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ocumenttasks/documenttask3.xml" ContentType="application/vnd.ms-excel.documenttask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398.xml" ContentType="application/vnd.openxmlformats-officedocument.spreadsheetml.table+xml"/>
  <Override PartName="/xl/tables/table399.xml" ContentType="application/vnd.openxmlformats-officedocument.spreadsheetml.table+xml"/>
  <Override PartName="/xl/tables/table400.xml" ContentType="application/vnd.openxmlformats-officedocument.spreadsheetml.table+xml"/>
  <Override PartName="/xl/tables/table401.xml" ContentType="application/vnd.openxmlformats-officedocument.spreadsheetml.table+xml"/>
  <Override PartName="/xl/tables/table402.xml" ContentType="application/vnd.openxmlformats-officedocument.spreadsheetml.table+xml"/>
  <Override PartName="/xl/tables/table403.xml" ContentType="application/vnd.openxmlformats-officedocument.spreadsheetml.table+xml"/>
  <Override PartName="/xl/tables/table404.xml" ContentType="application/vnd.openxmlformats-officedocument.spreadsheetml.table+xml"/>
  <Override PartName="/xl/tables/table405.xml" ContentType="application/vnd.openxmlformats-officedocument.spreadsheetml.table+xml"/>
  <Override PartName="/xl/tables/table406.xml" ContentType="application/vnd.openxmlformats-officedocument.spreadsheetml.table+xml"/>
  <Override PartName="/xl/tables/table407.xml" ContentType="application/vnd.openxmlformats-officedocument.spreadsheetml.table+xml"/>
  <Override PartName="/xl/tables/table408.xml" ContentType="application/vnd.openxmlformats-officedocument.spreadsheetml.table+xml"/>
  <Override PartName="/xl/tables/table409.xml" ContentType="application/vnd.openxmlformats-officedocument.spreadsheetml.table+xml"/>
  <Override PartName="/xl/tables/table410.xml" ContentType="application/vnd.openxmlformats-officedocument.spreadsheetml.table+xml"/>
  <Override PartName="/xl/tables/table411.xml" ContentType="application/vnd.openxmlformats-officedocument.spreadsheetml.table+xml"/>
  <Override PartName="/xl/tables/table412.xml" ContentType="application/vnd.openxmlformats-officedocument.spreadsheetml.table+xml"/>
  <Override PartName="/xl/tables/table413.xml" ContentType="application/vnd.openxmlformats-officedocument.spreadsheetml.table+xml"/>
  <Override PartName="/xl/tables/table414.xml" ContentType="application/vnd.openxmlformats-officedocument.spreadsheetml.table+xml"/>
  <Override PartName="/xl/tables/table415.xml" ContentType="application/vnd.openxmlformats-officedocument.spreadsheetml.table+xml"/>
  <Override PartName="/xl/tables/table416.xml" ContentType="application/vnd.openxmlformats-officedocument.spreadsheetml.table+xml"/>
  <Override PartName="/xl/tables/table417.xml" ContentType="application/vnd.openxmlformats-officedocument.spreadsheetml.table+xml"/>
  <Override PartName="/xl/tables/table418.xml" ContentType="application/vnd.openxmlformats-officedocument.spreadsheetml.table+xml"/>
  <Override PartName="/xl/tables/table419.xml" ContentType="application/vnd.openxmlformats-officedocument.spreadsheetml.table+xml"/>
  <Override PartName="/xl/tables/table420.xml" ContentType="application/vnd.openxmlformats-officedocument.spreadsheetml.table+xml"/>
  <Override PartName="/xl/tables/table421.xml" ContentType="application/vnd.openxmlformats-officedocument.spreadsheetml.table+xml"/>
  <Override PartName="/xl/tables/table422.xml" ContentType="application/vnd.openxmlformats-officedocument.spreadsheetml.table+xml"/>
  <Override PartName="/xl/comments4.xml" ContentType="application/vnd.openxmlformats-officedocument.spreadsheetml.comments+xml"/>
  <Override PartName="/xl/tables/table423.xml" ContentType="application/vnd.openxmlformats-officedocument.spreadsheetml.table+xml"/>
  <Override PartName="/xl/tables/table424.xml" ContentType="application/vnd.openxmlformats-officedocument.spreadsheetml.table+xml"/>
  <Override PartName="/xl/tables/table425.xml" ContentType="application/vnd.openxmlformats-officedocument.spreadsheetml.table+xml"/>
  <Override PartName="/xl/tables/table426.xml" ContentType="application/vnd.openxmlformats-officedocument.spreadsheetml.table+xml"/>
  <Override PartName="/xl/tables/table427.xml" ContentType="application/vnd.openxmlformats-officedocument.spreadsheetml.table+xml"/>
  <Override PartName="/xl/tables/table428.xml" ContentType="application/vnd.openxmlformats-officedocument.spreadsheetml.table+xml"/>
  <Override PartName="/xl/tables/table429.xml" ContentType="application/vnd.openxmlformats-officedocument.spreadsheetml.table+xml"/>
  <Override PartName="/xl/tables/table430.xml" ContentType="application/vnd.openxmlformats-officedocument.spreadsheetml.table+xml"/>
  <Override PartName="/xl/tables/table431.xml" ContentType="application/vnd.openxmlformats-officedocument.spreadsheetml.table+xml"/>
  <Override PartName="/xl/tables/table432.xml" ContentType="application/vnd.openxmlformats-officedocument.spreadsheetml.table+xml"/>
  <Override PartName="/xl/tables/table433.xml" ContentType="application/vnd.openxmlformats-officedocument.spreadsheetml.table+xml"/>
  <Override PartName="/xl/tables/table434.xml" ContentType="application/vnd.openxmlformats-officedocument.spreadsheetml.table+xml"/>
  <Override PartName="/xl/tables/table435.xml" ContentType="application/vnd.openxmlformats-officedocument.spreadsheetml.table+xml"/>
  <Override PartName="/xl/tables/table436.xml" ContentType="application/vnd.openxmlformats-officedocument.spreadsheetml.table+xml"/>
  <Override PartName="/xl/tables/table437.xml" ContentType="application/vnd.openxmlformats-officedocument.spreadsheetml.table+xml"/>
  <Override PartName="/xl/tables/table438.xml" ContentType="application/vnd.openxmlformats-officedocument.spreadsheetml.table+xml"/>
  <Override PartName="/xl/tables/table439.xml" ContentType="application/vnd.openxmlformats-officedocument.spreadsheetml.table+xml"/>
  <Override PartName="/xl/tables/table440.xml" ContentType="application/vnd.openxmlformats-officedocument.spreadsheetml.table+xml"/>
  <Override PartName="/xl/tables/table441.xml" ContentType="application/vnd.openxmlformats-officedocument.spreadsheetml.table+xml"/>
  <Override PartName="/xl/tables/table442.xml" ContentType="application/vnd.openxmlformats-officedocument.spreadsheetml.table+xml"/>
  <Override PartName="/xl/tables/table443.xml" ContentType="application/vnd.openxmlformats-officedocument.spreadsheetml.table+xml"/>
  <Override PartName="/xl/tables/table444.xml" ContentType="application/vnd.openxmlformats-officedocument.spreadsheetml.table+xml"/>
  <Override PartName="/xl/tables/table445.xml" ContentType="application/vnd.openxmlformats-officedocument.spreadsheetml.table+xml"/>
  <Override PartName="/xl/tables/table446.xml" ContentType="application/vnd.openxmlformats-officedocument.spreadsheetml.table+xml"/>
  <Override PartName="/xl/tables/table447.xml" ContentType="application/vnd.openxmlformats-officedocument.spreadsheetml.table+xml"/>
  <Override PartName="/xl/tables/table448.xml" ContentType="application/vnd.openxmlformats-officedocument.spreadsheetml.table+xml"/>
  <Override PartName="/xl/tables/table449.xml" ContentType="application/vnd.openxmlformats-officedocument.spreadsheetml.table+xml"/>
  <Override PartName="/xl/tables/table450.xml" ContentType="application/vnd.openxmlformats-officedocument.spreadsheetml.table+xml"/>
  <Override PartName="/xl/tables/table451.xml" ContentType="application/vnd.openxmlformats-officedocument.spreadsheetml.table+xml"/>
  <Override PartName="/xl/tables/table452.xml" ContentType="application/vnd.openxmlformats-officedocument.spreadsheetml.table+xml"/>
  <Override PartName="/xl/tables/table453.xml" ContentType="application/vnd.openxmlformats-officedocument.spreadsheetml.table+xml"/>
  <Override PartName="/xl/tables/table454.xml" ContentType="application/vnd.openxmlformats-officedocument.spreadsheetml.table+xml"/>
  <Override PartName="/xl/tables/table455.xml" ContentType="application/vnd.openxmlformats-officedocument.spreadsheetml.table+xml"/>
  <Override PartName="/xl/tables/table456.xml" ContentType="application/vnd.openxmlformats-officedocument.spreadsheetml.table+xml"/>
  <Override PartName="/xl/tables/table457.xml" ContentType="application/vnd.openxmlformats-officedocument.spreadsheetml.table+xml"/>
  <Override PartName="/xl/tables/table458.xml" ContentType="application/vnd.openxmlformats-officedocument.spreadsheetml.table+xml"/>
  <Override PartName="/xl/tables/table459.xml" ContentType="application/vnd.openxmlformats-officedocument.spreadsheetml.table+xml"/>
  <Override PartName="/xl/tables/table460.xml" ContentType="application/vnd.openxmlformats-officedocument.spreadsheetml.table+xml"/>
  <Override PartName="/xl/tables/table461.xml" ContentType="application/vnd.openxmlformats-officedocument.spreadsheetml.table+xml"/>
  <Override PartName="/xl/tables/table462.xml" ContentType="application/vnd.openxmlformats-officedocument.spreadsheetml.table+xml"/>
  <Override PartName="/xl/tables/table463.xml" ContentType="application/vnd.openxmlformats-officedocument.spreadsheetml.table+xml"/>
  <Override PartName="/xl/tables/table464.xml" ContentType="application/vnd.openxmlformats-officedocument.spreadsheetml.table+xml"/>
  <Override PartName="/xl/tables/table465.xml" ContentType="application/vnd.openxmlformats-officedocument.spreadsheetml.table+xml"/>
  <Override PartName="/xl/tables/table466.xml" ContentType="application/vnd.openxmlformats-officedocument.spreadsheetml.table+xml"/>
  <Override PartName="/xl/tables/table467.xml" ContentType="application/vnd.openxmlformats-officedocument.spreadsheetml.table+xml"/>
  <Override PartName="/xl/tables/table468.xml" ContentType="application/vnd.openxmlformats-officedocument.spreadsheetml.table+xml"/>
  <Override PartName="/xl/tables/table469.xml" ContentType="application/vnd.openxmlformats-officedocument.spreadsheetml.table+xml"/>
  <Override PartName="/xl/tables/table470.xml" ContentType="application/vnd.openxmlformats-officedocument.spreadsheetml.table+xml"/>
  <Override PartName="/xl/tables/table471.xml" ContentType="application/vnd.openxmlformats-officedocument.spreadsheetml.table+xml"/>
  <Override PartName="/xl/tables/table472.xml" ContentType="application/vnd.openxmlformats-officedocument.spreadsheetml.table+xml"/>
  <Override PartName="/xl/tables/table473.xml" ContentType="application/vnd.openxmlformats-officedocument.spreadsheetml.table+xml"/>
  <Override PartName="/xl/tables/table474.xml" ContentType="application/vnd.openxmlformats-officedocument.spreadsheetml.table+xml"/>
  <Override PartName="/xl/tables/table475.xml" ContentType="application/vnd.openxmlformats-officedocument.spreadsheetml.table+xml"/>
  <Override PartName="/xl/tables/table476.xml" ContentType="application/vnd.openxmlformats-officedocument.spreadsheetml.table+xml"/>
  <Override PartName="/xl/tables/table477.xml" ContentType="application/vnd.openxmlformats-officedocument.spreadsheetml.table+xml"/>
  <Override PartName="/xl/tables/table478.xml" ContentType="application/vnd.openxmlformats-officedocument.spreadsheetml.table+xml"/>
  <Override PartName="/xl/tables/table479.xml" ContentType="application/vnd.openxmlformats-officedocument.spreadsheetml.table+xml"/>
  <Override PartName="/xl/tables/table480.xml" ContentType="application/vnd.openxmlformats-officedocument.spreadsheetml.table+xml"/>
  <Override PartName="/xl/tables/table481.xml" ContentType="application/vnd.openxmlformats-officedocument.spreadsheetml.table+xml"/>
  <Override PartName="/xl/tables/table482.xml" ContentType="application/vnd.openxmlformats-officedocument.spreadsheetml.table+xml"/>
  <Override PartName="/xl/tables/table483.xml" ContentType="application/vnd.openxmlformats-officedocument.spreadsheetml.table+xml"/>
  <Override PartName="/xl/tables/table484.xml" ContentType="application/vnd.openxmlformats-officedocument.spreadsheetml.table+xml"/>
  <Override PartName="/xl/tables/table485.xml" ContentType="application/vnd.openxmlformats-officedocument.spreadsheetml.table+xml"/>
  <Override PartName="/xl/tables/table486.xml" ContentType="application/vnd.openxmlformats-officedocument.spreadsheetml.table+xml"/>
  <Override PartName="/xl/tables/table487.xml" ContentType="application/vnd.openxmlformats-officedocument.spreadsheetml.table+xml"/>
  <Override PartName="/xl/tables/table488.xml" ContentType="application/vnd.openxmlformats-officedocument.spreadsheetml.table+xml"/>
  <Override PartName="/xl/tables/table489.xml" ContentType="application/vnd.openxmlformats-officedocument.spreadsheetml.table+xml"/>
  <Override PartName="/xl/tables/table490.xml" ContentType="application/vnd.openxmlformats-officedocument.spreadsheetml.table+xml"/>
  <Override PartName="/xl/tables/table491.xml" ContentType="application/vnd.openxmlformats-officedocument.spreadsheetml.table+xml"/>
  <Override PartName="/xl/tables/table492.xml" ContentType="application/vnd.openxmlformats-officedocument.spreadsheetml.table+xml"/>
  <Override PartName="/xl/tables/table493.xml" ContentType="application/vnd.openxmlformats-officedocument.spreadsheetml.table+xml"/>
  <Override PartName="/xl/tables/table494.xml" ContentType="application/vnd.openxmlformats-officedocument.spreadsheetml.table+xml"/>
  <Override PartName="/xl/tables/table495.xml" ContentType="application/vnd.openxmlformats-officedocument.spreadsheetml.table+xml"/>
  <Override PartName="/xl/tables/table496.xml" ContentType="application/vnd.openxmlformats-officedocument.spreadsheetml.table+xml"/>
  <Override PartName="/xl/tables/table497.xml" ContentType="application/vnd.openxmlformats-officedocument.spreadsheetml.table+xml"/>
  <Override PartName="/xl/tables/table498.xml" ContentType="application/vnd.openxmlformats-officedocument.spreadsheetml.table+xml"/>
  <Override PartName="/xl/tables/table499.xml" ContentType="application/vnd.openxmlformats-officedocument.spreadsheetml.table+xml"/>
  <Override PartName="/xl/tables/table500.xml" ContentType="application/vnd.openxmlformats-officedocument.spreadsheetml.table+xml"/>
  <Override PartName="/xl/tables/table501.xml" ContentType="application/vnd.openxmlformats-officedocument.spreadsheetml.table+xml"/>
  <Override PartName="/xl/tables/table502.xml" ContentType="application/vnd.openxmlformats-officedocument.spreadsheetml.table+xml"/>
  <Override PartName="/xl/tables/table503.xml" ContentType="application/vnd.openxmlformats-officedocument.spreadsheetml.table+xml"/>
  <Override PartName="/xl/tables/table504.xml" ContentType="application/vnd.openxmlformats-officedocument.spreadsheetml.table+xml"/>
  <Override PartName="/xl/tables/table505.xml" ContentType="application/vnd.openxmlformats-officedocument.spreadsheetml.table+xml"/>
  <Override PartName="/xl/tables/table506.xml" ContentType="application/vnd.openxmlformats-officedocument.spreadsheetml.table+xml"/>
  <Override PartName="/xl/tables/table507.xml" ContentType="application/vnd.openxmlformats-officedocument.spreadsheetml.table+xml"/>
  <Override PartName="/xl/tables/table508.xml" ContentType="application/vnd.openxmlformats-officedocument.spreadsheetml.table+xml"/>
  <Override PartName="/xl/tables/table509.xml" ContentType="application/vnd.openxmlformats-officedocument.spreadsheetml.table+xml"/>
  <Override PartName="/xl/tables/table510.xml" ContentType="application/vnd.openxmlformats-officedocument.spreadsheetml.table+xml"/>
  <Override PartName="/xl/tables/table511.xml" ContentType="application/vnd.openxmlformats-officedocument.spreadsheetml.table+xml"/>
  <Override PartName="/xl/tables/table512.xml" ContentType="application/vnd.openxmlformats-officedocument.spreadsheetml.table+xml"/>
  <Override PartName="/xl/tables/table513.xml" ContentType="application/vnd.openxmlformats-officedocument.spreadsheetml.table+xml"/>
  <Override PartName="/xl/tables/table514.xml" ContentType="application/vnd.openxmlformats-officedocument.spreadsheetml.table+xml"/>
  <Override PartName="/xl/tables/table515.xml" ContentType="application/vnd.openxmlformats-officedocument.spreadsheetml.table+xml"/>
  <Override PartName="/xl/tables/table516.xml" ContentType="application/vnd.openxmlformats-officedocument.spreadsheetml.table+xml"/>
  <Override PartName="/xl/tables/table517.xml" ContentType="application/vnd.openxmlformats-officedocument.spreadsheetml.table+xml"/>
  <Override PartName="/xl/tables/table518.xml" ContentType="application/vnd.openxmlformats-officedocument.spreadsheetml.table+xml"/>
  <Override PartName="/xl/tables/table519.xml" ContentType="application/vnd.openxmlformats-officedocument.spreadsheetml.table+xml"/>
  <Override PartName="/xl/tables/table520.xml" ContentType="application/vnd.openxmlformats-officedocument.spreadsheetml.table+xml"/>
  <Override PartName="/xl/tables/table521.xml" ContentType="application/vnd.openxmlformats-officedocument.spreadsheetml.table+xml"/>
  <Override PartName="/xl/tables/table522.xml" ContentType="application/vnd.openxmlformats-officedocument.spreadsheetml.table+xml"/>
  <Override PartName="/xl/tables/table523.xml" ContentType="application/vnd.openxmlformats-officedocument.spreadsheetml.table+xml"/>
  <Override PartName="/xl/tables/table524.xml" ContentType="application/vnd.openxmlformats-officedocument.spreadsheetml.table+xml"/>
  <Override PartName="/xl/tables/table525.xml" ContentType="application/vnd.openxmlformats-officedocument.spreadsheetml.table+xml"/>
  <Override PartName="/xl/tables/table526.xml" ContentType="application/vnd.openxmlformats-officedocument.spreadsheetml.table+xml"/>
  <Override PartName="/xl/tables/table527.xml" ContentType="application/vnd.openxmlformats-officedocument.spreadsheetml.table+xml"/>
  <Override PartName="/xl/tables/table528.xml" ContentType="application/vnd.openxmlformats-officedocument.spreadsheetml.table+xml"/>
  <Override PartName="/xl/tables/table529.xml" ContentType="application/vnd.openxmlformats-officedocument.spreadsheetml.table+xml"/>
  <Override PartName="/xl/tables/table530.xml" ContentType="application/vnd.openxmlformats-officedocument.spreadsheetml.table+xml"/>
  <Override PartName="/xl/tables/table531.xml" ContentType="application/vnd.openxmlformats-officedocument.spreadsheetml.table+xml"/>
  <Override PartName="/xl/tables/table532.xml" ContentType="application/vnd.openxmlformats-officedocument.spreadsheetml.table+xml"/>
  <Override PartName="/xl/tables/table533.xml" ContentType="application/vnd.openxmlformats-officedocument.spreadsheetml.table+xml"/>
  <Override PartName="/xl/tables/table534.xml" ContentType="application/vnd.openxmlformats-officedocument.spreadsheetml.table+xml"/>
  <Override PartName="/xl/tables/table535.xml" ContentType="application/vnd.openxmlformats-officedocument.spreadsheetml.table+xml"/>
  <Override PartName="/xl/tables/table536.xml" ContentType="application/vnd.openxmlformats-officedocument.spreadsheetml.table+xml"/>
  <Override PartName="/xl/tables/table537.xml" ContentType="application/vnd.openxmlformats-officedocument.spreadsheetml.table+xml"/>
  <Override PartName="/xl/tables/table538.xml" ContentType="application/vnd.openxmlformats-officedocument.spreadsheetml.table+xml"/>
  <Override PartName="/xl/tables/table539.xml" ContentType="application/vnd.openxmlformats-officedocument.spreadsheetml.table+xml"/>
  <Override PartName="/xl/tables/table540.xml" ContentType="application/vnd.openxmlformats-officedocument.spreadsheetml.table+xml"/>
  <Override PartName="/xl/tables/table541.xml" ContentType="application/vnd.openxmlformats-officedocument.spreadsheetml.table+xml"/>
  <Override PartName="/xl/tables/table542.xml" ContentType="application/vnd.openxmlformats-officedocument.spreadsheetml.table+xml"/>
  <Override PartName="/xl/tables/table543.xml" ContentType="application/vnd.openxmlformats-officedocument.spreadsheetml.table+xml"/>
  <Override PartName="/xl/tables/table544.xml" ContentType="application/vnd.openxmlformats-officedocument.spreadsheetml.table+xml"/>
  <Override PartName="/xl/tables/table545.xml" ContentType="application/vnd.openxmlformats-officedocument.spreadsheetml.table+xml"/>
  <Override PartName="/xl/tables/table546.xml" ContentType="application/vnd.openxmlformats-officedocument.spreadsheetml.table+xml"/>
  <Override PartName="/xl/tables/table547.xml" ContentType="application/vnd.openxmlformats-officedocument.spreadsheetml.table+xml"/>
  <Override PartName="/xl/tables/table548.xml" ContentType="application/vnd.openxmlformats-officedocument.spreadsheetml.table+xml"/>
  <Override PartName="/xl/tables/table549.xml" ContentType="application/vnd.openxmlformats-officedocument.spreadsheetml.table+xml"/>
  <Override PartName="/xl/tables/table550.xml" ContentType="application/vnd.openxmlformats-officedocument.spreadsheetml.table+xml"/>
  <Override PartName="/xl/tables/table551.xml" ContentType="application/vnd.openxmlformats-officedocument.spreadsheetml.table+xml"/>
  <Override PartName="/xl/tables/table552.xml" ContentType="application/vnd.openxmlformats-officedocument.spreadsheetml.table+xml"/>
  <Override PartName="/xl/tables/table553.xml" ContentType="application/vnd.openxmlformats-officedocument.spreadsheetml.table+xml"/>
  <Override PartName="/xl/tables/table554.xml" ContentType="application/vnd.openxmlformats-officedocument.spreadsheetml.table+xml"/>
  <Override PartName="/xl/tables/table555.xml" ContentType="application/vnd.openxmlformats-officedocument.spreadsheetml.table+xml"/>
  <Override PartName="/xl/tables/table556.xml" ContentType="application/vnd.openxmlformats-officedocument.spreadsheetml.table+xml"/>
  <Override PartName="/xl/tables/table557.xml" ContentType="application/vnd.openxmlformats-officedocument.spreadsheetml.table+xml"/>
  <Override PartName="/xl/tables/table558.xml" ContentType="application/vnd.openxmlformats-officedocument.spreadsheetml.table+xml"/>
  <Override PartName="/xl/tables/table559.xml" ContentType="application/vnd.openxmlformats-officedocument.spreadsheetml.table+xml"/>
  <Override PartName="/xl/tables/table560.xml" ContentType="application/vnd.openxmlformats-officedocument.spreadsheetml.table+xml"/>
  <Override PartName="/xl/tables/table561.xml" ContentType="application/vnd.openxmlformats-officedocument.spreadsheetml.table+xml"/>
  <Override PartName="/xl/tables/table562.xml" ContentType="application/vnd.openxmlformats-officedocument.spreadsheetml.table+xml"/>
  <Override PartName="/xl/tables/table563.xml" ContentType="application/vnd.openxmlformats-officedocument.spreadsheetml.table+xml"/>
  <Override PartName="/xl/tables/table564.xml" ContentType="application/vnd.openxmlformats-officedocument.spreadsheetml.table+xml"/>
  <Override PartName="/xl/tables/table565.xml" ContentType="application/vnd.openxmlformats-officedocument.spreadsheetml.table+xml"/>
  <Override PartName="/xl/tables/table566.xml" ContentType="application/vnd.openxmlformats-officedocument.spreadsheetml.table+xml"/>
  <Override PartName="/xl/tables/table567.xml" ContentType="application/vnd.openxmlformats-officedocument.spreadsheetml.table+xml"/>
  <Override PartName="/xl/tables/table568.xml" ContentType="application/vnd.openxmlformats-officedocument.spreadsheetml.table+xml"/>
  <Override PartName="/xl/tables/table569.xml" ContentType="application/vnd.openxmlformats-officedocument.spreadsheetml.table+xml"/>
  <Override PartName="/xl/tables/table570.xml" ContentType="application/vnd.openxmlformats-officedocument.spreadsheetml.table+xml"/>
  <Override PartName="/xl/tables/table571.xml" ContentType="application/vnd.openxmlformats-officedocument.spreadsheetml.table+xml"/>
  <Override PartName="/xl/tables/table572.xml" ContentType="application/vnd.openxmlformats-officedocument.spreadsheetml.table+xml"/>
  <Override PartName="/xl/tables/table573.xml" ContentType="application/vnd.openxmlformats-officedocument.spreadsheetml.table+xml"/>
  <Override PartName="/xl/tables/table574.xml" ContentType="application/vnd.openxmlformats-officedocument.spreadsheetml.table+xml"/>
  <Override PartName="/xl/tables/table575.xml" ContentType="application/vnd.openxmlformats-officedocument.spreadsheetml.table+xml"/>
  <Override PartName="/xl/tables/table576.xml" ContentType="application/vnd.openxmlformats-officedocument.spreadsheetml.table+xml"/>
  <Override PartName="/xl/tables/table577.xml" ContentType="application/vnd.openxmlformats-officedocument.spreadsheetml.table+xml"/>
  <Override PartName="/xl/tables/table578.xml" ContentType="application/vnd.openxmlformats-officedocument.spreadsheetml.table+xml"/>
  <Override PartName="/xl/tables/table579.xml" ContentType="application/vnd.openxmlformats-officedocument.spreadsheetml.table+xml"/>
  <Override PartName="/xl/tables/table580.xml" ContentType="application/vnd.openxmlformats-officedocument.spreadsheetml.table+xml"/>
  <Override PartName="/xl/tables/table581.xml" ContentType="application/vnd.openxmlformats-officedocument.spreadsheetml.table+xml"/>
  <Override PartName="/xl/tables/table582.xml" ContentType="application/vnd.openxmlformats-officedocument.spreadsheetml.table+xml"/>
  <Override PartName="/xl/tables/table583.xml" ContentType="application/vnd.openxmlformats-officedocument.spreadsheetml.table+xml"/>
  <Override PartName="/xl/tables/table584.xml" ContentType="application/vnd.openxmlformats-officedocument.spreadsheetml.table+xml"/>
  <Override PartName="/xl/tables/table585.xml" ContentType="application/vnd.openxmlformats-officedocument.spreadsheetml.table+xml"/>
  <Override PartName="/xl/tables/table586.xml" ContentType="application/vnd.openxmlformats-officedocument.spreadsheetml.table+xml"/>
  <Override PartName="/xl/tables/table587.xml" ContentType="application/vnd.openxmlformats-officedocument.spreadsheetml.table+xml"/>
  <Override PartName="/xl/tables/table588.xml" ContentType="application/vnd.openxmlformats-officedocument.spreadsheetml.table+xml"/>
  <Override PartName="/xl/tables/table589.xml" ContentType="application/vnd.openxmlformats-officedocument.spreadsheetml.table+xml"/>
  <Override PartName="/xl/tables/table590.xml" ContentType="application/vnd.openxmlformats-officedocument.spreadsheetml.table+xml"/>
  <Override PartName="/xl/tables/table591.xml" ContentType="application/vnd.openxmlformats-officedocument.spreadsheetml.table+xml"/>
  <Override PartName="/xl/tables/table592.xml" ContentType="application/vnd.openxmlformats-officedocument.spreadsheetml.table+xml"/>
  <Override PartName="/xl/tables/table593.xml" ContentType="application/vnd.openxmlformats-officedocument.spreadsheetml.table+xml"/>
  <Override PartName="/xl/tables/table594.xml" ContentType="application/vnd.openxmlformats-officedocument.spreadsheetml.table+xml"/>
  <Override PartName="/xl/tables/table595.xml" ContentType="application/vnd.openxmlformats-officedocument.spreadsheetml.table+xml"/>
  <Override PartName="/xl/tables/table596.xml" ContentType="application/vnd.openxmlformats-officedocument.spreadsheetml.table+xml"/>
  <Override PartName="/xl/tables/table597.xml" ContentType="application/vnd.openxmlformats-officedocument.spreadsheetml.table+xml"/>
  <Override PartName="/xl/tables/table598.xml" ContentType="application/vnd.openxmlformats-officedocument.spreadsheetml.table+xml"/>
  <Override PartName="/xl/tables/table599.xml" ContentType="application/vnd.openxmlformats-officedocument.spreadsheetml.table+xml"/>
  <Override PartName="/xl/tables/table600.xml" ContentType="application/vnd.openxmlformats-officedocument.spreadsheetml.table+xml"/>
  <Override PartName="/xl/tables/table601.xml" ContentType="application/vnd.openxmlformats-officedocument.spreadsheetml.table+xml"/>
  <Override PartName="/xl/tables/table60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sogen.sharepoint.com/sites/Electrolyzer/Shared Documents/AEMEL R&amp;D/"/>
    </mc:Choice>
  </mc:AlternateContent>
  <xr:revisionPtr revIDLastSave="0" documentId="8_{8CE00C3B-CA67-45D5-BBB7-7CC6CBB3AE06}" xr6:coauthVersionLast="47" xr6:coauthVersionMax="47" xr10:uidLastSave="{00000000-0000-0000-0000-000000000000}"/>
  <bookViews>
    <workbookView xWindow="-108" yWindow="-108" windowWidth="23256" windowHeight="12456" firstSheet="4" activeTab="1" xr2:uid="{49510081-2E4D-41E6-992D-3D4FAC36F0C8}"/>
  </bookViews>
  <sheets>
    <sheet name="PN guide" sheetId="1" r:id="rId1"/>
    <sheet name="Anode PN" sheetId="2" r:id="rId2"/>
    <sheet name="Anode supply" sheetId="3" r:id="rId3"/>
    <sheet name="Anode QC-XRF" sheetId="4" r:id="rId4"/>
    <sheet name="Thickness of PTL" sheetId="5" r:id="rId5"/>
    <sheet name="Thickness before SD" sheetId="6" r:id="rId6"/>
    <sheet name="Thickness after SD" sheetId="7" r:id="rId7"/>
    <sheet name="R &amp; D anodes PN-Udari" sheetId="11" r:id="rId8"/>
    <sheet name="5cm2 R &amp; D samples -Udari" sheetId="8" r:id="rId9"/>
    <sheet name="Stacks R &amp; D -Udari" sheetId="12" r:id="rId10"/>
    <sheet name="FTA XRF" sheetId="13" r:id="rId11"/>
  </sheets>
  <definedNames>
    <definedName name="_xlnm._FilterDatabase" localSheetId="1" hidden="1">'Anode PN'!$A$1:$AO$186</definedName>
    <definedName name="_xlnm._FilterDatabase" localSheetId="2" hidden="1">'Anode supply'!$C$2:$I$2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8" i="5" l="1"/>
  <c r="C838" i="5"/>
  <c r="G826" i="5"/>
  <c r="C826" i="5"/>
  <c r="O814" i="5"/>
  <c r="K814" i="5"/>
  <c r="C814" i="5"/>
  <c r="I22" i="13"/>
  <c r="I23" i="13"/>
  <c r="I24" i="13"/>
  <c r="I25" i="13"/>
  <c r="I26" i="13"/>
  <c r="I21" i="13"/>
  <c r="H11" i="13"/>
  <c r="H12" i="13"/>
  <c r="H13" i="13"/>
  <c r="H14" i="13"/>
  <c r="H15" i="13"/>
  <c r="H16" i="13"/>
  <c r="H10" i="13"/>
  <c r="H4" i="13"/>
  <c r="H5" i="13"/>
  <c r="H6" i="13"/>
  <c r="H3" i="13"/>
  <c r="G988" i="6"/>
  <c r="C988" i="6"/>
  <c r="G1001" i="6"/>
  <c r="C1001" i="6"/>
  <c r="G1014" i="6"/>
  <c r="C1014" i="6"/>
  <c r="G1042" i="6"/>
  <c r="C1042" i="6"/>
  <c r="G790" i="5"/>
  <c r="C790" i="5"/>
  <c r="C778" i="5" l="1"/>
  <c r="G778" i="5"/>
  <c r="G766" i="5"/>
  <c r="C766" i="5"/>
  <c r="G731" i="7"/>
  <c r="C731" i="7"/>
  <c r="G744" i="7"/>
  <c r="C744" i="7"/>
  <c r="G757" i="7"/>
  <c r="C757" i="7"/>
  <c r="P192" i="2"/>
  <c r="G782" i="7"/>
  <c r="C782" i="7"/>
  <c r="G770" i="7"/>
  <c r="C770" i="7"/>
  <c r="G754" i="5"/>
  <c r="C754" i="5"/>
  <c r="P80" i="2"/>
  <c r="P97" i="2"/>
  <c r="P103" i="2"/>
  <c r="P128" i="2"/>
  <c r="P84" i="2"/>
  <c r="O715" i="7"/>
  <c r="O691" i="7"/>
  <c r="K715" i="7"/>
  <c r="K703" i="7"/>
  <c r="O703" i="7"/>
  <c r="O727" i="7"/>
  <c r="K727" i="7"/>
  <c r="K691" i="7"/>
  <c r="G774" i="6"/>
  <c r="C774" i="6"/>
  <c r="G863" i="6"/>
  <c r="C863" i="6"/>
  <c r="G679" i="7"/>
  <c r="G655" i="7"/>
  <c r="C655" i="7"/>
  <c r="G667" i="7"/>
  <c r="C667" i="7"/>
  <c r="G827" i="6"/>
  <c r="C827" i="6"/>
  <c r="C815" i="6"/>
  <c r="G815" i="6"/>
  <c r="G851" i="6"/>
  <c r="C851" i="6"/>
  <c r="G730" i="5" l="1"/>
  <c r="C730" i="5"/>
  <c r="G718" i="5"/>
  <c r="C718" i="5"/>
  <c r="G814" i="5" l="1"/>
  <c r="G802" i="5"/>
  <c r="C802" i="5"/>
  <c r="G742" i="5"/>
  <c r="C742" i="5"/>
  <c r="G706" i="5"/>
  <c r="C706" i="5"/>
  <c r="P30" i="2" l="1"/>
  <c r="P70" i="2"/>
  <c r="P152" i="2" l="1"/>
  <c r="P182" i="2"/>
  <c r="P180" i="2"/>
  <c r="P179" i="2"/>
  <c r="G690" i="6"/>
  <c r="C690" i="6"/>
  <c r="AB164" i="2"/>
  <c r="P164" i="2"/>
  <c r="P170" i="2"/>
  <c r="P169" i="2"/>
  <c r="P165" i="2" l="1"/>
  <c r="P163" i="2"/>
  <c r="P161" i="2"/>
  <c r="P162" i="2"/>
  <c r="P160" i="2"/>
  <c r="P157" i="2"/>
  <c r="P156" i="2"/>
  <c r="L173" i="2"/>
  <c r="G654" i="6" l="1"/>
  <c r="C654" i="6"/>
  <c r="G935" i="6"/>
  <c r="C935" i="6"/>
  <c r="G923" i="6"/>
  <c r="C923" i="6"/>
  <c r="G911" i="6"/>
  <c r="C911" i="6"/>
  <c r="G899" i="6"/>
  <c r="C899" i="6"/>
  <c r="G887" i="6"/>
  <c r="C887" i="6"/>
  <c r="G875" i="6"/>
  <c r="C875" i="6"/>
  <c r="G839" i="6"/>
  <c r="C839" i="6"/>
  <c r="G803" i="6"/>
  <c r="C803" i="6"/>
  <c r="G791" i="6"/>
  <c r="C791" i="6"/>
  <c r="G762" i="6"/>
  <c r="C762" i="6"/>
  <c r="G750" i="6"/>
  <c r="C750" i="6"/>
  <c r="G738" i="6"/>
  <c r="C738" i="6"/>
  <c r="G726" i="6"/>
  <c r="C726" i="6"/>
  <c r="G714" i="6"/>
  <c r="C714" i="6"/>
  <c r="G702" i="6"/>
  <c r="C702" i="6"/>
  <c r="P129" i="2"/>
  <c r="P127" i="2"/>
  <c r="P73" i="2" l="1"/>
  <c r="P131" i="2"/>
  <c r="P132" i="2"/>
  <c r="P154" i="2"/>
  <c r="P153" i="2"/>
  <c r="G432" i="7"/>
  <c r="C432" i="7"/>
  <c r="AB156" i="2"/>
  <c r="AB157" i="2"/>
  <c r="AB158" i="2"/>
  <c r="AB159" i="2"/>
  <c r="AB160" i="2"/>
  <c r="AB161" i="2"/>
  <c r="AB162" i="2"/>
  <c r="AB163" i="2"/>
  <c r="AB165" i="2"/>
  <c r="K914" i="4"/>
  <c r="E914" i="4"/>
  <c r="K913" i="4"/>
  <c r="E913" i="4"/>
  <c r="K912" i="4"/>
  <c r="E912" i="4"/>
  <c r="K911" i="4"/>
  <c r="E911" i="4"/>
  <c r="K910" i="4"/>
  <c r="E910" i="4"/>
  <c r="K909" i="4"/>
  <c r="E909" i="4"/>
  <c r="K908" i="4"/>
  <c r="E908" i="4"/>
  <c r="K907" i="4"/>
  <c r="K916" i="4" s="1"/>
  <c r="E907" i="4"/>
  <c r="E916" i="4" s="1"/>
  <c r="K901" i="4"/>
  <c r="E901" i="4"/>
  <c r="K900" i="4"/>
  <c r="E900" i="4"/>
  <c r="K899" i="4"/>
  <c r="E899" i="4"/>
  <c r="K898" i="4"/>
  <c r="E898" i="4"/>
  <c r="K897" i="4"/>
  <c r="E897" i="4"/>
  <c r="K896" i="4"/>
  <c r="E896" i="4"/>
  <c r="K895" i="4"/>
  <c r="E895" i="4"/>
  <c r="K894" i="4"/>
  <c r="K903" i="4" s="1"/>
  <c r="E894" i="4"/>
  <c r="E903" i="4" s="1"/>
  <c r="K888" i="4"/>
  <c r="E888" i="4"/>
  <c r="K887" i="4"/>
  <c r="E887" i="4"/>
  <c r="K886" i="4"/>
  <c r="E886" i="4"/>
  <c r="K885" i="4"/>
  <c r="E885" i="4"/>
  <c r="K884" i="4"/>
  <c r="E884" i="4"/>
  <c r="K883" i="4"/>
  <c r="E883" i="4"/>
  <c r="K882" i="4"/>
  <c r="E882" i="4"/>
  <c r="K881" i="4"/>
  <c r="K890" i="4" s="1"/>
  <c r="E881" i="4"/>
  <c r="E889" i="4" s="1"/>
  <c r="K875" i="4"/>
  <c r="E875" i="4"/>
  <c r="K874" i="4"/>
  <c r="E874" i="4"/>
  <c r="K873" i="4"/>
  <c r="E873" i="4"/>
  <c r="K872" i="4"/>
  <c r="E872" i="4"/>
  <c r="K871" i="4"/>
  <c r="E871" i="4"/>
  <c r="K870" i="4"/>
  <c r="E870" i="4"/>
  <c r="K869" i="4"/>
  <c r="E869" i="4"/>
  <c r="K868" i="4"/>
  <c r="K877" i="4" s="1"/>
  <c r="E868" i="4"/>
  <c r="E877" i="4" s="1"/>
  <c r="K863" i="4"/>
  <c r="E863" i="4"/>
  <c r="K862" i="4"/>
  <c r="E862" i="4"/>
  <c r="K861" i="4"/>
  <c r="E861" i="4"/>
  <c r="K860" i="4"/>
  <c r="E860" i="4"/>
  <c r="K859" i="4"/>
  <c r="E859" i="4"/>
  <c r="K858" i="4"/>
  <c r="E858" i="4"/>
  <c r="K857" i="4"/>
  <c r="E857" i="4"/>
  <c r="K856" i="4"/>
  <c r="E856" i="4"/>
  <c r="K855" i="4"/>
  <c r="K864" i="4" s="1"/>
  <c r="E855" i="4"/>
  <c r="E864" i="4" s="1"/>
  <c r="K849" i="4"/>
  <c r="E849" i="4"/>
  <c r="K848" i="4"/>
  <c r="E848" i="4"/>
  <c r="K847" i="4"/>
  <c r="E847" i="4"/>
  <c r="K846" i="4"/>
  <c r="E846" i="4"/>
  <c r="K845" i="4"/>
  <c r="E845" i="4"/>
  <c r="K844" i="4"/>
  <c r="E844" i="4"/>
  <c r="K843" i="4"/>
  <c r="E843" i="4"/>
  <c r="K842" i="4"/>
  <c r="E842" i="4"/>
  <c r="K836" i="4"/>
  <c r="E836" i="4"/>
  <c r="K835" i="4"/>
  <c r="E835" i="4"/>
  <c r="K834" i="4"/>
  <c r="E834" i="4"/>
  <c r="K833" i="4"/>
  <c r="E833" i="4"/>
  <c r="K832" i="4"/>
  <c r="E832" i="4"/>
  <c r="K831" i="4"/>
  <c r="E831" i="4"/>
  <c r="K830" i="4"/>
  <c r="E830" i="4"/>
  <c r="K829" i="4"/>
  <c r="E829" i="4"/>
  <c r="K823" i="4"/>
  <c r="E823" i="4"/>
  <c r="K822" i="4"/>
  <c r="E822" i="4"/>
  <c r="K821" i="4"/>
  <c r="E821" i="4"/>
  <c r="K820" i="4"/>
  <c r="E820" i="4"/>
  <c r="K819" i="4"/>
  <c r="E819" i="4"/>
  <c r="K818" i="4"/>
  <c r="E818" i="4"/>
  <c r="K817" i="4"/>
  <c r="E817" i="4"/>
  <c r="K816" i="4"/>
  <c r="E816" i="4"/>
  <c r="K810" i="4"/>
  <c r="E810" i="4"/>
  <c r="K809" i="4"/>
  <c r="E809" i="4"/>
  <c r="K808" i="4"/>
  <c r="E808" i="4"/>
  <c r="K807" i="4"/>
  <c r="E807" i="4"/>
  <c r="K806" i="4"/>
  <c r="E806" i="4"/>
  <c r="K805" i="4"/>
  <c r="E805" i="4"/>
  <c r="K804" i="4"/>
  <c r="E804" i="4"/>
  <c r="K803" i="4"/>
  <c r="E803" i="4"/>
  <c r="K797" i="4"/>
  <c r="E797" i="4"/>
  <c r="K796" i="4"/>
  <c r="E796" i="4"/>
  <c r="K795" i="4"/>
  <c r="E795" i="4"/>
  <c r="K794" i="4"/>
  <c r="E794" i="4"/>
  <c r="K793" i="4"/>
  <c r="E793" i="4"/>
  <c r="K792" i="4"/>
  <c r="E792" i="4"/>
  <c r="K791" i="4"/>
  <c r="E791" i="4"/>
  <c r="K790" i="4"/>
  <c r="E790" i="4"/>
  <c r="E798" i="4" s="1"/>
  <c r="K297" i="4"/>
  <c r="K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97" i="4" s="1"/>
  <c r="O228" i="7"/>
  <c r="K228" i="7"/>
  <c r="G228" i="7"/>
  <c r="C228" i="7"/>
  <c r="K851" i="4" l="1"/>
  <c r="E851" i="4"/>
  <c r="K838" i="4"/>
  <c r="E838" i="4"/>
  <c r="K825" i="4"/>
  <c r="E825" i="4"/>
  <c r="K812" i="4"/>
  <c r="E811" i="4"/>
  <c r="E915" i="4"/>
  <c r="K915" i="4"/>
  <c r="E902" i="4"/>
  <c r="K902" i="4"/>
  <c r="K889" i="4"/>
  <c r="E890" i="4"/>
  <c r="E876" i="4"/>
  <c r="K876" i="4"/>
  <c r="E850" i="4"/>
  <c r="K850" i="4"/>
  <c r="E837" i="4"/>
  <c r="K837" i="4"/>
  <c r="E824" i="4"/>
  <c r="K824" i="4"/>
  <c r="K811" i="4"/>
  <c r="E812" i="4"/>
  <c r="K799" i="4"/>
  <c r="K798" i="4"/>
  <c r="E799" i="4"/>
  <c r="Q296" i="4"/>
  <c r="AB148" i="2" l="1"/>
  <c r="P151" i="2"/>
  <c r="P150" i="2"/>
  <c r="P149" i="2"/>
  <c r="G703" i="7"/>
  <c r="C703" i="7"/>
  <c r="G691" i="7"/>
  <c r="C691" i="7"/>
  <c r="C679" i="7"/>
  <c r="G643" i="7"/>
  <c r="C643" i="7"/>
  <c r="G631" i="7"/>
  <c r="C631" i="7"/>
  <c r="G619" i="7"/>
  <c r="C619" i="7"/>
  <c r="G607" i="7"/>
  <c r="C607" i="7"/>
  <c r="G595" i="7"/>
  <c r="C595" i="7"/>
  <c r="G583" i="7"/>
  <c r="C583" i="7"/>
  <c r="G571" i="7"/>
  <c r="C571" i="7"/>
  <c r="G559" i="7"/>
  <c r="C559" i="7"/>
  <c r="G547" i="7"/>
  <c r="C547" i="7"/>
  <c r="G535" i="7"/>
  <c r="C535" i="7"/>
  <c r="G523" i="7"/>
  <c r="C523" i="7"/>
  <c r="G420" i="7"/>
  <c r="C420" i="7"/>
  <c r="G408" i="7"/>
  <c r="C408" i="7"/>
  <c r="G396" i="7"/>
  <c r="C396" i="7"/>
  <c r="O216" i="7"/>
  <c r="K216" i="7"/>
  <c r="G216" i="7"/>
  <c r="C216" i="7"/>
  <c r="G694" i="5"/>
  <c r="C694" i="5"/>
  <c r="G682" i="5"/>
  <c r="C682" i="5"/>
  <c r="G670" i="5"/>
  <c r="C670" i="5"/>
  <c r="G658" i="5"/>
  <c r="C658" i="5"/>
  <c r="G646" i="5"/>
  <c r="C646" i="5"/>
  <c r="G634" i="5"/>
  <c r="C634" i="5"/>
  <c r="G622" i="5"/>
  <c r="C622" i="5"/>
  <c r="G598" i="5"/>
  <c r="C598" i="5"/>
  <c r="G586" i="5"/>
  <c r="C586" i="5"/>
  <c r="G574" i="5"/>
  <c r="C574" i="5"/>
  <c r="G562" i="5"/>
  <c r="C562" i="5"/>
  <c r="G550" i="5"/>
  <c r="C550" i="5"/>
  <c r="G538" i="5"/>
  <c r="C538" i="5"/>
  <c r="G526" i="5"/>
  <c r="C526" i="5"/>
  <c r="G514" i="5"/>
  <c r="C514" i="5"/>
  <c r="G502" i="5"/>
  <c r="C502" i="5"/>
  <c r="G490" i="5"/>
  <c r="C490" i="5"/>
  <c r="P20" i="2"/>
  <c r="P22" i="2"/>
  <c r="P23" i="2"/>
  <c r="P21" i="2"/>
  <c r="P120" i="2"/>
  <c r="P135" i="2"/>
  <c r="P125" i="2"/>
  <c r="P123" i="2"/>
  <c r="P121" i="2"/>
  <c r="P122" i="2"/>
  <c r="P9" i="2"/>
  <c r="K12" i="6"/>
  <c r="P7" i="2"/>
  <c r="C12" i="5"/>
  <c r="P62" i="2"/>
  <c r="P63" i="2"/>
  <c r="P115" i="2"/>
  <c r="P116" i="2"/>
  <c r="P69" i="2" l="1"/>
  <c r="AB145" i="2"/>
  <c r="AB146" i="2"/>
  <c r="P126" i="2"/>
  <c r="W719" i="4"/>
  <c r="Q719" i="4"/>
  <c r="W718" i="4"/>
  <c r="Q718" i="4"/>
  <c r="W717" i="4"/>
  <c r="Q717" i="4"/>
  <c r="W716" i="4"/>
  <c r="Q716" i="4"/>
  <c r="W715" i="4"/>
  <c r="Q715" i="4"/>
  <c r="W714" i="4"/>
  <c r="Q714" i="4"/>
  <c r="W713" i="4"/>
  <c r="Q713" i="4"/>
  <c r="W712" i="4"/>
  <c r="Q712" i="4"/>
  <c r="W693" i="4"/>
  <c r="Q693" i="4"/>
  <c r="W692" i="4"/>
  <c r="Q692" i="4"/>
  <c r="W691" i="4"/>
  <c r="Q691" i="4"/>
  <c r="W690" i="4"/>
  <c r="Q690" i="4"/>
  <c r="W689" i="4"/>
  <c r="Q689" i="4"/>
  <c r="W688" i="4"/>
  <c r="Q688" i="4"/>
  <c r="W687" i="4"/>
  <c r="Q687" i="4"/>
  <c r="W686" i="4"/>
  <c r="Q686" i="4"/>
  <c r="P143" i="2"/>
  <c r="P144" i="2"/>
  <c r="P140" i="2"/>
  <c r="P139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7" i="2"/>
  <c r="AB149" i="2"/>
  <c r="AB150" i="2"/>
  <c r="AB151" i="2"/>
  <c r="AB152" i="2"/>
  <c r="AB153" i="2"/>
  <c r="AB154" i="2"/>
  <c r="AB155" i="2"/>
  <c r="P136" i="2"/>
  <c r="K784" i="4"/>
  <c r="E784" i="4"/>
  <c r="K783" i="4"/>
  <c r="E783" i="4"/>
  <c r="K782" i="4"/>
  <c r="E782" i="4"/>
  <c r="K781" i="4"/>
  <c r="E781" i="4"/>
  <c r="K780" i="4"/>
  <c r="E780" i="4"/>
  <c r="K779" i="4"/>
  <c r="E779" i="4"/>
  <c r="K778" i="4"/>
  <c r="E778" i="4"/>
  <c r="K777" i="4"/>
  <c r="E777" i="4"/>
  <c r="K771" i="4"/>
  <c r="E771" i="4"/>
  <c r="K770" i="4"/>
  <c r="E770" i="4"/>
  <c r="K769" i="4"/>
  <c r="E769" i="4"/>
  <c r="K768" i="4"/>
  <c r="E768" i="4"/>
  <c r="K767" i="4"/>
  <c r="E767" i="4"/>
  <c r="K766" i="4"/>
  <c r="E766" i="4"/>
  <c r="K765" i="4"/>
  <c r="E765" i="4"/>
  <c r="K764" i="4"/>
  <c r="K773" i="4" s="1"/>
  <c r="E764" i="4"/>
  <c r="K758" i="4"/>
  <c r="E758" i="4"/>
  <c r="K757" i="4"/>
  <c r="E757" i="4"/>
  <c r="K756" i="4"/>
  <c r="E756" i="4"/>
  <c r="K755" i="4"/>
  <c r="E755" i="4"/>
  <c r="K754" i="4"/>
  <c r="E754" i="4"/>
  <c r="K753" i="4"/>
  <c r="E753" i="4"/>
  <c r="K752" i="4"/>
  <c r="E752" i="4"/>
  <c r="K751" i="4"/>
  <c r="E751" i="4"/>
  <c r="G678" i="6"/>
  <c r="C678" i="6"/>
  <c r="G666" i="6"/>
  <c r="C666" i="6"/>
  <c r="G642" i="6"/>
  <c r="C642" i="6"/>
  <c r="G630" i="6"/>
  <c r="C630" i="6"/>
  <c r="G618" i="6"/>
  <c r="C618" i="6"/>
  <c r="G606" i="6"/>
  <c r="C606" i="6"/>
  <c r="G594" i="6"/>
  <c r="C594" i="6"/>
  <c r="G511" i="7"/>
  <c r="C511" i="7"/>
  <c r="G499" i="7"/>
  <c r="C499" i="7"/>
  <c r="G487" i="7"/>
  <c r="C487" i="7"/>
  <c r="W706" i="4"/>
  <c r="Q706" i="4"/>
  <c r="W705" i="4"/>
  <c r="Q705" i="4"/>
  <c r="W704" i="4"/>
  <c r="Q704" i="4"/>
  <c r="W703" i="4"/>
  <c r="Q703" i="4"/>
  <c r="W702" i="4"/>
  <c r="Q702" i="4"/>
  <c r="W701" i="4"/>
  <c r="Q701" i="4"/>
  <c r="W700" i="4"/>
  <c r="Q700" i="4"/>
  <c r="W699" i="4"/>
  <c r="Q699" i="4"/>
  <c r="K786" i="4" l="1"/>
  <c r="E786" i="4"/>
  <c r="E773" i="4"/>
  <c r="E759" i="4"/>
  <c r="K760" i="4"/>
  <c r="W708" i="4"/>
  <c r="Q707" i="4"/>
  <c r="W720" i="4"/>
  <c r="Q721" i="4"/>
  <c r="Q720" i="4"/>
  <c r="W694" i="4"/>
  <c r="W695" i="4"/>
  <c r="Q695" i="4"/>
  <c r="Q694" i="4"/>
  <c r="W721" i="4"/>
  <c r="E785" i="4"/>
  <c r="K785" i="4"/>
  <c r="E772" i="4"/>
  <c r="K772" i="4"/>
  <c r="K759" i="4"/>
  <c r="E760" i="4"/>
  <c r="Q708" i="4"/>
  <c r="W707" i="4"/>
  <c r="O418" i="5" l="1"/>
  <c r="K418" i="5"/>
  <c r="G582" i="6"/>
  <c r="C582" i="6"/>
  <c r="G570" i="6"/>
  <c r="C570" i="6"/>
  <c r="O558" i="6"/>
  <c r="K558" i="6"/>
  <c r="G558" i="6"/>
  <c r="C558" i="6"/>
  <c r="O546" i="6"/>
  <c r="K546" i="6"/>
  <c r="G546" i="6"/>
  <c r="C546" i="6"/>
  <c r="O534" i="6"/>
  <c r="K534" i="6"/>
  <c r="G534" i="6"/>
  <c r="C534" i="6"/>
  <c r="O406" i="5"/>
  <c r="K406" i="5"/>
  <c r="O394" i="5"/>
  <c r="K394" i="5"/>
  <c r="G394" i="5"/>
  <c r="C394" i="5"/>
  <c r="P112" i="2"/>
  <c r="P117" i="2"/>
  <c r="P109" i="2"/>
  <c r="P108" i="2"/>
  <c r="P105" i="2"/>
  <c r="P107" i="2"/>
  <c r="P106" i="2"/>
  <c r="P110" i="2"/>
  <c r="AB97" i="2"/>
  <c r="AB98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P111" i="2"/>
  <c r="G478" i="5"/>
  <c r="C478" i="5"/>
  <c r="G466" i="5"/>
  <c r="C466" i="5"/>
  <c r="G454" i="5"/>
  <c r="C454" i="5"/>
  <c r="G442" i="5"/>
  <c r="C442" i="5"/>
  <c r="G430" i="5"/>
  <c r="C430" i="5"/>
  <c r="G418" i="5"/>
  <c r="C418" i="5"/>
  <c r="G406" i="5"/>
  <c r="C406" i="5"/>
  <c r="O382" i="5"/>
  <c r="K382" i="5"/>
  <c r="G382" i="5"/>
  <c r="C382" i="5"/>
  <c r="G370" i="5"/>
  <c r="C370" i="5"/>
  <c r="G522" i="6" l="1"/>
  <c r="C522" i="6"/>
  <c r="G510" i="6"/>
  <c r="C510" i="6"/>
  <c r="G498" i="6"/>
  <c r="C498" i="6"/>
  <c r="G486" i="6"/>
  <c r="C486" i="6"/>
  <c r="K745" i="4"/>
  <c r="E745" i="4"/>
  <c r="K744" i="4"/>
  <c r="E744" i="4"/>
  <c r="K743" i="4"/>
  <c r="E743" i="4"/>
  <c r="K742" i="4"/>
  <c r="E742" i="4"/>
  <c r="K741" i="4"/>
  <c r="E741" i="4"/>
  <c r="K740" i="4"/>
  <c r="E740" i="4"/>
  <c r="K739" i="4"/>
  <c r="E739" i="4"/>
  <c r="K738" i="4"/>
  <c r="E738" i="4"/>
  <c r="E734" i="4"/>
  <c r="E733" i="4"/>
  <c r="K732" i="4"/>
  <c r="E732" i="4"/>
  <c r="K731" i="4"/>
  <c r="E731" i="4"/>
  <c r="K730" i="4"/>
  <c r="E730" i="4"/>
  <c r="K729" i="4"/>
  <c r="E729" i="4"/>
  <c r="K728" i="4"/>
  <c r="E728" i="4"/>
  <c r="K727" i="4"/>
  <c r="E727" i="4"/>
  <c r="K726" i="4"/>
  <c r="E726" i="4"/>
  <c r="K725" i="4"/>
  <c r="K733" i="4" s="1"/>
  <c r="E725" i="4"/>
  <c r="K719" i="4"/>
  <c r="E719" i="4"/>
  <c r="K718" i="4"/>
  <c r="E718" i="4"/>
  <c r="K717" i="4"/>
  <c r="E717" i="4"/>
  <c r="K716" i="4"/>
  <c r="E716" i="4"/>
  <c r="K715" i="4"/>
  <c r="E715" i="4"/>
  <c r="K714" i="4"/>
  <c r="E714" i="4"/>
  <c r="K713" i="4"/>
  <c r="E713" i="4"/>
  <c r="K712" i="4"/>
  <c r="E712" i="4"/>
  <c r="K706" i="4"/>
  <c r="E706" i="4"/>
  <c r="K705" i="4"/>
  <c r="E705" i="4"/>
  <c r="K704" i="4"/>
  <c r="E704" i="4"/>
  <c r="K703" i="4"/>
  <c r="E703" i="4"/>
  <c r="K702" i="4"/>
  <c r="E702" i="4"/>
  <c r="K701" i="4"/>
  <c r="E701" i="4"/>
  <c r="K700" i="4"/>
  <c r="E700" i="4"/>
  <c r="K699" i="4"/>
  <c r="E699" i="4"/>
  <c r="K693" i="4"/>
  <c r="E693" i="4"/>
  <c r="K692" i="4"/>
  <c r="E692" i="4"/>
  <c r="K691" i="4"/>
  <c r="E691" i="4"/>
  <c r="K690" i="4"/>
  <c r="E690" i="4"/>
  <c r="K689" i="4"/>
  <c r="E689" i="4"/>
  <c r="K688" i="4"/>
  <c r="E688" i="4"/>
  <c r="K687" i="4"/>
  <c r="E687" i="4"/>
  <c r="K686" i="4"/>
  <c r="E686" i="4"/>
  <c r="K680" i="4"/>
  <c r="E680" i="4"/>
  <c r="K679" i="4"/>
  <c r="E679" i="4"/>
  <c r="K678" i="4"/>
  <c r="E678" i="4"/>
  <c r="K677" i="4"/>
  <c r="E677" i="4"/>
  <c r="K676" i="4"/>
  <c r="E676" i="4"/>
  <c r="K675" i="4"/>
  <c r="E675" i="4"/>
  <c r="K674" i="4"/>
  <c r="E674" i="4"/>
  <c r="K673" i="4"/>
  <c r="E673" i="4"/>
  <c r="K667" i="4"/>
  <c r="E667" i="4"/>
  <c r="K666" i="4"/>
  <c r="E666" i="4"/>
  <c r="K665" i="4"/>
  <c r="E665" i="4"/>
  <c r="K664" i="4"/>
  <c r="E664" i="4"/>
  <c r="K663" i="4"/>
  <c r="E663" i="4"/>
  <c r="K662" i="4"/>
  <c r="E662" i="4"/>
  <c r="K661" i="4"/>
  <c r="E661" i="4"/>
  <c r="K660" i="4"/>
  <c r="E660" i="4"/>
  <c r="K654" i="4"/>
  <c r="E654" i="4"/>
  <c r="K653" i="4"/>
  <c r="E653" i="4"/>
  <c r="K652" i="4"/>
  <c r="E652" i="4"/>
  <c r="K651" i="4"/>
  <c r="E651" i="4"/>
  <c r="K650" i="4"/>
  <c r="E650" i="4"/>
  <c r="K649" i="4"/>
  <c r="E649" i="4"/>
  <c r="K648" i="4"/>
  <c r="E648" i="4"/>
  <c r="K647" i="4"/>
  <c r="E647" i="4"/>
  <c r="K641" i="4"/>
  <c r="E641" i="4"/>
  <c r="K640" i="4"/>
  <c r="E640" i="4"/>
  <c r="K639" i="4"/>
  <c r="E639" i="4"/>
  <c r="K638" i="4"/>
  <c r="E638" i="4"/>
  <c r="K637" i="4"/>
  <c r="E637" i="4"/>
  <c r="K636" i="4"/>
  <c r="E636" i="4"/>
  <c r="K635" i="4"/>
  <c r="E635" i="4"/>
  <c r="K634" i="4"/>
  <c r="E634" i="4"/>
  <c r="K628" i="4"/>
  <c r="E628" i="4"/>
  <c r="K627" i="4"/>
  <c r="E627" i="4"/>
  <c r="K626" i="4"/>
  <c r="E626" i="4"/>
  <c r="K625" i="4"/>
  <c r="E625" i="4"/>
  <c r="K624" i="4"/>
  <c r="E624" i="4"/>
  <c r="K623" i="4"/>
  <c r="E623" i="4"/>
  <c r="K622" i="4"/>
  <c r="E622" i="4"/>
  <c r="K621" i="4"/>
  <c r="E621" i="4"/>
  <c r="W615" i="4"/>
  <c r="Q615" i="4"/>
  <c r="K615" i="4"/>
  <c r="E615" i="4"/>
  <c r="W614" i="4"/>
  <c r="Q614" i="4"/>
  <c r="K614" i="4"/>
  <c r="E614" i="4"/>
  <c r="W613" i="4"/>
  <c r="Q613" i="4"/>
  <c r="K613" i="4"/>
  <c r="E613" i="4"/>
  <c r="W612" i="4"/>
  <c r="Q612" i="4"/>
  <c r="K612" i="4"/>
  <c r="E612" i="4"/>
  <c r="W611" i="4"/>
  <c r="Q611" i="4"/>
  <c r="K611" i="4"/>
  <c r="E611" i="4"/>
  <c r="W610" i="4"/>
  <c r="Q610" i="4"/>
  <c r="K610" i="4"/>
  <c r="E610" i="4"/>
  <c r="W609" i="4"/>
  <c r="Q609" i="4"/>
  <c r="K609" i="4"/>
  <c r="E609" i="4"/>
  <c r="W608" i="4"/>
  <c r="W617" i="4" s="1"/>
  <c r="Q608" i="4"/>
  <c r="Q617" i="4" s="1"/>
  <c r="K608" i="4"/>
  <c r="E608" i="4"/>
  <c r="O360" i="7"/>
  <c r="K360" i="7"/>
  <c r="O348" i="7"/>
  <c r="K348" i="7"/>
  <c r="G475" i="7"/>
  <c r="C475" i="7"/>
  <c r="G463" i="7"/>
  <c r="C463" i="7"/>
  <c r="G451" i="7"/>
  <c r="C451" i="7"/>
  <c r="G384" i="7"/>
  <c r="C384" i="7"/>
  <c r="G372" i="7"/>
  <c r="C372" i="7"/>
  <c r="G360" i="7"/>
  <c r="C360" i="7"/>
  <c r="G348" i="7"/>
  <c r="C348" i="7"/>
  <c r="G336" i="7"/>
  <c r="C336" i="7"/>
  <c r="G324" i="7"/>
  <c r="C324" i="7"/>
  <c r="G312" i="7"/>
  <c r="C312" i="7"/>
  <c r="G300" i="7"/>
  <c r="C300" i="7"/>
  <c r="G288" i="7"/>
  <c r="C288" i="7"/>
  <c r="O276" i="7"/>
  <c r="K276" i="7"/>
  <c r="K583" i="4"/>
  <c r="E584" i="4"/>
  <c r="E583" i="4"/>
  <c r="G474" i="6"/>
  <c r="C474" i="6"/>
  <c r="G462" i="6"/>
  <c r="C462" i="6"/>
  <c r="O450" i="6"/>
  <c r="K450" i="6"/>
  <c r="G450" i="6"/>
  <c r="C450" i="6"/>
  <c r="O438" i="6"/>
  <c r="K438" i="6"/>
  <c r="G438" i="6"/>
  <c r="C438" i="6"/>
  <c r="K746" i="4" l="1"/>
  <c r="E747" i="4"/>
  <c r="E746" i="4"/>
  <c r="E721" i="4"/>
  <c r="K682" i="4"/>
  <c r="K681" i="4"/>
  <c r="E682" i="4"/>
  <c r="E669" i="4"/>
  <c r="E668" i="4"/>
  <c r="K669" i="4"/>
  <c r="K656" i="4"/>
  <c r="K655" i="4"/>
  <c r="E656" i="4"/>
  <c r="E655" i="4"/>
  <c r="K642" i="4"/>
  <c r="E642" i="4"/>
  <c r="K721" i="4"/>
  <c r="E708" i="4"/>
  <c r="K708" i="4"/>
  <c r="K695" i="4"/>
  <c r="K694" i="4"/>
  <c r="E695" i="4"/>
  <c r="E694" i="4"/>
  <c r="K630" i="4"/>
  <c r="K629" i="4"/>
  <c r="E630" i="4"/>
  <c r="E629" i="4"/>
  <c r="E617" i="4"/>
  <c r="K747" i="4"/>
  <c r="K734" i="4"/>
  <c r="K720" i="4"/>
  <c r="E720" i="4"/>
  <c r="K707" i="4"/>
  <c r="E707" i="4"/>
  <c r="E681" i="4"/>
  <c r="K668" i="4"/>
  <c r="E643" i="4"/>
  <c r="K643" i="4"/>
  <c r="K617" i="4"/>
  <c r="K616" i="4"/>
  <c r="E616" i="4"/>
  <c r="Q616" i="4"/>
  <c r="W616" i="4"/>
  <c r="W602" i="4"/>
  <c r="Q602" i="4"/>
  <c r="K602" i="4"/>
  <c r="E602" i="4"/>
  <c r="W601" i="4"/>
  <c r="Q601" i="4"/>
  <c r="K601" i="4"/>
  <c r="E601" i="4"/>
  <c r="W600" i="4"/>
  <c r="Q600" i="4"/>
  <c r="K600" i="4"/>
  <c r="E600" i="4"/>
  <c r="W599" i="4"/>
  <c r="Q599" i="4"/>
  <c r="K599" i="4"/>
  <c r="E599" i="4"/>
  <c r="W598" i="4"/>
  <c r="Q598" i="4"/>
  <c r="K598" i="4"/>
  <c r="E598" i="4"/>
  <c r="W597" i="4"/>
  <c r="Q597" i="4"/>
  <c r="K597" i="4"/>
  <c r="E597" i="4"/>
  <c r="W596" i="4"/>
  <c r="Q596" i="4"/>
  <c r="K596" i="4"/>
  <c r="E596" i="4"/>
  <c r="W595" i="4"/>
  <c r="Q595" i="4"/>
  <c r="K595" i="4"/>
  <c r="E595" i="4"/>
  <c r="W589" i="4"/>
  <c r="Q589" i="4"/>
  <c r="W588" i="4"/>
  <c r="Q588" i="4"/>
  <c r="W587" i="4"/>
  <c r="Q587" i="4"/>
  <c r="W586" i="4"/>
  <c r="Q586" i="4"/>
  <c r="W585" i="4"/>
  <c r="Q585" i="4"/>
  <c r="W584" i="4"/>
  <c r="Q584" i="4"/>
  <c r="W583" i="4"/>
  <c r="Q583" i="4"/>
  <c r="W582" i="4"/>
  <c r="Q582" i="4"/>
  <c r="K589" i="4"/>
  <c r="E589" i="4"/>
  <c r="K588" i="4"/>
  <c r="E588" i="4"/>
  <c r="K587" i="4"/>
  <c r="E587" i="4"/>
  <c r="K586" i="4"/>
  <c r="E586" i="4"/>
  <c r="K585" i="4"/>
  <c r="E585" i="4"/>
  <c r="K584" i="4"/>
  <c r="K582" i="4"/>
  <c r="E582" i="4"/>
  <c r="K576" i="4"/>
  <c r="E576" i="4"/>
  <c r="K575" i="4"/>
  <c r="E575" i="4"/>
  <c r="K574" i="4"/>
  <c r="E574" i="4"/>
  <c r="K573" i="4"/>
  <c r="E573" i="4"/>
  <c r="K572" i="4"/>
  <c r="E572" i="4"/>
  <c r="K571" i="4"/>
  <c r="E571" i="4"/>
  <c r="K570" i="4"/>
  <c r="E570" i="4"/>
  <c r="K569" i="4"/>
  <c r="E569" i="4"/>
  <c r="K529" i="4"/>
  <c r="K530" i="4"/>
  <c r="K531" i="4"/>
  <c r="K532" i="4"/>
  <c r="K533" i="4"/>
  <c r="K534" i="4"/>
  <c r="K535" i="4"/>
  <c r="K536" i="4"/>
  <c r="E529" i="4"/>
  <c r="E530" i="4"/>
  <c r="P52" i="2"/>
  <c r="P61" i="2"/>
  <c r="P56" i="2"/>
  <c r="P58" i="2"/>
  <c r="P66" i="2"/>
  <c r="P65" i="2"/>
  <c r="P64" i="2"/>
  <c r="P24" i="2"/>
  <c r="P29" i="2"/>
  <c r="P28" i="2"/>
  <c r="P27" i="2"/>
  <c r="P26" i="2"/>
  <c r="P25" i="2"/>
  <c r="W604" i="4" l="1"/>
  <c r="W603" i="4"/>
  <c r="Q604" i="4"/>
  <c r="Q603" i="4"/>
  <c r="K604" i="4"/>
  <c r="K603" i="4"/>
  <c r="E604" i="4"/>
  <c r="E603" i="4"/>
  <c r="W591" i="4"/>
  <c r="Q591" i="4"/>
  <c r="K591" i="4"/>
  <c r="E591" i="4"/>
  <c r="K578" i="4"/>
  <c r="E578" i="4"/>
  <c r="Q590" i="4"/>
  <c r="W590" i="4"/>
  <c r="E590" i="4"/>
  <c r="K590" i="4"/>
  <c r="E577" i="4"/>
  <c r="K577" i="4"/>
  <c r="P17" i="2" l="1"/>
  <c r="P16" i="2"/>
  <c r="P18" i="2"/>
  <c r="P96" i="2"/>
  <c r="P95" i="2"/>
  <c r="K504" i="4"/>
  <c r="G276" i="7" l="1"/>
  <c r="C276" i="7"/>
  <c r="W309" i="4"/>
  <c r="W308" i="4"/>
  <c r="W307" i="4"/>
  <c r="W306" i="4"/>
  <c r="W305" i="4"/>
  <c r="W304" i="4"/>
  <c r="W303" i="4"/>
  <c r="W302" i="4"/>
  <c r="W301" i="4"/>
  <c r="Q309" i="4"/>
  <c r="Q308" i="4"/>
  <c r="Q307" i="4"/>
  <c r="Q306" i="4"/>
  <c r="Q305" i="4"/>
  <c r="Q304" i="4"/>
  <c r="Q303" i="4"/>
  <c r="Q302" i="4"/>
  <c r="Q301" i="4"/>
  <c r="AB84" i="2"/>
  <c r="AB85" i="2"/>
  <c r="O319" i="6"/>
  <c r="K319" i="6"/>
  <c r="G319" i="6"/>
  <c r="C319" i="6"/>
  <c r="O307" i="6"/>
  <c r="K307" i="6"/>
  <c r="G307" i="6"/>
  <c r="C307" i="6"/>
  <c r="O114" i="5"/>
  <c r="K114" i="5"/>
  <c r="G114" i="5"/>
  <c r="C114" i="5"/>
  <c r="O126" i="5"/>
  <c r="K126" i="5"/>
  <c r="G126" i="5"/>
  <c r="C126" i="5"/>
  <c r="O138" i="5"/>
  <c r="K138" i="5"/>
  <c r="G138" i="5"/>
  <c r="C138" i="5"/>
  <c r="O150" i="5"/>
  <c r="K150" i="5"/>
  <c r="G150" i="5"/>
  <c r="C150" i="5"/>
  <c r="O162" i="5"/>
  <c r="K162" i="5"/>
  <c r="G162" i="5"/>
  <c r="C162" i="5"/>
  <c r="O174" i="5"/>
  <c r="K174" i="5"/>
  <c r="G174" i="5"/>
  <c r="C174" i="5"/>
  <c r="O426" i="6"/>
  <c r="K426" i="6"/>
  <c r="G426" i="6"/>
  <c r="C426" i="6"/>
  <c r="G414" i="6"/>
  <c r="C414" i="6"/>
  <c r="G402" i="6"/>
  <c r="C402" i="6"/>
  <c r="G390" i="6"/>
  <c r="C390" i="6"/>
  <c r="G378" i="6"/>
  <c r="C378" i="6"/>
  <c r="O366" i="6"/>
  <c r="K366" i="6"/>
  <c r="G366" i="6"/>
  <c r="C366" i="6"/>
  <c r="O354" i="6"/>
  <c r="K354" i="6"/>
  <c r="G354" i="6"/>
  <c r="C354" i="6"/>
  <c r="O342" i="6"/>
  <c r="K342" i="6"/>
  <c r="G342" i="6"/>
  <c r="C342" i="6"/>
  <c r="W467" i="4"/>
  <c r="W466" i="4"/>
  <c r="W465" i="4"/>
  <c r="W464" i="4"/>
  <c r="W463" i="4"/>
  <c r="W462" i="4"/>
  <c r="W461" i="4"/>
  <c r="W460" i="4"/>
  <c r="W459" i="4"/>
  <c r="Q467" i="4"/>
  <c r="Q466" i="4"/>
  <c r="Q465" i="4"/>
  <c r="Q464" i="4"/>
  <c r="Q463" i="4"/>
  <c r="Q462" i="4"/>
  <c r="Q461" i="4"/>
  <c r="Q460" i="4"/>
  <c r="Q459" i="4"/>
  <c r="K467" i="4"/>
  <c r="K466" i="4"/>
  <c r="K465" i="4"/>
  <c r="K464" i="4"/>
  <c r="K463" i="4"/>
  <c r="K462" i="4"/>
  <c r="K461" i="4"/>
  <c r="K460" i="4"/>
  <c r="K459" i="4"/>
  <c r="K469" i="4" s="1"/>
  <c r="E467" i="4"/>
  <c r="E466" i="4"/>
  <c r="E465" i="4"/>
  <c r="E464" i="4"/>
  <c r="E463" i="4"/>
  <c r="E462" i="4"/>
  <c r="E461" i="4"/>
  <c r="E460" i="4"/>
  <c r="E459" i="4"/>
  <c r="E468" i="4" s="1"/>
  <c r="W453" i="4"/>
  <c r="W452" i="4"/>
  <c r="W451" i="4"/>
  <c r="W450" i="4"/>
  <c r="W449" i="4"/>
  <c r="W448" i="4"/>
  <c r="W447" i="4"/>
  <c r="W446" i="4"/>
  <c r="W445" i="4"/>
  <c r="W454" i="4" s="1"/>
  <c r="Q455" i="4"/>
  <c r="Q453" i="4"/>
  <c r="Q452" i="4"/>
  <c r="Q451" i="4"/>
  <c r="Q450" i="4"/>
  <c r="Q449" i="4"/>
  <c r="Q448" i="4"/>
  <c r="Q447" i="4"/>
  <c r="Q446" i="4"/>
  <c r="Q445" i="4"/>
  <c r="Q454" i="4" s="1"/>
  <c r="K453" i="4"/>
  <c r="K452" i="4"/>
  <c r="K451" i="4"/>
  <c r="K450" i="4"/>
  <c r="K449" i="4"/>
  <c r="K448" i="4"/>
  <c r="K447" i="4"/>
  <c r="K446" i="4"/>
  <c r="K445" i="4"/>
  <c r="E453" i="4"/>
  <c r="E452" i="4"/>
  <c r="E451" i="4"/>
  <c r="E450" i="4"/>
  <c r="E449" i="4"/>
  <c r="E448" i="4"/>
  <c r="E447" i="4"/>
  <c r="E446" i="4"/>
  <c r="E445" i="4"/>
  <c r="W310" i="4" l="1"/>
  <c r="W311" i="4"/>
  <c r="Q311" i="4"/>
  <c r="Q310" i="4"/>
  <c r="W455" i="4"/>
  <c r="K468" i="4"/>
  <c r="W469" i="4"/>
  <c r="Q468" i="4"/>
  <c r="Q469" i="4"/>
  <c r="K454" i="4"/>
  <c r="W468" i="4"/>
  <c r="E469" i="4"/>
  <c r="E455" i="4"/>
  <c r="K455" i="4"/>
  <c r="E454" i="4"/>
  <c r="E439" i="4"/>
  <c r="E425" i="4"/>
  <c r="W355" i="4"/>
  <c r="W354" i="4"/>
  <c r="W353" i="4"/>
  <c r="W352" i="4"/>
  <c r="W351" i="4"/>
  <c r="W350" i="4"/>
  <c r="W349" i="4"/>
  <c r="W348" i="4"/>
  <c r="W347" i="4"/>
  <c r="Q355" i="4"/>
  <c r="Q354" i="4"/>
  <c r="Q353" i="4"/>
  <c r="Q352" i="4"/>
  <c r="Q351" i="4"/>
  <c r="Q350" i="4"/>
  <c r="Q349" i="4"/>
  <c r="Q348" i="4"/>
  <c r="Q347" i="4"/>
  <c r="K355" i="4"/>
  <c r="K354" i="4"/>
  <c r="K353" i="4"/>
  <c r="K352" i="4"/>
  <c r="K351" i="4"/>
  <c r="K350" i="4"/>
  <c r="K349" i="4"/>
  <c r="K348" i="4"/>
  <c r="K347" i="4"/>
  <c r="W340" i="4"/>
  <c r="W339" i="4"/>
  <c r="W338" i="4"/>
  <c r="W337" i="4"/>
  <c r="W336" i="4"/>
  <c r="W335" i="4"/>
  <c r="W334" i="4"/>
  <c r="W333" i="4"/>
  <c r="W332" i="4"/>
  <c r="Q340" i="4"/>
  <c r="Q339" i="4"/>
  <c r="Q338" i="4"/>
  <c r="Q337" i="4"/>
  <c r="Q336" i="4"/>
  <c r="Q335" i="4"/>
  <c r="Q334" i="4"/>
  <c r="Q333" i="4"/>
  <c r="Q332" i="4"/>
  <c r="K340" i="4"/>
  <c r="K339" i="4"/>
  <c r="K338" i="4"/>
  <c r="K337" i="4"/>
  <c r="K336" i="4"/>
  <c r="K335" i="4"/>
  <c r="K334" i="4"/>
  <c r="K333" i="4"/>
  <c r="K332" i="4"/>
  <c r="K550" i="4"/>
  <c r="K549" i="4"/>
  <c r="K548" i="4"/>
  <c r="K547" i="4"/>
  <c r="K546" i="4"/>
  <c r="K545" i="4"/>
  <c r="K544" i="4"/>
  <c r="K543" i="4"/>
  <c r="E550" i="4"/>
  <c r="E549" i="4"/>
  <c r="E548" i="4"/>
  <c r="E547" i="4"/>
  <c r="E546" i="4"/>
  <c r="E545" i="4"/>
  <c r="E544" i="4"/>
  <c r="E543" i="4"/>
  <c r="K539" i="4"/>
  <c r="E536" i="4"/>
  <c r="E535" i="4"/>
  <c r="E534" i="4"/>
  <c r="E533" i="4"/>
  <c r="E532" i="4"/>
  <c r="E531" i="4"/>
  <c r="K523" i="4"/>
  <c r="K522" i="4"/>
  <c r="K521" i="4"/>
  <c r="K520" i="4"/>
  <c r="K519" i="4"/>
  <c r="K518" i="4"/>
  <c r="K517" i="4"/>
  <c r="K516" i="4"/>
  <c r="K515" i="4"/>
  <c r="E523" i="4"/>
  <c r="E522" i="4"/>
  <c r="E521" i="4"/>
  <c r="E520" i="4"/>
  <c r="E519" i="4"/>
  <c r="E518" i="4"/>
  <c r="E517" i="4"/>
  <c r="E516" i="4"/>
  <c r="E515" i="4"/>
  <c r="Q509" i="4"/>
  <c r="Q508" i="4"/>
  <c r="Q507" i="4"/>
  <c r="Q506" i="4"/>
  <c r="Q505" i="4"/>
  <c r="Q504" i="4"/>
  <c r="Q503" i="4"/>
  <c r="Q502" i="4"/>
  <c r="Q501" i="4"/>
  <c r="Q510" i="4" s="1"/>
  <c r="K509" i="4"/>
  <c r="K508" i="4"/>
  <c r="K507" i="4"/>
  <c r="K506" i="4"/>
  <c r="K505" i="4"/>
  <c r="K503" i="4"/>
  <c r="K502" i="4"/>
  <c r="K501" i="4"/>
  <c r="E509" i="4"/>
  <c r="E508" i="4"/>
  <c r="E507" i="4"/>
  <c r="E506" i="4"/>
  <c r="E505" i="4"/>
  <c r="E504" i="4"/>
  <c r="E503" i="4"/>
  <c r="E502" i="4"/>
  <c r="E501" i="4"/>
  <c r="K563" i="4"/>
  <c r="K562" i="4"/>
  <c r="K561" i="4"/>
  <c r="K560" i="4"/>
  <c r="K559" i="4"/>
  <c r="K558" i="4"/>
  <c r="K557" i="4"/>
  <c r="K556" i="4"/>
  <c r="E563" i="4"/>
  <c r="E562" i="4"/>
  <c r="E561" i="4"/>
  <c r="E560" i="4"/>
  <c r="E559" i="4"/>
  <c r="E558" i="4"/>
  <c r="E557" i="4"/>
  <c r="E556" i="4"/>
  <c r="K495" i="4"/>
  <c r="K494" i="4"/>
  <c r="K493" i="4"/>
  <c r="K492" i="4"/>
  <c r="K491" i="4"/>
  <c r="K490" i="4"/>
  <c r="K489" i="4"/>
  <c r="K488" i="4"/>
  <c r="W439" i="4"/>
  <c r="W438" i="4"/>
  <c r="W437" i="4"/>
  <c r="W436" i="4"/>
  <c r="W435" i="4"/>
  <c r="W434" i="4"/>
  <c r="W433" i="4"/>
  <c r="W432" i="4"/>
  <c r="W431" i="4"/>
  <c r="Q439" i="4"/>
  <c r="Q438" i="4"/>
  <c r="Q437" i="4"/>
  <c r="Q436" i="4"/>
  <c r="Q435" i="4"/>
  <c r="Q434" i="4"/>
  <c r="Q433" i="4"/>
  <c r="Q432" i="4"/>
  <c r="Q431" i="4"/>
  <c r="K439" i="4"/>
  <c r="K438" i="4"/>
  <c r="K437" i="4"/>
  <c r="K436" i="4"/>
  <c r="K435" i="4"/>
  <c r="K434" i="4"/>
  <c r="K433" i="4"/>
  <c r="K432" i="4"/>
  <c r="K431" i="4"/>
  <c r="W425" i="4"/>
  <c r="W424" i="4"/>
  <c r="W423" i="4"/>
  <c r="W422" i="4"/>
  <c r="W421" i="4"/>
  <c r="W420" i="4"/>
  <c r="W419" i="4"/>
  <c r="W418" i="4"/>
  <c r="W417" i="4"/>
  <c r="W427" i="4" s="1"/>
  <c r="Q425" i="4"/>
  <c r="Q424" i="4"/>
  <c r="Q423" i="4"/>
  <c r="Q422" i="4"/>
  <c r="Q421" i="4"/>
  <c r="Q420" i="4"/>
  <c r="Q419" i="4"/>
  <c r="Q418" i="4"/>
  <c r="Q417" i="4"/>
  <c r="K425" i="4"/>
  <c r="W411" i="4"/>
  <c r="W410" i="4"/>
  <c r="W409" i="4"/>
  <c r="W408" i="4"/>
  <c r="W407" i="4"/>
  <c r="W406" i="4"/>
  <c r="W405" i="4"/>
  <c r="W404" i="4"/>
  <c r="W403" i="4"/>
  <c r="Q411" i="4"/>
  <c r="Q410" i="4"/>
  <c r="Q409" i="4"/>
  <c r="Q408" i="4"/>
  <c r="Q407" i="4"/>
  <c r="Q406" i="4"/>
  <c r="Q405" i="4"/>
  <c r="Q404" i="4"/>
  <c r="Q403" i="4"/>
  <c r="K411" i="4"/>
  <c r="K410" i="4"/>
  <c r="K409" i="4"/>
  <c r="K408" i="4"/>
  <c r="K407" i="4"/>
  <c r="K406" i="4"/>
  <c r="K405" i="4"/>
  <c r="K404" i="4"/>
  <c r="K403" i="4"/>
  <c r="K413" i="4" s="1"/>
  <c r="E411" i="4"/>
  <c r="W323" i="4"/>
  <c r="W322" i="4"/>
  <c r="W321" i="4"/>
  <c r="W320" i="4"/>
  <c r="W319" i="4"/>
  <c r="W318" i="4"/>
  <c r="W317" i="4"/>
  <c r="W316" i="4"/>
  <c r="W315" i="4"/>
  <c r="P14" i="2"/>
  <c r="P13" i="2"/>
  <c r="AB88" i="2"/>
  <c r="AB89" i="2"/>
  <c r="AB90" i="2"/>
  <c r="AB91" i="2"/>
  <c r="AB92" i="2"/>
  <c r="AB93" i="2"/>
  <c r="AB94" i="2"/>
  <c r="AB95" i="2"/>
  <c r="AB96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80" i="2"/>
  <c r="AB81" i="2"/>
  <c r="AB82" i="2"/>
  <c r="AB83" i="2"/>
  <c r="AB86" i="2"/>
  <c r="AB87" i="2"/>
  <c r="P94" i="2"/>
  <c r="P93" i="2"/>
  <c r="AB49" i="2"/>
  <c r="AB50" i="2"/>
  <c r="P49" i="2"/>
  <c r="P48" i="2"/>
  <c r="P47" i="2"/>
  <c r="P46" i="2"/>
  <c r="AB45" i="2"/>
  <c r="P45" i="2"/>
  <c r="P39" i="2"/>
  <c r="K564" i="4" l="1"/>
  <c r="E565" i="4"/>
  <c r="K552" i="4"/>
  <c r="E551" i="4"/>
  <c r="E539" i="4"/>
  <c r="K524" i="4"/>
  <c r="E525" i="4"/>
  <c r="K511" i="4"/>
  <c r="E511" i="4"/>
  <c r="K497" i="4"/>
  <c r="W441" i="4"/>
  <c r="Q441" i="4"/>
  <c r="K441" i="4"/>
  <c r="Q427" i="4"/>
  <c r="Q413" i="4"/>
  <c r="W357" i="4"/>
  <c r="E552" i="4"/>
  <c r="Q357" i="4"/>
  <c r="K357" i="4"/>
  <c r="W356" i="4"/>
  <c r="Q356" i="4"/>
  <c r="K356" i="4"/>
  <c r="Q511" i="4"/>
  <c r="K551" i="4"/>
  <c r="W342" i="4"/>
  <c r="Q341" i="4"/>
  <c r="K342" i="4"/>
  <c r="Q342" i="4"/>
  <c r="K565" i="4"/>
  <c r="E564" i="4"/>
  <c r="W341" i="4"/>
  <c r="K538" i="4"/>
  <c r="E510" i="4"/>
  <c r="E538" i="4"/>
  <c r="K510" i="4"/>
  <c r="K496" i="4"/>
  <c r="Q426" i="4"/>
  <c r="K341" i="4"/>
  <c r="K412" i="4"/>
  <c r="K525" i="4"/>
  <c r="E524" i="4"/>
  <c r="W440" i="4"/>
  <c r="Q440" i="4"/>
  <c r="K440" i="4"/>
  <c r="W426" i="4"/>
  <c r="W413" i="4"/>
  <c r="W412" i="4"/>
  <c r="Q412" i="4"/>
  <c r="W327" i="4"/>
  <c r="W328" i="4"/>
  <c r="E495" i="4"/>
  <c r="E494" i="4"/>
  <c r="E493" i="4"/>
  <c r="E492" i="4"/>
  <c r="E491" i="4"/>
  <c r="E490" i="4"/>
  <c r="E489" i="4"/>
  <c r="E488" i="4"/>
  <c r="K481" i="4"/>
  <c r="E481" i="4"/>
  <c r="K480" i="4"/>
  <c r="E480" i="4"/>
  <c r="K479" i="4"/>
  <c r="E479" i="4"/>
  <c r="K478" i="4"/>
  <c r="E478" i="4"/>
  <c r="K477" i="4"/>
  <c r="E477" i="4"/>
  <c r="K476" i="4"/>
  <c r="E476" i="4"/>
  <c r="K475" i="4"/>
  <c r="E475" i="4"/>
  <c r="K474" i="4"/>
  <c r="E474" i="4"/>
  <c r="E438" i="4"/>
  <c r="E437" i="4"/>
  <c r="E436" i="4"/>
  <c r="E435" i="4"/>
  <c r="E434" i="4"/>
  <c r="E433" i="4"/>
  <c r="E432" i="4"/>
  <c r="E431" i="4"/>
  <c r="K424" i="4"/>
  <c r="E424" i="4"/>
  <c r="K423" i="4"/>
  <c r="E423" i="4"/>
  <c r="K422" i="4"/>
  <c r="E422" i="4"/>
  <c r="K421" i="4"/>
  <c r="E421" i="4"/>
  <c r="K420" i="4"/>
  <c r="E420" i="4"/>
  <c r="K419" i="4"/>
  <c r="E419" i="4"/>
  <c r="K418" i="4"/>
  <c r="E418" i="4"/>
  <c r="K417" i="4"/>
  <c r="E417" i="4"/>
  <c r="E410" i="4"/>
  <c r="E409" i="4"/>
  <c r="E408" i="4"/>
  <c r="E407" i="4"/>
  <c r="E406" i="4"/>
  <c r="E405" i="4"/>
  <c r="E404" i="4"/>
  <c r="E403" i="4"/>
  <c r="W242" i="4"/>
  <c r="W241" i="4"/>
  <c r="W240" i="4"/>
  <c r="W239" i="4"/>
  <c r="W238" i="4"/>
  <c r="W237" i="4"/>
  <c r="W236" i="4"/>
  <c r="W235" i="4"/>
  <c r="W245" i="4" s="1"/>
  <c r="Q242" i="4"/>
  <c r="Q241" i="4"/>
  <c r="Q240" i="4"/>
  <c r="Q239" i="4"/>
  <c r="Q238" i="4"/>
  <c r="Q237" i="4"/>
  <c r="Q236" i="4"/>
  <c r="Q235" i="4"/>
  <c r="K242" i="4"/>
  <c r="K241" i="4"/>
  <c r="K240" i="4"/>
  <c r="K239" i="4"/>
  <c r="K238" i="4"/>
  <c r="K237" i="4"/>
  <c r="K236" i="4"/>
  <c r="K235" i="4"/>
  <c r="E242" i="4"/>
  <c r="E241" i="4"/>
  <c r="E240" i="4"/>
  <c r="E239" i="4"/>
  <c r="E238" i="4"/>
  <c r="E237" i="4"/>
  <c r="E236" i="4"/>
  <c r="E235" i="4"/>
  <c r="O99" i="5"/>
  <c r="K99" i="5"/>
  <c r="G99" i="5"/>
  <c r="C99" i="5"/>
  <c r="O87" i="5"/>
  <c r="G190" i="5"/>
  <c r="C190" i="5"/>
  <c r="E497" i="4" l="1"/>
  <c r="E441" i="4"/>
  <c r="E440" i="4"/>
  <c r="E426" i="4"/>
  <c r="E427" i="4"/>
  <c r="K427" i="4"/>
  <c r="K426" i="4"/>
  <c r="E412" i="4"/>
  <c r="E413" i="4"/>
  <c r="K483" i="4"/>
  <c r="E484" i="4"/>
  <c r="Q245" i="4"/>
  <c r="K245" i="4"/>
  <c r="K244" i="4"/>
  <c r="Q244" i="4"/>
  <c r="E496" i="4"/>
  <c r="K484" i="4"/>
  <c r="E483" i="4"/>
  <c r="E244" i="4"/>
  <c r="W244" i="4"/>
  <c r="E245" i="4"/>
  <c r="K24" i="5"/>
  <c r="O24" i="5"/>
  <c r="G24" i="5"/>
  <c r="O12" i="5"/>
  <c r="K12" i="5"/>
  <c r="G12" i="5"/>
  <c r="O156" i="6"/>
  <c r="K156" i="6"/>
  <c r="G156" i="6"/>
  <c r="C156" i="6"/>
  <c r="O144" i="6"/>
  <c r="K144" i="6"/>
  <c r="G144" i="6"/>
  <c r="C144" i="6"/>
  <c r="O132" i="6"/>
  <c r="K132" i="6"/>
  <c r="G132" i="6"/>
  <c r="C132" i="6"/>
  <c r="O120" i="6"/>
  <c r="K120" i="6"/>
  <c r="G120" i="6"/>
  <c r="C120" i="6"/>
  <c r="O108" i="6"/>
  <c r="K108" i="6"/>
  <c r="G108" i="6"/>
  <c r="C108" i="6"/>
  <c r="O96" i="6"/>
  <c r="K96" i="6"/>
  <c r="G96" i="6"/>
  <c r="C96" i="6"/>
  <c r="O263" i="7"/>
  <c r="K263" i="7"/>
  <c r="G263" i="7"/>
  <c r="C263" i="7"/>
  <c r="O251" i="7"/>
  <c r="K251" i="7"/>
  <c r="G251" i="7"/>
  <c r="C251" i="7"/>
  <c r="O204" i="7"/>
  <c r="K204" i="7"/>
  <c r="G204" i="7"/>
  <c r="C204" i="7"/>
  <c r="O192" i="7"/>
  <c r="K192" i="7"/>
  <c r="G192" i="7"/>
  <c r="C192" i="7"/>
  <c r="O180" i="7"/>
  <c r="K180" i="7"/>
  <c r="G180" i="7"/>
  <c r="C180" i="7"/>
  <c r="O168" i="7"/>
  <c r="K168" i="7"/>
  <c r="G168" i="7"/>
  <c r="C168" i="7"/>
  <c r="O156" i="7"/>
  <c r="K156" i="7"/>
  <c r="G156" i="7"/>
  <c r="C156" i="7"/>
  <c r="O144" i="7"/>
  <c r="K144" i="7"/>
  <c r="G144" i="7"/>
  <c r="C144" i="7"/>
  <c r="O132" i="7"/>
  <c r="K132" i="7"/>
  <c r="G132" i="7"/>
  <c r="C132" i="7"/>
  <c r="O120" i="7"/>
  <c r="K120" i="7"/>
  <c r="G120" i="7"/>
  <c r="C120" i="7"/>
  <c r="O108" i="7"/>
  <c r="K108" i="7"/>
  <c r="G108" i="7"/>
  <c r="C108" i="7"/>
  <c r="O96" i="7"/>
  <c r="K96" i="7"/>
  <c r="G96" i="7"/>
  <c r="C96" i="7"/>
  <c r="O84" i="7"/>
  <c r="K84" i="7"/>
  <c r="G84" i="7"/>
  <c r="C84" i="7"/>
  <c r="O72" i="7"/>
  <c r="K72" i="7"/>
  <c r="G72" i="7"/>
  <c r="C72" i="7"/>
  <c r="O60" i="7"/>
  <c r="K60" i="7"/>
  <c r="G60" i="7"/>
  <c r="C60" i="7"/>
  <c r="O48" i="7"/>
  <c r="K48" i="7"/>
  <c r="G48" i="7"/>
  <c r="C48" i="7"/>
  <c r="O36" i="7"/>
  <c r="K36" i="7"/>
  <c r="G36" i="7"/>
  <c r="C36" i="7"/>
  <c r="O24" i="7"/>
  <c r="K24" i="7"/>
  <c r="G24" i="7"/>
  <c r="C24" i="7"/>
  <c r="O12" i="7"/>
  <c r="K12" i="7"/>
  <c r="G12" i="7"/>
  <c r="C12" i="7"/>
  <c r="O330" i="6"/>
  <c r="K330" i="6"/>
  <c r="G330" i="6"/>
  <c r="C330" i="6"/>
  <c r="O295" i="6"/>
  <c r="K295" i="6"/>
  <c r="G295" i="6"/>
  <c r="C295" i="6"/>
  <c r="O283" i="6"/>
  <c r="K283" i="6"/>
  <c r="G283" i="6"/>
  <c r="C283" i="6"/>
  <c r="O271" i="6"/>
  <c r="K271" i="6"/>
  <c r="G271" i="6"/>
  <c r="C271" i="6"/>
  <c r="O259" i="6"/>
  <c r="K259" i="6"/>
  <c r="G259" i="6"/>
  <c r="C259" i="6"/>
  <c r="O247" i="6"/>
  <c r="K247" i="6"/>
  <c r="G247" i="6"/>
  <c r="C247" i="6"/>
  <c r="O235" i="6"/>
  <c r="K235" i="6"/>
  <c r="G235" i="6"/>
  <c r="C235" i="6"/>
  <c r="O223" i="6"/>
  <c r="K223" i="6"/>
  <c r="G223" i="6"/>
  <c r="C223" i="6"/>
  <c r="O211" i="6"/>
  <c r="K211" i="6"/>
  <c r="G211" i="6"/>
  <c r="C211" i="6"/>
  <c r="O199" i="6"/>
  <c r="K199" i="6"/>
  <c r="G199" i="6"/>
  <c r="C199" i="6"/>
  <c r="O187" i="6"/>
  <c r="K187" i="6"/>
  <c r="G187" i="6"/>
  <c r="C187" i="6"/>
  <c r="O175" i="6"/>
  <c r="K175" i="6"/>
  <c r="G175" i="6"/>
  <c r="C175" i="6"/>
  <c r="O84" i="6"/>
  <c r="K84" i="6"/>
  <c r="G84" i="6"/>
  <c r="C84" i="6"/>
  <c r="O72" i="6"/>
  <c r="K72" i="6"/>
  <c r="G72" i="6"/>
  <c r="C72" i="6"/>
  <c r="O60" i="6"/>
  <c r="K60" i="6"/>
  <c r="G60" i="6"/>
  <c r="C60" i="6"/>
  <c r="O48" i="6"/>
  <c r="K48" i="6"/>
  <c r="G48" i="6"/>
  <c r="C48" i="6"/>
  <c r="O36" i="6"/>
  <c r="K36" i="6"/>
  <c r="G36" i="6"/>
  <c r="C36" i="6"/>
  <c r="O24" i="6"/>
  <c r="K24" i="6"/>
  <c r="G24" i="6"/>
  <c r="C24" i="6"/>
  <c r="O12" i="6"/>
  <c r="G12" i="6"/>
  <c r="C12" i="6"/>
  <c r="G358" i="5"/>
  <c r="C358" i="5"/>
  <c r="G346" i="5"/>
  <c r="C346" i="5"/>
  <c r="O334" i="5"/>
  <c r="K334" i="5"/>
  <c r="G334" i="5"/>
  <c r="C334" i="5"/>
  <c r="G322" i="5"/>
  <c r="C322" i="5"/>
  <c r="O310" i="5"/>
  <c r="K310" i="5"/>
  <c r="G310" i="5"/>
  <c r="C310" i="5"/>
  <c r="O298" i="5"/>
  <c r="K298" i="5"/>
  <c r="G298" i="5"/>
  <c r="C298" i="5"/>
  <c r="O286" i="5"/>
  <c r="K286" i="5"/>
  <c r="G286" i="5"/>
  <c r="C286" i="5"/>
  <c r="O274" i="5"/>
  <c r="K274" i="5"/>
  <c r="G274" i="5"/>
  <c r="C274" i="5"/>
  <c r="G262" i="5"/>
  <c r="C262" i="5"/>
  <c r="G250" i="5"/>
  <c r="C250" i="5"/>
  <c r="G238" i="5"/>
  <c r="C238" i="5"/>
  <c r="G226" i="5"/>
  <c r="C226" i="5"/>
  <c r="O214" i="5"/>
  <c r="K214" i="5"/>
  <c r="G214" i="5"/>
  <c r="C214" i="5"/>
  <c r="O202" i="5"/>
  <c r="K202" i="5"/>
  <c r="G202" i="5"/>
  <c r="C202" i="5"/>
  <c r="K87" i="5"/>
  <c r="G87" i="5"/>
  <c r="C87" i="5"/>
  <c r="O75" i="5"/>
  <c r="K75" i="5"/>
  <c r="G75" i="5"/>
  <c r="C75" i="5"/>
  <c r="O63" i="5"/>
  <c r="K63" i="5"/>
  <c r="G63" i="5"/>
  <c r="C63" i="5"/>
  <c r="O51" i="5"/>
  <c r="K51" i="5"/>
  <c r="G51" i="5"/>
  <c r="C51" i="5"/>
  <c r="O39" i="5"/>
  <c r="K39" i="5"/>
  <c r="G39" i="5"/>
  <c r="C39" i="5"/>
  <c r="W228" i="4"/>
  <c r="W227" i="4"/>
  <c r="W226" i="4"/>
  <c r="W225" i="4"/>
  <c r="W224" i="4"/>
  <c r="W223" i="4"/>
  <c r="W222" i="4"/>
  <c r="W221" i="4"/>
  <c r="Q228" i="4"/>
  <c r="Q227" i="4"/>
  <c r="Q226" i="4"/>
  <c r="Q225" i="4"/>
  <c r="Q224" i="4"/>
  <c r="Q223" i="4"/>
  <c r="Q222" i="4"/>
  <c r="Q221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AB39" i="2"/>
  <c r="AB40" i="2"/>
  <c r="AB41" i="2"/>
  <c r="AB42" i="2"/>
  <c r="AB43" i="2"/>
  <c r="AB44" i="2"/>
  <c r="AB46" i="2"/>
  <c r="AB47" i="2"/>
  <c r="AB48" i="2"/>
  <c r="AB51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K397" i="4"/>
  <c r="K396" i="4"/>
  <c r="K395" i="4"/>
  <c r="K394" i="4"/>
  <c r="K393" i="4"/>
  <c r="K392" i="4"/>
  <c r="K391" i="4"/>
  <c r="K390" i="4"/>
  <c r="K389" i="4"/>
  <c r="K398" i="4" s="1"/>
  <c r="E397" i="4"/>
  <c r="E396" i="4"/>
  <c r="E395" i="4"/>
  <c r="E394" i="4"/>
  <c r="E393" i="4"/>
  <c r="E392" i="4"/>
  <c r="E391" i="4"/>
  <c r="E390" i="4"/>
  <c r="E389" i="4"/>
  <c r="E399" i="4" s="1"/>
  <c r="K383" i="4"/>
  <c r="K382" i="4"/>
  <c r="K381" i="4"/>
  <c r="K380" i="4"/>
  <c r="K379" i="4"/>
  <c r="K378" i="4"/>
  <c r="K377" i="4"/>
  <c r="K376" i="4"/>
  <c r="K375" i="4"/>
  <c r="K384" i="4" s="1"/>
  <c r="E383" i="4"/>
  <c r="E382" i="4"/>
  <c r="E381" i="4"/>
  <c r="E380" i="4"/>
  <c r="E379" i="4"/>
  <c r="E378" i="4"/>
  <c r="E377" i="4"/>
  <c r="E376" i="4"/>
  <c r="E375" i="4"/>
  <c r="E384" i="4" s="1"/>
  <c r="K369" i="4"/>
  <c r="K368" i="4"/>
  <c r="K367" i="4"/>
  <c r="K366" i="4"/>
  <c r="K365" i="4"/>
  <c r="K364" i="4"/>
  <c r="K363" i="4"/>
  <c r="K362" i="4"/>
  <c r="K361" i="4"/>
  <c r="K371" i="4" s="1"/>
  <c r="E369" i="4"/>
  <c r="E368" i="4"/>
  <c r="E367" i="4"/>
  <c r="E366" i="4"/>
  <c r="E365" i="4"/>
  <c r="E364" i="4"/>
  <c r="E363" i="4"/>
  <c r="E362" i="4"/>
  <c r="E361" i="4"/>
  <c r="E370" i="4" s="1"/>
  <c r="E355" i="4"/>
  <c r="E354" i="4"/>
  <c r="E353" i="4"/>
  <c r="E352" i="4"/>
  <c r="E351" i="4"/>
  <c r="E350" i="4"/>
  <c r="E349" i="4"/>
  <c r="E348" i="4"/>
  <c r="E347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80" i="4" s="1"/>
  <c r="E339" i="4"/>
  <c r="E338" i="4"/>
  <c r="E337" i="4"/>
  <c r="E336" i="4"/>
  <c r="E335" i="4"/>
  <c r="E334" i="4"/>
  <c r="E333" i="4"/>
  <c r="E332" i="4"/>
  <c r="K323" i="4"/>
  <c r="K322" i="4"/>
  <c r="K321" i="4"/>
  <c r="K320" i="4"/>
  <c r="K319" i="4"/>
  <c r="K318" i="4"/>
  <c r="K317" i="4"/>
  <c r="K316" i="4"/>
  <c r="K315" i="4"/>
  <c r="E323" i="4"/>
  <c r="E322" i="4"/>
  <c r="E321" i="4"/>
  <c r="E320" i="4"/>
  <c r="E319" i="4"/>
  <c r="E318" i="4"/>
  <c r="E317" i="4"/>
  <c r="E316" i="4"/>
  <c r="E315" i="4"/>
  <c r="K309" i="4"/>
  <c r="K308" i="4"/>
  <c r="K307" i="4"/>
  <c r="K306" i="4"/>
  <c r="K305" i="4"/>
  <c r="K304" i="4"/>
  <c r="K303" i="4"/>
  <c r="K302" i="4"/>
  <c r="K301" i="4"/>
  <c r="K311" i="4" s="1"/>
  <c r="E309" i="4"/>
  <c r="E308" i="4"/>
  <c r="E307" i="4"/>
  <c r="E306" i="4"/>
  <c r="E305" i="4"/>
  <c r="E304" i="4"/>
  <c r="E303" i="4"/>
  <c r="E302" i="4"/>
  <c r="E301" i="4"/>
  <c r="E310" i="4" s="1"/>
  <c r="K292" i="4"/>
  <c r="K291" i="4"/>
  <c r="K290" i="4"/>
  <c r="K289" i="4"/>
  <c r="K288" i="4"/>
  <c r="K287" i="4"/>
  <c r="K286" i="4"/>
  <c r="K285" i="4"/>
  <c r="K284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80" i="4" s="1"/>
  <c r="Q323" i="4"/>
  <c r="Q324" i="4"/>
  <c r="Q325" i="4"/>
  <c r="Q326" i="4"/>
  <c r="Q322" i="4"/>
  <c r="Q321" i="4"/>
  <c r="Q320" i="4"/>
  <c r="Q319" i="4"/>
  <c r="Q318" i="4"/>
  <c r="Q317" i="4"/>
  <c r="Q316" i="4"/>
  <c r="Q315" i="4"/>
  <c r="E228" i="4"/>
  <c r="K190" i="4"/>
  <c r="K191" i="4"/>
  <c r="K192" i="4"/>
  <c r="K193" i="4"/>
  <c r="K194" i="4"/>
  <c r="K195" i="4"/>
  <c r="K196" i="4"/>
  <c r="K189" i="4"/>
  <c r="E190" i="4"/>
  <c r="E191" i="4"/>
  <c r="E192" i="4"/>
  <c r="E193" i="4"/>
  <c r="E194" i="4"/>
  <c r="E195" i="4"/>
  <c r="E196" i="4"/>
  <c r="E189" i="4"/>
  <c r="K174" i="4"/>
  <c r="K175" i="4"/>
  <c r="K176" i="4"/>
  <c r="K177" i="4"/>
  <c r="K178" i="4"/>
  <c r="K179" i="4"/>
  <c r="K180" i="4"/>
  <c r="K181" i="4"/>
  <c r="K173" i="4"/>
  <c r="E174" i="4"/>
  <c r="E175" i="4"/>
  <c r="E176" i="4"/>
  <c r="E177" i="4"/>
  <c r="E178" i="4"/>
  <c r="E179" i="4"/>
  <c r="E180" i="4"/>
  <c r="E173" i="4"/>
  <c r="K160" i="4"/>
  <c r="K161" i="4"/>
  <c r="E161" i="4"/>
  <c r="E162" i="4"/>
  <c r="E163" i="4"/>
  <c r="E164" i="4"/>
  <c r="E165" i="4"/>
  <c r="E166" i="4"/>
  <c r="E167" i="4"/>
  <c r="E160" i="4"/>
  <c r="E356" i="4" l="1"/>
  <c r="K328" i="4"/>
  <c r="E328" i="4"/>
  <c r="E341" i="4"/>
  <c r="E340" i="4"/>
  <c r="W230" i="4"/>
  <c r="Q231" i="4"/>
  <c r="Q230" i="4"/>
  <c r="W231" i="4"/>
  <c r="E371" i="4"/>
  <c r="E385" i="4"/>
  <c r="E357" i="4"/>
  <c r="K370" i="4"/>
  <c r="K399" i="4"/>
  <c r="E327" i="4"/>
  <c r="E311" i="4"/>
  <c r="E398" i="4"/>
  <c r="K385" i="4"/>
  <c r="E296" i="4"/>
  <c r="E297" i="4"/>
  <c r="W280" i="4"/>
  <c r="W279" i="4"/>
  <c r="Q279" i="4"/>
  <c r="K280" i="4"/>
  <c r="K262" i="4"/>
  <c r="K263" i="4"/>
  <c r="E262" i="4"/>
  <c r="E263" i="4"/>
  <c r="E279" i="4"/>
  <c r="K279" i="4"/>
  <c r="K327" i="4"/>
  <c r="K310" i="4"/>
  <c r="Q327" i="4"/>
  <c r="Q328" i="4"/>
  <c r="K228" i="4"/>
  <c r="K227" i="4"/>
  <c r="K226" i="4"/>
  <c r="K225" i="4"/>
  <c r="K224" i="4"/>
  <c r="K223" i="4"/>
  <c r="K222" i="4"/>
  <c r="K221" i="4"/>
  <c r="E227" i="4"/>
  <c r="E226" i="4"/>
  <c r="E225" i="4"/>
  <c r="E224" i="4"/>
  <c r="E223" i="4"/>
  <c r="E222" i="4"/>
  <c r="E221" i="4"/>
  <c r="K214" i="4"/>
  <c r="K213" i="4"/>
  <c r="K212" i="4"/>
  <c r="K211" i="4"/>
  <c r="K210" i="4"/>
  <c r="K209" i="4"/>
  <c r="K208" i="4"/>
  <c r="K207" i="4"/>
  <c r="E214" i="4"/>
  <c r="E213" i="4"/>
  <c r="E212" i="4"/>
  <c r="E211" i="4"/>
  <c r="E210" i="4"/>
  <c r="E209" i="4"/>
  <c r="E208" i="4"/>
  <c r="E207" i="4"/>
  <c r="W181" i="4"/>
  <c r="W180" i="4"/>
  <c r="W179" i="4"/>
  <c r="W178" i="4"/>
  <c r="W177" i="4"/>
  <c r="W176" i="4"/>
  <c r="W175" i="4"/>
  <c r="W174" i="4"/>
  <c r="W173" i="4"/>
  <c r="W182" i="4" s="1"/>
  <c r="Q181" i="4"/>
  <c r="Q180" i="4"/>
  <c r="Q179" i="4"/>
  <c r="Q178" i="4"/>
  <c r="Q177" i="4"/>
  <c r="Q176" i="4"/>
  <c r="Q175" i="4"/>
  <c r="Q174" i="4"/>
  <c r="Q173" i="4"/>
  <c r="Q183" i="4" s="1"/>
  <c r="W167" i="4"/>
  <c r="W166" i="4"/>
  <c r="W165" i="4"/>
  <c r="W164" i="4"/>
  <c r="W163" i="4"/>
  <c r="W162" i="4"/>
  <c r="W161" i="4"/>
  <c r="W160" i="4"/>
  <c r="Q167" i="4"/>
  <c r="Q166" i="4"/>
  <c r="Q165" i="4"/>
  <c r="Q164" i="4"/>
  <c r="Q163" i="4"/>
  <c r="Q162" i="4"/>
  <c r="Q161" i="4"/>
  <c r="Q160" i="4"/>
  <c r="W154" i="4"/>
  <c r="W153" i="4"/>
  <c r="W152" i="4"/>
  <c r="W151" i="4"/>
  <c r="W150" i="4"/>
  <c r="W149" i="4"/>
  <c r="W148" i="4"/>
  <c r="W147" i="4"/>
  <c r="W146" i="4"/>
  <c r="Q154" i="4"/>
  <c r="Q153" i="4"/>
  <c r="Q152" i="4"/>
  <c r="Q151" i="4"/>
  <c r="Q150" i="4"/>
  <c r="Q149" i="4"/>
  <c r="Q148" i="4"/>
  <c r="Q147" i="4"/>
  <c r="Q146" i="4"/>
  <c r="K167" i="4"/>
  <c r="K166" i="4"/>
  <c r="K165" i="4"/>
  <c r="K164" i="4"/>
  <c r="K163" i="4"/>
  <c r="K162" i="4"/>
  <c r="K154" i="4"/>
  <c r="K153" i="4"/>
  <c r="K152" i="4"/>
  <c r="K151" i="4"/>
  <c r="K150" i="4"/>
  <c r="K149" i="4"/>
  <c r="K148" i="4"/>
  <c r="K147" i="4"/>
  <c r="K146" i="4"/>
  <c r="E154" i="4"/>
  <c r="E153" i="4"/>
  <c r="E152" i="4"/>
  <c r="E151" i="4"/>
  <c r="E150" i="4"/>
  <c r="E149" i="4"/>
  <c r="E148" i="4"/>
  <c r="E147" i="4"/>
  <c r="E146" i="4"/>
  <c r="W139" i="4"/>
  <c r="W138" i="4"/>
  <c r="W137" i="4"/>
  <c r="W136" i="4"/>
  <c r="W135" i="4"/>
  <c r="W134" i="4"/>
  <c r="W133" i="4"/>
  <c r="W132" i="4"/>
  <c r="W131" i="4"/>
  <c r="Q139" i="4"/>
  <c r="Q138" i="4"/>
  <c r="Q137" i="4"/>
  <c r="Q136" i="4"/>
  <c r="Q135" i="4"/>
  <c r="Q134" i="4"/>
  <c r="Q133" i="4"/>
  <c r="Q132" i="4"/>
  <c r="Q131" i="4"/>
  <c r="E97" i="4"/>
  <c r="E96" i="4"/>
  <c r="E95" i="4"/>
  <c r="E94" i="4"/>
  <c r="E93" i="4"/>
  <c r="E92" i="4"/>
  <c r="E91" i="4"/>
  <c r="E90" i="4"/>
  <c r="E89" i="4"/>
  <c r="K27" i="4"/>
  <c r="K28" i="4"/>
  <c r="K29" i="4"/>
  <c r="J42" i="4"/>
  <c r="I42" i="4"/>
  <c r="D42" i="4"/>
  <c r="C42" i="4"/>
  <c r="E23" i="4"/>
  <c r="E24" i="4"/>
  <c r="D28" i="4"/>
  <c r="C28" i="4"/>
  <c r="J14" i="4"/>
  <c r="I14" i="4"/>
  <c r="D14" i="4"/>
  <c r="C14" i="4"/>
  <c r="AB2" i="2"/>
  <c r="K139" i="4"/>
  <c r="K138" i="4"/>
  <c r="K137" i="4"/>
  <c r="K136" i="4"/>
  <c r="K135" i="4"/>
  <c r="K134" i="4"/>
  <c r="K133" i="4"/>
  <c r="K132" i="4"/>
  <c r="K131" i="4"/>
  <c r="K125" i="4"/>
  <c r="K124" i="4"/>
  <c r="K123" i="4"/>
  <c r="K122" i="4"/>
  <c r="K121" i="4"/>
  <c r="K120" i="4"/>
  <c r="K119" i="4"/>
  <c r="K118" i="4"/>
  <c r="K117" i="4"/>
  <c r="K111" i="4"/>
  <c r="K110" i="4"/>
  <c r="K109" i="4"/>
  <c r="K108" i="4"/>
  <c r="K107" i="4"/>
  <c r="K106" i="4"/>
  <c r="K105" i="4"/>
  <c r="K104" i="4"/>
  <c r="K103" i="4"/>
  <c r="K97" i="4"/>
  <c r="K96" i="4"/>
  <c r="K95" i="4"/>
  <c r="K94" i="4"/>
  <c r="K93" i="4"/>
  <c r="K92" i="4"/>
  <c r="K91" i="4"/>
  <c r="K90" i="4"/>
  <c r="K89" i="4"/>
  <c r="K83" i="4"/>
  <c r="K82" i="4"/>
  <c r="K81" i="4"/>
  <c r="K80" i="4"/>
  <c r="K79" i="4"/>
  <c r="K78" i="4"/>
  <c r="K77" i="4"/>
  <c r="K76" i="4"/>
  <c r="K75" i="4"/>
  <c r="K69" i="4"/>
  <c r="K68" i="4"/>
  <c r="K67" i="4"/>
  <c r="K66" i="4"/>
  <c r="K65" i="4"/>
  <c r="K64" i="4"/>
  <c r="K63" i="4"/>
  <c r="K62" i="4"/>
  <c r="K61" i="4"/>
  <c r="K54" i="4"/>
  <c r="K53" i="4"/>
  <c r="K52" i="4"/>
  <c r="K51" i="4"/>
  <c r="K50" i="4"/>
  <c r="K49" i="4"/>
  <c r="K48" i="4"/>
  <c r="K47" i="4"/>
  <c r="K40" i="4"/>
  <c r="K39" i="4"/>
  <c r="K38" i="4"/>
  <c r="K37" i="4"/>
  <c r="K36" i="4"/>
  <c r="K35" i="4"/>
  <c r="K34" i="4"/>
  <c r="K33" i="4"/>
  <c r="K26" i="4"/>
  <c r="K25" i="4"/>
  <c r="K24" i="4"/>
  <c r="K23" i="4"/>
  <c r="K22" i="4"/>
  <c r="K21" i="4"/>
  <c r="K20" i="4"/>
  <c r="K19" i="4"/>
  <c r="K12" i="4"/>
  <c r="K11" i="4"/>
  <c r="K10" i="4"/>
  <c r="K9" i="4"/>
  <c r="K8" i="4"/>
  <c r="K7" i="4"/>
  <c r="K6" i="4"/>
  <c r="K5" i="4"/>
  <c r="E139" i="4"/>
  <c r="E138" i="4"/>
  <c r="E137" i="4"/>
  <c r="E136" i="4"/>
  <c r="E135" i="4"/>
  <c r="E134" i="4"/>
  <c r="E133" i="4"/>
  <c r="E132" i="4"/>
  <c r="E131" i="4"/>
  <c r="E125" i="4"/>
  <c r="E124" i="4"/>
  <c r="E123" i="4"/>
  <c r="E122" i="4"/>
  <c r="E121" i="4"/>
  <c r="E120" i="4"/>
  <c r="E119" i="4"/>
  <c r="E118" i="4"/>
  <c r="E117" i="4"/>
  <c r="E111" i="4"/>
  <c r="E110" i="4"/>
  <c r="E109" i="4"/>
  <c r="E108" i="4"/>
  <c r="E107" i="4"/>
  <c r="E106" i="4"/>
  <c r="E105" i="4"/>
  <c r="E104" i="4"/>
  <c r="E103" i="4"/>
  <c r="E83" i="4"/>
  <c r="E82" i="4"/>
  <c r="E81" i="4"/>
  <c r="E80" i="4"/>
  <c r="E79" i="4"/>
  <c r="E78" i="4"/>
  <c r="E77" i="4"/>
  <c r="E76" i="4"/>
  <c r="E75" i="4"/>
  <c r="E69" i="4"/>
  <c r="E68" i="4"/>
  <c r="E67" i="4"/>
  <c r="E66" i="4"/>
  <c r="E65" i="4"/>
  <c r="E64" i="4"/>
  <c r="E63" i="4"/>
  <c r="E62" i="4"/>
  <c r="E61" i="4"/>
  <c r="E54" i="4"/>
  <c r="E53" i="4"/>
  <c r="E52" i="4"/>
  <c r="E51" i="4"/>
  <c r="E50" i="4"/>
  <c r="E49" i="4"/>
  <c r="E48" i="4"/>
  <c r="E47" i="4"/>
  <c r="E40" i="4"/>
  <c r="E39" i="4"/>
  <c r="E38" i="4"/>
  <c r="E37" i="4"/>
  <c r="E36" i="4"/>
  <c r="E35" i="4"/>
  <c r="E34" i="4"/>
  <c r="E33" i="4"/>
  <c r="E22" i="4"/>
  <c r="E21" i="4"/>
  <c r="E20" i="4"/>
  <c r="E19" i="4"/>
  <c r="E6" i="4"/>
  <c r="E7" i="4"/>
  <c r="E8" i="4"/>
  <c r="E9" i="4"/>
  <c r="E10" i="4"/>
  <c r="E11" i="4"/>
  <c r="E12" i="4"/>
  <c r="E13" i="4"/>
  <c r="E5" i="4"/>
  <c r="W155" i="4" l="1"/>
  <c r="Q155" i="4"/>
  <c r="E155" i="4"/>
  <c r="K42" i="4"/>
  <c r="W168" i="4"/>
  <c r="Q169" i="4"/>
  <c r="E230" i="4"/>
  <c r="E231" i="4"/>
  <c r="K231" i="4"/>
  <c r="K230" i="4"/>
  <c r="K168" i="4"/>
  <c r="K169" i="4"/>
  <c r="E217" i="4"/>
  <c r="K217" i="4"/>
  <c r="K216" i="4"/>
  <c r="E216" i="4"/>
  <c r="K113" i="4"/>
  <c r="E85" i="4"/>
  <c r="E156" i="4"/>
  <c r="W169" i="4"/>
  <c r="K198" i="4"/>
  <c r="K199" i="4"/>
  <c r="E199" i="4"/>
  <c r="E198" i="4"/>
  <c r="E71" i="4"/>
  <c r="E57" i="4"/>
  <c r="E127" i="4"/>
  <c r="K56" i="4"/>
  <c r="E169" i="4"/>
  <c r="E168" i="4"/>
  <c r="K141" i="4"/>
  <c r="K70" i="4"/>
  <c r="K126" i="4"/>
  <c r="E141" i="4"/>
  <c r="K57" i="4"/>
  <c r="E183" i="4"/>
  <c r="K183" i="4"/>
  <c r="E182" i="4"/>
  <c r="W183" i="4"/>
  <c r="Q182" i="4"/>
  <c r="Q168" i="4"/>
  <c r="K71" i="4"/>
  <c r="K112" i="4"/>
  <c r="E84" i="4"/>
  <c r="E98" i="4"/>
  <c r="E112" i="4"/>
  <c r="K127" i="4"/>
  <c r="K140" i="4"/>
  <c r="Q156" i="4"/>
  <c r="E140" i="4"/>
  <c r="E56" i="4"/>
  <c r="E70" i="4"/>
  <c r="W156" i="4"/>
  <c r="W140" i="4"/>
  <c r="W141" i="4"/>
  <c r="K156" i="4"/>
  <c r="Q141" i="4"/>
  <c r="Q140" i="4"/>
  <c r="K182" i="4"/>
  <c r="K155" i="4"/>
  <c r="E126" i="4"/>
  <c r="E113" i="4"/>
  <c r="K99" i="4"/>
  <c r="K98" i="4"/>
  <c r="E99" i="4"/>
  <c r="K85" i="4"/>
  <c r="K84" i="4"/>
  <c r="K43" i="4"/>
  <c r="K15" i="4"/>
  <c r="K14" i="4"/>
  <c r="E15" i="4"/>
  <c r="E14" i="4"/>
  <c r="E43" i="4"/>
  <c r="E42" i="4"/>
  <c r="E28" i="4"/>
  <c r="E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tc={996EAD81-D7A6-4B97-A85D-21B2E17DF092}</author>
  </authors>
  <commentList>
    <comment ref="B10" authorId="0" shapeId="0" xr:uid="{996EAD81-D7A6-4B97-A85D-21B2E17DF092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@Siddhantha Awasthi @Maheesha Prasadi Paniyanduwage Sid can use G for the PN labeling to represent his anodes.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Maheesha Prasdai</author>
    <author>tc={0ACBDEA4-0487-421A-8D75-F4935C827E30}</author>
    <author>tc={A4383769-E300-4503-8BEB-81E7F504C7A7}</author>
    <author>tc={833EEC9A-0E94-4557-8BA3-F923D55BFE90}</author>
    <author>tc={E0F0C2AB-58F1-42FA-B646-6F730F67C882}</author>
  </authors>
  <commentList>
    <comment ref="P1" authorId="0" shapeId="0" xr:uid="{27EAABE6-FB7E-4ADB-A6C0-8546D07B708F}">
      <text>
        <r>
          <rPr>
            <b/>
            <sz val="9"/>
            <color indexed="81"/>
            <rFont val="Tahoma"/>
            <family val="2"/>
          </rPr>
          <t>Maheesha Prasdai:</t>
        </r>
        <r>
          <rPr>
            <sz val="9"/>
            <color indexed="81"/>
            <rFont val="Tahoma"/>
            <family val="2"/>
          </rPr>
          <t xml:space="preserve">
=(mass before SD-PTL mass)/PTL area</t>
        </r>
      </text>
    </comment>
    <comment ref="R1" authorId="0" shapeId="0" xr:uid="{27E57E51-1B2E-4DB1-AD39-D103884AF214}">
      <text>
        <r>
          <rPr>
            <b/>
            <sz val="9"/>
            <color indexed="81"/>
            <rFont val="Tahoma"/>
            <family val="2"/>
          </rPr>
          <t>Maheesha Prasdai:</t>
        </r>
        <r>
          <rPr>
            <sz val="9"/>
            <color indexed="81"/>
            <rFont val="Tahoma"/>
            <family val="2"/>
          </rPr>
          <t xml:space="preserve">
=(Anode after SD-Anode before) /Area</t>
        </r>
      </text>
    </comment>
    <comment ref="A2" authorId="1" shapeId="0" xr:uid="{0ACBDEA4-0487-421A-8D75-F4935C827E3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@Luke Brusse @Siddhantha Awasthi @William Wilhelm This is the PN guide for anodes.</t>
      </text>
    </comment>
    <comment ref="B6" authorId="2" shapeId="0" xr:uid="{A4383769-E300-4503-8BEB-81E7F504C7A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@Maheesha Prasadi Paniyanduwage Are these two anodes available in the inventory? Or used up?
Reply:
    These are the anodes I cut 5cm2 samples and submitted to the stack team. used up
Reply:
    This one and the part numbers in pink colors are not in the inventory</t>
      </text>
    </comment>
    <comment ref="B64" authorId="3" shapeId="0" xr:uid="{833EEC9A-0E94-4557-8BA3-F923D55BFE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@Yue Bao Yue, This the data of the anode you asked. </t>
      </text>
    </comment>
    <comment ref="R166" authorId="4" shapeId="0" xr:uid="{E0F0C2AB-58F1-42FA-B646-6F730F67C8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@Maheesha Prasadi Paniyanduwage Can you update the ionomer loading of these samples.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tc={81354ECB-7556-4DA5-B0AA-5E4B0E5DB497}</author>
  </authors>
  <commentList>
    <comment ref="K100" authorId="0" shapeId="0" xr:uid="{81354ECB-7556-4DA5-B0AA-5E4B0E5DB4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@Maheesha Prasadi Paniyanduwage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Maheesha Prasadi Paniyanduwage</author>
  </authors>
  <commentList>
    <comment ref="E297" authorId="0" shapeId="0" xr:uid="{111E18A6-16AC-4154-BC52-7DA8FFE64C64}">
      <text>
        <r>
          <rPr>
            <sz val="11"/>
            <color theme="1"/>
            <rFont val="Calibri"/>
            <family val="2"/>
            <scheme val="minor"/>
          </rPr>
          <t/>
        </r>
      </text>
    </comment>
    <comment ref="E309" authorId="0" shapeId="0" xr:uid="{6E90ACA7-508F-439C-ADB4-BE37E76763F9}">
      <text>
        <r>
          <rPr>
            <sz val="11"/>
            <color theme="1"/>
            <rFont val="Calibri"/>
            <family val="2"/>
            <scheme val="minor"/>
          </rPr>
          <t/>
        </r>
      </text>
    </comment>
  </commentList>
</comments>
</file>

<file path=xl/sharedStrings.xml><?xml version="1.0" encoding="utf-8"?>
<sst xmlns="http://schemas.openxmlformats.org/spreadsheetml/2006/main" count="6014" uniqueCount="840">
  <si>
    <t>Letter that represents fabricator</t>
  </si>
  <si>
    <t>Fabricator</t>
  </si>
  <si>
    <t>Number that represents supplier</t>
  </si>
  <si>
    <t>Supplier</t>
  </si>
  <si>
    <t>A</t>
  </si>
  <si>
    <t>Shule</t>
  </si>
  <si>
    <t>Beakart</t>
  </si>
  <si>
    <t>B</t>
  </si>
  <si>
    <t>Lin</t>
  </si>
  <si>
    <t>Toray</t>
  </si>
  <si>
    <t>C</t>
  </si>
  <si>
    <t>Udari</t>
  </si>
  <si>
    <t>Technetics</t>
  </si>
  <si>
    <t>D</t>
  </si>
  <si>
    <t>Will</t>
  </si>
  <si>
    <t>Mott</t>
  </si>
  <si>
    <t>E</t>
  </si>
  <si>
    <t>Intern</t>
  </si>
  <si>
    <t>F</t>
  </si>
  <si>
    <t>Maheesha</t>
  </si>
  <si>
    <t>G</t>
  </si>
  <si>
    <t>Sid</t>
  </si>
  <si>
    <t>Stack #</t>
  </si>
  <si>
    <t>Anode PN (Stack/cell electrodes)</t>
  </si>
  <si>
    <t>Location/description</t>
  </si>
  <si>
    <t>Current Location</t>
  </si>
  <si>
    <t>Claimed by</t>
  </si>
  <si>
    <t>To stack</t>
  </si>
  <si>
    <t>Which cell?</t>
  </si>
  <si>
    <t>Date to Stack</t>
  </si>
  <si>
    <t>Synthesis Method</t>
  </si>
  <si>
    <t>PTL Supplier</t>
  </si>
  <si>
    <t>PTL batch no.</t>
  </si>
  <si>
    <t>PTL Thickness before synthesis/mm</t>
  </si>
  <si>
    <t>PTL Thickness after synthesis/mm</t>
  </si>
  <si>
    <t>MQN batch</t>
  </si>
  <si>
    <t>Ionomer batch no.</t>
  </si>
  <si>
    <t>Mass gain (catalyst loading) /mgcm-2</t>
  </si>
  <si>
    <t>Thickness after ionomer coating/mm</t>
  </si>
  <si>
    <t>Ionomer loading/mgcm-2</t>
  </si>
  <si>
    <t>XRF Fe:Ni spot 1</t>
  </si>
  <si>
    <t>XRF Fe:Ni spot 2</t>
  </si>
  <si>
    <t>XRF Fe:Ni spot 3</t>
  </si>
  <si>
    <t>XRF Fe:Ni spot 4</t>
  </si>
  <si>
    <t>XRF Fe:Ni spot 5</t>
  </si>
  <si>
    <t>XRF Fe:Ni spot 6</t>
  </si>
  <si>
    <t>XRF Fe:Ni spot 7</t>
  </si>
  <si>
    <t>XRF Fe:Ni spot 8</t>
  </si>
  <si>
    <t>XRF Fe:Ni spot 9</t>
  </si>
  <si>
    <t>Avg. XRF alloy method Fe:Ni</t>
  </si>
  <si>
    <t>VSG01A-24010F4.01</t>
  </si>
  <si>
    <t>High porosity MOTT version 3 sample. Baseline anode fabrication. Ionomer coating method: slot-die</t>
  </si>
  <si>
    <t>VSG01A 24031F1.01</t>
  </si>
  <si>
    <t>Baseline fabrication. Slot die coating</t>
  </si>
  <si>
    <t>Submitted to the stack team</t>
  </si>
  <si>
    <t>Baseline( Flat Synthesis)</t>
  </si>
  <si>
    <t>Bekaert</t>
  </si>
  <si>
    <t>CS04352/01</t>
  </si>
  <si>
    <t>VSG01A 24031F1.02</t>
  </si>
  <si>
    <t>Submitted to stack team</t>
  </si>
  <si>
    <t>VSG01A 24032F1.01</t>
  </si>
  <si>
    <t>Chem Lab- Coated</t>
  </si>
  <si>
    <t>No data</t>
  </si>
  <si>
    <t>VSG01A 24032F1.02</t>
  </si>
  <si>
    <t>MQN-0224-I</t>
  </si>
  <si>
    <t>Find the bag and complete</t>
  </si>
  <si>
    <t>VSG01A 24032F1.03</t>
  </si>
  <si>
    <t>0224-I</t>
  </si>
  <si>
    <t>VSG01A 24032F1.04</t>
  </si>
  <si>
    <t>Need to fill</t>
  </si>
  <si>
    <t>VSG01A 24039F1.01</t>
  </si>
  <si>
    <t>VSG01A 24039F1.02</t>
  </si>
  <si>
    <t>Mehul</t>
  </si>
  <si>
    <t>Submitted to R&amp;D work</t>
  </si>
  <si>
    <t>VSG01A 24040F1.01</t>
  </si>
  <si>
    <t>VSG01A 24040F1.02</t>
  </si>
  <si>
    <t>VSG02A 24043F1.01</t>
  </si>
  <si>
    <t>5 cm2</t>
  </si>
  <si>
    <t>Baseline (Flat Synthesis)</t>
  </si>
  <si>
    <t>VSG02A 24043F1.02</t>
  </si>
  <si>
    <t>VSG02A 24044F1.01</t>
  </si>
  <si>
    <t>VSG02A 24044F1.02</t>
  </si>
  <si>
    <t>VSG02A 24045F1.01</t>
  </si>
  <si>
    <t>CS04351/09</t>
  </si>
  <si>
    <t>VSG02A 24045F1.02</t>
  </si>
  <si>
    <t>VSG02A 24046F1.01</t>
  </si>
  <si>
    <t>CS04351/05</t>
  </si>
  <si>
    <t>VSG02A 24046F1.02</t>
  </si>
  <si>
    <t>VSG02A 24047F1.01</t>
  </si>
  <si>
    <t>CS04351/04</t>
  </si>
  <si>
    <t>VSG02A 24047F1.02</t>
  </si>
  <si>
    <t>VSG02A 24050F1.01</t>
  </si>
  <si>
    <t>CS04351/07</t>
  </si>
  <si>
    <t>VSG02A 24050F1.02</t>
  </si>
  <si>
    <t>VSG02A 24050F1.03</t>
  </si>
  <si>
    <t>CS04351/01</t>
  </si>
  <si>
    <t>VSG02A 24050F1.04</t>
  </si>
  <si>
    <t>Chem Lab- Uncoated</t>
  </si>
  <si>
    <t>VSG02A 24051F1.01</t>
  </si>
  <si>
    <t>CS04351/06</t>
  </si>
  <si>
    <t>VSG02A 24051F1.02</t>
  </si>
  <si>
    <t>VSG02A 24051F1.03</t>
  </si>
  <si>
    <t>CS04350/08</t>
  </si>
  <si>
    <t>VSG02A 24051F1.04</t>
  </si>
  <si>
    <t>Submitted to R &amp; D</t>
  </si>
  <si>
    <t>?         0.281</t>
  </si>
  <si>
    <t>?       0.99</t>
  </si>
  <si>
    <t>VSG01A 24052F1.01</t>
  </si>
  <si>
    <t>CS04350/09</t>
  </si>
  <si>
    <t>VSG01A 24052F1.02</t>
  </si>
  <si>
    <t>VSG01A 24052F1.03</t>
  </si>
  <si>
    <t>No mass of PTL records</t>
  </si>
  <si>
    <t>VSG01A 24052F1.04</t>
  </si>
  <si>
    <t>VSG01A 24053E1.01</t>
  </si>
  <si>
    <t>DECISION PENDING</t>
  </si>
  <si>
    <t>VSG01A 24053E1.02</t>
  </si>
  <si>
    <t>NOT OK</t>
  </si>
  <si>
    <t>VSG01A 24053E1.03</t>
  </si>
  <si>
    <t>VSG01A 24053E1.04</t>
  </si>
  <si>
    <t>VSG01A 24054E1.01</t>
  </si>
  <si>
    <t>VSG01A 24054E1.02</t>
  </si>
  <si>
    <t>VSG01A 24057F1.01</t>
  </si>
  <si>
    <t>VSG01A 24057F1.02</t>
  </si>
  <si>
    <t>VSG01A 24058F1.01</t>
  </si>
  <si>
    <t>CS04350/10</t>
  </si>
  <si>
    <t>VSG01A 24058F1.02</t>
  </si>
  <si>
    <t>VSG01A 24058F1.03</t>
  </si>
  <si>
    <t>CS04350/07</t>
  </si>
  <si>
    <t>VSG01A 24058F1.04</t>
  </si>
  <si>
    <t>VSG01A 24059F1.01</t>
  </si>
  <si>
    <t>VSG01A 24059F1.02</t>
  </si>
  <si>
    <t>VSG01A 24059F1.03</t>
  </si>
  <si>
    <t>VSG01A 24059F1.04</t>
  </si>
  <si>
    <t>VSG02A 24060F1.01</t>
  </si>
  <si>
    <t>VSG02A 24060F1.02</t>
  </si>
  <si>
    <t>VSG02A 24061F1.01</t>
  </si>
  <si>
    <t>CS04350/05</t>
  </si>
  <si>
    <t>VSG02A 24061F1.02</t>
  </si>
  <si>
    <t>check after this</t>
  </si>
  <si>
    <t>VSG02A 24061F1.03</t>
  </si>
  <si>
    <t>VSG02A 24061F1.04</t>
  </si>
  <si>
    <t>Luke</t>
  </si>
  <si>
    <t>VSG02A 24064F1.01</t>
  </si>
  <si>
    <t>CS04351/10</t>
  </si>
  <si>
    <t xml:space="preserve">                              no data</t>
  </si>
  <si>
    <t>VSG02A 24064F1.02</t>
  </si>
  <si>
    <t>VSG02A 24065F1.01</t>
  </si>
  <si>
    <t>CS04353/06</t>
  </si>
  <si>
    <t>VSG02A 24065F1.02</t>
  </si>
  <si>
    <t>VSG02A 24065G1.03</t>
  </si>
  <si>
    <t>VSG02A 24065G1.04</t>
  </si>
  <si>
    <t>VSG02A 24066F1.01</t>
  </si>
  <si>
    <t>CS04351/03</t>
  </si>
  <si>
    <t>VSG02A 24066F1.02</t>
  </si>
  <si>
    <t>VSG02A 24066G1.03</t>
  </si>
  <si>
    <t>VSG02A 24066G1.04</t>
  </si>
  <si>
    <t>VSG02A 24067F1.01</t>
  </si>
  <si>
    <t>CS04351/02</t>
  </si>
  <si>
    <t>VSG02A 24067F1.02</t>
  </si>
  <si>
    <t>VSG02A 24067G1.03</t>
  </si>
  <si>
    <t>CS04353/04</t>
  </si>
  <si>
    <t>VSG02A 24067G1.04</t>
  </si>
  <si>
    <t>C1(IL-1/2), C2(IL-1/2</t>
  </si>
  <si>
    <t>Different coupons have different IL</t>
  </si>
  <si>
    <t>VSG02A 24068F1.01</t>
  </si>
  <si>
    <t>Chem lab- uncoated</t>
  </si>
  <si>
    <t>CS04350/04</t>
  </si>
  <si>
    <t>VSG02A 24068F1.02</t>
  </si>
  <si>
    <t>VSG02A 24068G1.03</t>
  </si>
  <si>
    <t>Baseline fabrication. Slot die coating-3 pass</t>
  </si>
  <si>
    <t>CS04353/03</t>
  </si>
  <si>
    <t>72 cells back up</t>
  </si>
  <si>
    <t>VSG02A 24068G1.04</t>
  </si>
  <si>
    <t>VSG02A 24071F1.01</t>
  </si>
  <si>
    <t>VSG02A 24071F1.02</t>
  </si>
  <si>
    <t>CS04353/09</t>
  </si>
  <si>
    <t>VSG02A 24071G1.03</t>
  </si>
  <si>
    <t>CS04353/02</t>
  </si>
  <si>
    <t>VSG02A 24071G1.04</t>
  </si>
  <si>
    <t>VSG02A 24072F1.01</t>
  </si>
  <si>
    <t xml:space="preserve">Baseline fabrication. </t>
  </si>
  <si>
    <t>Lincoln/Shule</t>
  </si>
  <si>
    <t>VSG02A 24072F1.02</t>
  </si>
  <si>
    <t>Baseline fabrication. Slot die coating-3 Pass, TP 85 MQN,3.75%, @ 40 C, I min drying time in each pass</t>
  </si>
  <si>
    <t>72 cells</t>
  </si>
  <si>
    <t>VSG02A 24073F1.01</t>
  </si>
  <si>
    <t>CS04353/07</t>
  </si>
  <si>
    <t>VSG02A 24073F1.02</t>
  </si>
  <si>
    <t>VSG02A 24073G1.03</t>
  </si>
  <si>
    <t>CS04353/01</t>
  </si>
  <si>
    <t>VSG02A 24073G1.04</t>
  </si>
  <si>
    <t>VSG02A 24074F1.01</t>
  </si>
  <si>
    <t>CS04353/08</t>
  </si>
  <si>
    <t>VSG02A 24074F1.02</t>
  </si>
  <si>
    <t>?</t>
  </si>
  <si>
    <t>VSG02A 24074G1.03</t>
  </si>
  <si>
    <t>CS04352/09</t>
  </si>
  <si>
    <t>VSG02A 24074G1.04</t>
  </si>
  <si>
    <t>VSG02A 24075F1.01</t>
  </si>
  <si>
    <t>CS04352/10</t>
  </si>
  <si>
    <t>VSG02A 24075F1.02</t>
  </si>
  <si>
    <t>VSG02A 24075G1.03</t>
  </si>
  <si>
    <t>VSG02A 24075G1.04</t>
  </si>
  <si>
    <t>VSG01A 24078G1.01</t>
  </si>
  <si>
    <t>CS04352/08</t>
  </si>
  <si>
    <t>VSG01A 24078G1.02</t>
  </si>
  <si>
    <t>VSG01A 24079G1.01</t>
  </si>
  <si>
    <t>VSG01A 24079G1.02</t>
  </si>
  <si>
    <t>VSG02A 24081G1.01</t>
  </si>
  <si>
    <t>CS04352/07</t>
  </si>
  <si>
    <t>Fill this</t>
  </si>
  <si>
    <t>VSG02A 24081G1.02</t>
  </si>
  <si>
    <t>VSG02A 24088C1.01</t>
  </si>
  <si>
    <t>Flow Through Trial 03</t>
  </si>
  <si>
    <t xml:space="preserve">Udari for R &amp; D </t>
  </si>
  <si>
    <t>CS04352/06</t>
  </si>
  <si>
    <t>VSG02A 24092C1.01</t>
  </si>
  <si>
    <t>Subitted to R &amp; D</t>
  </si>
  <si>
    <t>VSG02A 24093C1.01</t>
  </si>
  <si>
    <t>Flow Through Trial 02</t>
  </si>
  <si>
    <t>VSG02A 24099F1.01</t>
  </si>
  <si>
    <t>CS04352/05</t>
  </si>
  <si>
    <t>VSG02A 24107F1.01</t>
  </si>
  <si>
    <t>fil this</t>
  </si>
  <si>
    <t>VSG02A 24107F1.02</t>
  </si>
  <si>
    <t>VSG01A 24109F1.01</t>
  </si>
  <si>
    <t>CS04352/04</t>
  </si>
  <si>
    <t>VSG01A 24109F1.02</t>
  </si>
  <si>
    <t>VSG01A 24110F1.01</t>
  </si>
  <si>
    <t>VSG01A 24110F1.02</t>
  </si>
  <si>
    <t>VSG01A 24112F1.01</t>
  </si>
  <si>
    <t>CS04352/03</t>
  </si>
  <si>
    <t>VSG01A 24112F1.02</t>
  </si>
  <si>
    <t>VSG01A 24113F1.01</t>
  </si>
  <si>
    <t>VSG01A 24113F1.02</t>
  </si>
  <si>
    <t>VSG01A 24113F1.03</t>
  </si>
  <si>
    <t>VSG01A 24113F1.04</t>
  </si>
  <si>
    <t>VSG01A 24114F1.01</t>
  </si>
  <si>
    <t>VSG01A 24114F1.02</t>
  </si>
  <si>
    <t>VSG01A 24114F1.03</t>
  </si>
  <si>
    <t>VSG01A 24114F1.04</t>
  </si>
  <si>
    <t>VSG01A 24115F1.01</t>
  </si>
  <si>
    <t>CS04352/02</t>
  </si>
  <si>
    <t>VSG01A 24115F1.02</t>
  </si>
  <si>
    <t>VSG01A 24115F1.03</t>
  </si>
  <si>
    <t>VSG01A 24115F1.04</t>
  </si>
  <si>
    <t>VSG01A 24116F1.01</t>
  </si>
  <si>
    <t>VSG01A 24116F1.02</t>
  </si>
  <si>
    <t>VSG01A 24117F1.01</t>
  </si>
  <si>
    <t>VSG01A 24117F1.02</t>
  </si>
  <si>
    <t>VSG02A 24120F1.01</t>
  </si>
  <si>
    <t>CS04482/07</t>
  </si>
  <si>
    <t>VSG02A 24120F1.02</t>
  </si>
  <si>
    <t>Baseline fabrication. Slot die coating-3 Pass, TP 85 MQN,3.75%, @ 40 C, 1 min drying time in each pass</t>
  </si>
  <si>
    <t>VSG02A 24121F1.01</t>
  </si>
  <si>
    <t>CS04482/06</t>
  </si>
  <si>
    <t>VSG02A 24121F1.02</t>
  </si>
  <si>
    <t>VSG02A 24122F1.01</t>
  </si>
  <si>
    <t>CS04482/05</t>
  </si>
  <si>
    <t>VSG02A 24122F1.02</t>
  </si>
  <si>
    <t>VSG02A 24127F1.01</t>
  </si>
  <si>
    <t>CS04482/04</t>
  </si>
  <si>
    <t>VSG02A 24127F1.02</t>
  </si>
  <si>
    <t>VSG01A 24128F1.01</t>
  </si>
  <si>
    <t>CS04482/08</t>
  </si>
  <si>
    <t>VSG01A 24128F1.02</t>
  </si>
  <si>
    <t>Submitted to Lisa</t>
  </si>
  <si>
    <t>Lisa</t>
  </si>
  <si>
    <t>VSG02A 24128F1.03</t>
  </si>
  <si>
    <t>CS04482/03</t>
  </si>
  <si>
    <t>VSG02A 24128F1.04</t>
  </si>
  <si>
    <t>VSG01A 24129F1.01</t>
  </si>
  <si>
    <t>VSG01A 24129F1.02</t>
  </si>
  <si>
    <t>VSG02A 24129F1.03</t>
  </si>
  <si>
    <t>CS04482/01</t>
  </si>
  <si>
    <t>VSG02A 24129F1.04</t>
  </si>
  <si>
    <t>VSG01A 24130F1.01</t>
  </si>
  <si>
    <t>CS04483/10</t>
  </si>
  <si>
    <t>VSG01A 24130F1.02</t>
  </si>
  <si>
    <t>VSG02A 24130F1.03</t>
  </si>
  <si>
    <t>CS04482/02</t>
  </si>
  <si>
    <t>VSG02A 24130F1.04</t>
  </si>
  <si>
    <t>VSG02A 24131F1.01</t>
  </si>
  <si>
    <t>VSG02A 24131F1.02</t>
  </si>
  <si>
    <t>VSG01A 24136F1.01</t>
  </si>
  <si>
    <t>VSG01A 24136F1.02</t>
  </si>
  <si>
    <t>VSG01A 24137F1.01</t>
  </si>
  <si>
    <t>CS04483/09</t>
  </si>
  <si>
    <t>VSG01A 24137F1.02</t>
  </si>
  <si>
    <t>TP 85 2mg/cm2</t>
  </si>
  <si>
    <t>VSG01A 24141F1.01</t>
  </si>
  <si>
    <t>VSG01A 24141F1.02</t>
  </si>
  <si>
    <t>VSG01A 24142F1.01</t>
  </si>
  <si>
    <t>CS04483/06</t>
  </si>
  <si>
    <t>VSG01A 24142F1.02</t>
  </si>
  <si>
    <t>VSG01A 24143F1.01</t>
  </si>
  <si>
    <t>VSG01A 24143F1.02</t>
  </si>
  <si>
    <t>VSG01A 24144F1.01</t>
  </si>
  <si>
    <t>CS04483/02</t>
  </si>
  <si>
    <t>VSG01A 24144F1.02</t>
  </si>
  <si>
    <t>Chem lab- Coated</t>
  </si>
  <si>
    <t>VSG01A 24149F1.01</t>
  </si>
  <si>
    <t>VSG01A 24149F1.02</t>
  </si>
  <si>
    <t>VSG01A 24150F1.01</t>
  </si>
  <si>
    <t>CS04483/04</t>
  </si>
  <si>
    <t>update</t>
  </si>
  <si>
    <t>VSG01A 24150F1.02</t>
  </si>
  <si>
    <t>Baseline fabrication. Slot die coating 3 Pass</t>
  </si>
  <si>
    <t>VSG01A 24151F1.01</t>
  </si>
  <si>
    <t>VSG01A 24151F1.02</t>
  </si>
  <si>
    <t>VSG01A 24155F1.01</t>
  </si>
  <si>
    <t>CS04483/01</t>
  </si>
  <si>
    <t>VSG01A 24155F1.02</t>
  </si>
  <si>
    <t>VSG01A 24156F1.01</t>
  </si>
  <si>
    <t>No Data</t>
  </si>
  <si>
    <t>VSG01A 24156F1.02</t>
  </si>
  <si>
    <t>VSG02A 24157F1.01</t>
  </si>
  <si>
    <t>VSG02A 24157F1.02</t>
  </si>
  <si>
    <t>VSG02A 24158F1.01</t>
  </si>
  <si>
    <t>VSG02A 24158F1.02</t>
  </si>
  <si>
    <t>VSG02A 24162F1.01</t>
  </si>
  <si>
    <t>VSG02A 24162F1.02</t>
  </si>
  <si>
    <t>VSG02A 24163F1.01</t>
  </si>
  <si>
    <t>VSG02A 24163F1.02</t>
  </si>
  <si>
    <t>VSG01A 24165F1.01</t>
  </si>
  <si>
    <t>Baseline fabrication. Slot die coating 3 Pass,3.75%,@40 C</t>
  </si>
  <si>
    <t>VSG01A 24165F1.02</t>
  </si>
  <si>
    <t>VSG01A 24169F1.01</t>
  </si>
  <si>
    <t>VSG01A 24169F1.02</t>
  </si>
  <si>
    <t>VSG01A 24170F1.01</t>
  </si>
  <si>
    <t>VSG01A 24170F1.02</t>
  </si>
  <si>
    <t>VSG01A 24171F1.01</t>
  </si>
  <si>
    <t>VSG01A 24171F1.02</t>
  </si>
  <si>
    <t>VSG01A 24172F1.01</t>
  </si>
  <si>
    <t>VSG01A 24172F1.02</t>
  </si>
  <si>
    <t>VSG01A-24177F1.01</t>
  </si>
  <si>
    <t>VSG01A-24177F1.02</t>
  </si>
  <si>
    <t>VSG01A-24178F1.01</t>
  </si>
  <si>
    <t>VSG01A-24178F1.02</t>
  </si>
  <si>
    <t>VSG02A-24179F1.01 FTA TOP</t>
  </si>
  <si>
    <t>Flow Through, Baseline cleaning, Oxygen flow rate: 2.5 SCFH, solution flow rate: 1 L/min, Sandwich method, Slot die coating with MQN 5 wt% 1 pass</t>
  </si>
  <si>
    <t>VSG02A-24179F1.02 FTA BOTTOM</t>
  </si>
  <si>
    <t>VSG01A-24179F1.01</t>
  </si>
  <si>
    <t>VSG01A-24179F1.02</t>
  </si>
  <si>
    <t>VSG02A-24183F1.01</t>
  </si>
  <si>
    <t>VSG02A-24183F1.02</t>
  </si>
  <si>
    <t>VSG02A-24184F1.01</t>
  </si>
  <si>
    <t>VSG02A-24184F1.02</t>
  </si>
  <si>
    <t>VSG02A-24184F1.01 FTA Top sheet</t>
  </si>
  <si>
    <t>Flow Through, Slot die coating</t>
  </si>
  <si>
    <t>Chem lab-Coated</t>
  </si>
  <si>
    <t>VSG02A-24184F1.02 F Bottom sheet</t>
  </si>
  <si>
    <t>VSG01A 24190F1.01</t>
  </si>
  <si>
    <t>VSG01A 24190F1.02</t>
  </si>
  <si>
    <t>VSG02A 24191F1.01</t>
  </si>
  <si>
    <t>VSG02A 24191F1.02</t>
  </si>
  <si>
    <t>VSG01A 24192F1.01</t>
  </si>
  <si>
    <t>VSG01A 24192F1.02</t>
  </si>
  <si>
    <t>VSG02A 24193F1.01</t>
  </si>
  <si>
    <t>VSG02A 24193F1.02</t>
  </si>
  <si>
    <t>Number of anodes</t>
  </si>
  <si>
    <t>Anode PN</t>
  </si>
  <si>
    <t>Anode description</t>
  </si>
  <si>
    <t>Week of the month</t>
  </si>
  <si>
    <t>5 cm2 cell testing</t>
  </si>
  <si>
    <t xml:space="preserve">1 kW </t>
  </si>
  <si>
    <t>10 kW</t>
  </si>
  <si>
    <t>Week of Jan 15</t>
  </si>
  <si>
    <t>10 KW x 7</t>
  </si>
  <si>
    <t>VSG02A-23307E1.02</t>
  </si>
  <si>
    <t>VSG02A-23320E1.01</t>
  </si>
  <si>
    <t>VSG02A-23320E1.02</t>
  </si>
  <si>
    <t>VSG02A-23324E1.01</t>
  </si>
  <si>
    <t>VSG02A-23324E1.02</t>
  </si>
  <si>
    <t>VSG02A-23332E1.02</t>
  </si>
  <si>
    <t>VSG02A-23333E1.01</t>
  </si>
  <si>
    <t xml:space="preserve">1 kW x </t>
  </si>
  <si>
    <t>VSG01A-23340E1.02</t>
  </si>
  <si>
    <t>VSG01A-23341E1.01</t>
  </si>
  <si>
    <t>VSG01A-23341E1.02</t>
  </si>
  <si>
    <t>VSG01A-23341E1.03</t>
  </si>
  <si>
    <t>VSG01A-24031F1.01</t>
  </si>
  <si>
    <t>VSG01A-24031F1.02</t>
  </si>
  <si>
    <t>VSG01A 23335E1.01</t>
  </si>
  <si>
    <t>VSG01A 23335E1.02</t>
  </si>
  <si>
    <t>VSG01A 23335E1.03</t>
  </si>
  <si>
    <t>VSG01A 23335E1.04</t>
  </si>
  <si>
    <t>1 kW x 3</t>
  </si>
  <si>
    <t>Udari gave this</t>
  </si>
  <si>
    <t>10 kW x 5</t>
  </si>
  <si>
    <t>VSG02A 23333E1.01</t>
  </si>
  <si>
    <t>VSG02A 23334E1.02</t>
  </si>
  <si>
    <t>VSG02A 23335E1.01</t>
  </si>
  <si>
    <t>VSG02A 23336E1.02</t>
  </si>
  <si>
    <t>VSG02A 23338E1.01</t>
  </si>
  <si>
    <t>1 kW x 9</t>
  </si>
  <si>
    <t>10 kW x 24</t>
  </si>
  <si>
    <t>VSG02A 23343E1.01</t>
  </si>
  <si>
    <t>VSG02A 23343E1.03</t>
  </si>
  <si>
    <t>VSG02A 23345E1.03</t>
  </si>
  <si>
    <t>VSG02A 23345E1.04</t>
  </si>
  <si>
    <t>VSG02A 23346E1.02</t>
  </si>
  <si>
    <t>VSG02A 23346E1.03</t>
  </si>
  <si>
    <t>VSG02A 23347E1.02</t>
  </si>
  <si>
    <t>VSG02A 23348E1.01</t>
  </si>
  <si>
    <t>VSG02A 23348E1.02</t>
  </si>
  <si>
    <t>VSG02A 23348E1.04</t>
  </si>
  <si>
    <t>VSG02A 23352E1.01</t>
  </si>
  <si>
    <t>VSG02A 23352E1.02</t>
  </si>
  <si>
    <t>VSG02A 23353E1.01</t>
  </si>
  <si>
    <t>VSG02A 23353E1.02</t>
  </si>
  <si>
    <t>VSG02A 23353E1.03</t>
  </si>
  <si>
    <t>VSG02A 23353E1.04</t>
  </si>
  <si>
    <t>VSG02A 23354E1.01</t>
  </si>
  <si>
    <t>VSG02A 23354E1.02</t>
  </si>
  <si>
    <t>VSG02A 23354E1.03</t>
  </si>
  <si>
    <t>VSG02A 23354E1.04</t>
  </si>
  <si>
    <t>VSG02A 23360E1.01</t>
  </si>
  <si>
    <t>VSG02A 23360E1.02</t>
  </si>
  <si>
    <t>VSG02A 23361E1.01</t>
  </si>
  <si>
    <t>VSG02A 23361E1.02</t>
  </si>
  <si>
    <t>VSG02A 23361C1.03</t>
  </si>
  <si>
    <t>VSG02A 23361C1.04</t>
  </si>
  <si>
    <t>1 kW x 12</t>
  </si>
  <si>
    <t>1 kW x 8</t>
  </si>
  <si>
    <t>5 cm2 x 36</t>
  </si>
  <si>
    <t>1 kW x 2</t>
  </si>
  <si>
    <t>For Brian's study</t>
  </si>
  <si>
    <t>1 kW x 4</t>
  </si>
  <si>
    <t>To Sid</t>
  </si>
  <si>
    <t>Flow through x 2 (10 kW size)</t>
  </si>
  <si>
    <t>To Will</t>
  </si>
  <si>
    <t>1 kw x 3</t>
  </si>
  <si>
    <t>VSG01A 24054F1.01</t>
  </si>
  <si>
    <t>1 kW  x 5</t>
  </si>
  <si>
    <t>Meeting minutes</t>
  </si>
  <si>
    <t>72 x 10 kW</t>
  </si>
  <si>
    <t>mid May</t>
  </si>
  <si>
    <t>Baseline</t>
  </si>
  <si>
    <t>FTA</t>
  </si>
  <si>
    <t>1kW x 4</t>
  </si>
  <si>
    <t>Gave 10 kW 2 sheets</t>
  </si>
  <si>
    <t>1 kW x 6</t>
  </si>
  <si>
    <t>VSG02A 24065F1.04</t>
  </si>
  <si>
    <t>Gave 1/2 sheet of 10 kW</t>
  </si>
  <si>
    <t>Udari Ak gave this</t>
  </si>
  <si>
    <t>Udari for R &amp; D for double coating</t>
  </si>
  <si>
    <t>Gave 1 x 10 kW sheet</t>
  </si>
  <si>
    <t>claimed by Will</t>
  </si>
  <si>
    <t>1 kW x 5</t>
  </si>
  <si>
    <t>( 3 sheets)</t>
  </si>
  <si>
    <t>VSG01A-24115F1.01</t>
  </si>
  <si>
    <t>VSG01A-24114F1.04</t>
  </si>
  <si>
    <t>1 kW x 18</t>
  </si>
  <si>
    <t>( 9 sheets)</t>
  </si>
  <si>
    <t>Extra 10 kW sheet</t>
  </si>
  <si>
    <t>to cut two 1 kWs as one sheet was cut wrong</t>
  </si>
  <si>
    <t xml:space="preserve">1 W </t>
  </si>
  <si>
    <t>1 kW x 10</t>
  </si>
  <si>
    <t>Extra</t>
  </si>
  <si>
    <t>Already submitted anodes found using empty bags</t>
  </si>
  <si>
    <t>5 cm2 x 81</t>
  </si>
  <si>
    <t>36 coupons</t>
  </si>
  <si>
    <t>45 coupons</t>
  </si>
  <si>
    <t>5 cm2 x 50</t>
  </si>
  <si>
    <t>Maggie</t>
  </si>
  <si>
    <t>50 coupons</t>
  </si>
  <si>
    <t>3 Pass</t>
  </si>
  <si>
    <t>5 x 10 kW</t>
  </si>
  <si>
    <t>3Pass</t>
  </si>
  <si>
    <t>VSG01A 24122F1.02</t>
  </si>
  <si>
    <t>1 kW one full sheet</t>
  </si>
  <si>
    <t>R &amp; D</t>
  </si>
  <si>
    <t>Cut 5 x 5 cm2 10 coupons</t>
  </si>
  <si>
    <t>For Weight Loss Study for Ionomers R &amp; D project</t>
  </si>
  <si>
    <t>VSG01A 24067G1.04</t>
  </si>
  <si>
    <t>For Weight Loss Study for Ionomers (C1,C2) R &amp; D project</t>
  </si>
  <si>
    <t>For Weight Loss Study for Ionomers (TP 85-1/2) R &amp; D project</t>
  </si>
  <si>
    <t>Cut 5x5 c,2 12 coupons</t>
  </si>
  <si>
    <t>8 x 1 kW</t>
  </si>
  <si>
    <t xml:space="preserve">Cut 1kW sheet </t>
  </si>
  <si>
    <t>Udari's Anodes</t>
  </si>
  <si>
    <t>VSG01A 24151C1.01-1</t>
  </si>
  <si>
    <t>VSG01A 24151C1.01-2</t>
  </si>
  <si>
    <t>VSG01A 24151C1.02-1</t>
  </si>
  <si>
    <t>VSG01A 24151C1.02-2</t>
  </si>
  <si>
    <t>VSG01A 24158C1.01-1</t>
  </si>
  <si>
    <t>VSG01A 24158C1.01-2</t>
  </si>
  <si>
    <t>1 kW x 4 Sandwitch</t>
  </si>
  <si>
    <t>Mehul/Sid</t>
  </si>
  <si>
    <t>Sandwitch</t>
  </si>
  <si>
    <t>1 kW x 1 Baseline</t>
  </si>
  <si>
    <t>1 Regular Baseline</t>
  </si>
  <si>
    <t>TP 85 MQN, 3.75 wt%, 3 Pass @ 40 C</t>
  </si>
  <si>
    <t>(Stack 2051)</t>
  </si>
  <si>
    <t>add after claimed</t>
  </si>
  <si>
    <t>TP-85 MQN, 3Pass, 3.75wt%,@40 C</t>
  </si>
  <si>
    <t>still available</t>
  </si>
  <si>
    <t>5 cm2 x 78</t>
  </si>
  <si>
    <t>VSG02A-24064F1.01</t>
  </si>
  <si>
    <t>1 kW x 1</t>
  </si>
  <si>
    <t>VSG01A-24149F1.02</t>
  </si>
  <si>
    <t>VSG02A-24072F1.02</t>
  </si>
  <si>
    <t>TP 85 MQN,3.75%, 3 Pass, @ 40 C, I min drying time in each pass</t>
  </si>
  <si>
    <t>VSG02A-24081G1.01</t>
  </si>
  <si>
    <t>VSG02A-24107F1.01</t>
  </si>
  <si>
    <t>VSG02A-24120F1.02</t>
  </si>
  <si>
    <t>VSG02A-24073G1.04</t>
  </si>
  <si>
    <t xml:space="preserve">10 kW x 2 </t>
  </si>
  <si>
    <t>VSG02A-24184C1.01</t>
  </si>
  <si>
    <t>add after claiming</t>
  </si>
  <si>
    <t>Flow through</t>
  </si>
  <si>
    <t>VSG02A-24184C1.02</t>
  </si>
  <si>
    <t>disappeared data</t>
  </si>
  <si>
    <t>TP 85 MQN, 3.75%, 3 Pass @ 40 C</t>
  </si>
  <si>
    <t>Matt/Lisa</t>
  </si>
  <si>
    <t>Beore SD XRF</t>
  </si>
  <si>
    <t>Alloy method</t>
  </si>
  <si>
    <t>0.03+/-0.01</t>
  </si>
  <si>
    <t>&gt;</t>
  </si>
  <si>
    <t>Electrode</t>
  </si>
  <si>
    <t>Spot</t>
  </si>
  <si>
    <t>Nickel (%)</t>
  </si>
  <si>
    <t>Fe (%)</t>
  </si>
  <si>
    <t xml:space="preserve">XRF Fe:Ni </t>
  </si>
  <si>
    <t>&lt;</t>
  </si>
  <si>
    <t>Avg.</t>
  </si>
  <si>
    <t>Stand. devi</t>
  </si>
  <si>
    <t>VSG01A-24032F1.03</t>
  </si>
  <si>
    <t>VSG01A-24032F1.04</t>
  </si>
  <si>
    <t>VSG01A-24039F1.01</t>
  </si>
  <si>
    <t>VSG01A-24039F1.02</t>
  </si>
  <si>
    <t>VSG01A-24040F1.01</t>
  </si>
  <si>
    <t>VSG01A-24040F1.02</t>
  </si>
  <si>
    <t>VSG02A-24043F1.01</t>
  </si>
  <si>
    <t>VSG02A-24043F1.02</t>
  </si>
  <si>
    <t>VSG02A-24044F1.01</t>
  </si>
  <si>
    <t>VSG02A-24044F1.02</t>
  </si>
  <si>
    <t>VSG02A-24045F1.01</t>
  </si>
  <si>
    <t>VSG02A-24045F1.02</t>
  </si>
  <si>
    <t>VSG01A 24053F1.01</t>
  </si>
  <si>
    <t>VSG01A 24053F1.02</t>
  </si>
  <si>
    <t>VSG01A 24053F1.03</t>
  </si>
  <si>
    <t>VSG01A 24053F1.04</t>
  </si>
  <si>
    <t>VSG01A 24054F1.02</t>
  </si>
  <si>
    <t>VSG02A 24072G1.03</t>
  </si>
  <si>
    <t>VSG02A 24072G1.04</t>
  </si>
  <si>
    <t>VSG01A 24116F1.03</t>
  </si>
  <si>
    <t>VSG01A 24116F1.04</t>
  </si>
  <si>
    <t>VSG02A 121F1.01</t>
  </si>
  <si>
    <t>VSG02A 121F1.02</t>
  </si>
  <si>
    <t>VSG02A 122F1.01</t>
  </si>
  <si>
    <t>VSG02A 122F1.02</t>
  </si>
  <si>
    <t>VSG02A 127F1.01</t>
  </si>
  <si>
    <t>VSG02A 127F1.02</t>
  </si>
  <si>
    <t>3 pass</t>
  </si>
  <si>
    <t>VSG02A 24159F1.01</t>
  </si>
  <si>
    <t>VSG02A 24159F1.02</t>
  </si>
  <si>
    <t>Column2</t>
  </si>
  <si>
    <t>Thickness/mm</t>
  </si>
  <si>
    <t>Column1</t>
  </si>
  <si>
    <t>Average</t>
  </si>
  <si>
    <t>VSG02A 240</t>
  </si>
  <si>
    <t>VSG01A 240109F1.01</t>
  </si>
  <si>
    <t>VSG01A 240110F1.01</t>
  </si>
  <si>
    <t>VSG01A 240110F1.02</t>
  </si>
  <si>
    <t>VSG01A 240111F1.01</t>
  </si>
  <si>
    <t>VSG01A 240111F1.02</t>
  </si>
  <si>
    <t>VSG01A 240112F1.01</t>
  </si>
  <si>
    <t>VSG01A 240112F1.02</t>
  </si>
  <si>
    <t>VSG01A 240113F1.01</t>
  </si>
  <si>
    <t>VSG01A 240113F1.02</t>
  </si>
  <si>
    <t>VSG01A 240114F1.01</t>
  </si>
  <si>
    <t>VSG01A 240114F1.02</t>
  </si>
  <si>
    <r>
      <t>VSG01A 24115F1.01</t>
    </r>
    <r>
      <rPr>
        <sz val="11"/>
        <rFont val="Calibri"/>
        <family val="2"/>
        <scheme val="minor"/>
      </rPr>
      <t xml:space="preserve"> ?</t>
    </r>
  </si>
  <si>
    <t>VSG01A 24116F1.01 ?</t>
  </si>
  <si>
    <t>VSG01A 24116F1.02 ?</t>
  </si>
  <si>
    <t>VSG02A 24136F1.03</t>
  </si>
  <si>
    <t>VSG02A 24136F1.04</t>
  </si>
  <si>
    <t>Didn't use for this week</t>
  </si>
  <si>
    <t>VSG02A 24164F1.01</t>
  </si>
  <si>
    <t>VSG02A 24164F1.02</t>
  </si>
  <si>
    <t>didn't used</t>
  </si>
  <si>
    <t>VSG02A 24176F1.01</t>
  </si>
  <si>
    <t>VSG02A 24176F1.02</t>
  </si>
  <si>
    <t>previous 10 kW sPTL sheet. Check this</t>
  </si>
  <si>
    <t>VSG01A 24177F1.01</t>
  </si>
  <si>
    <t>VSG01A 24177F1.02</t>
  </si>
  <si>
    <t>VSG01A 24178F1.01</t>
  </si>
  <si>
    <t>VSG01A 24178F1.02</t>
  </si>
  <si>
    <t>VSG02A 24179F1.01</t>
  </si>
  <si>
    <t>VSG02A 24179F1.02</t>
  </si>
  <si>
    <t>VSG01A 24179F1.01</t>
  </si>
  <si>
    <t>VSG01A 24179F1.02</t>
  </si>
  <si>
    <t>VSG02A 24192F1.01</t>
  </si>
  <si>
    <t>VSG02A 24192F1.02</t>
  </si>
  <si>
    <t>the data entered has been dissappeared</t>
  </si>
  <si>
    <t>Check with the label for the Avg</t>
  </si>
  <si>
    <t>VSG02A 24197F1.01</t>
  </si>
  <si>
    <t>VSG02A 24197F1.02</t>
  </si>
  <si>
    <t>VSG02A 24197F1.03</t>
  </si>
  <si>
    <t>VSG02A 24197F1.04</t>
  </si>
  <si>
    <t>VSG02A 24197F1.05</t>
  </si>
  <si>
    <t>VSG02A 24197F1.06</t>
  </si>
  <si>
    <t>VSG02A 24198F1.01</t>
  </si>
  <si>
    <t>VSG02A 24198F1.02</t>
  </si>
  <si>
    <t>VSG01A 24054F1.03</t>
  </si>
  <si>
    <t>VSG01A 24054F1.04</t>
  </si>
  <si>
    <t>VSG01A 240</t>
  </si>
  <si>
    <t>VSG02A 24064F1.03</t>
  </si>
  <si>
    <t>VSG02A 24064F1.04</t>
  </si>
  <si>
    <t>VSG02A 24072F1.03</t>
  </si>
  <si>
    <t>VSG02A 24072F1.04</t>
  </si>
  <si>
    <t>VSG02A 24079G1.01</t>
  </si>
  <si>
    <t>VSG02A 24079G1.02</t>
  </si>
  <si>
    <t>VSG02A 24079F1.03</t>
  </si>
  <si>
    <t>VSG02A 240F1.04</t>
  </si>
  <si>
    <t>VSG01A 24157F1.01</t>
  </si>
  <si>
    <t>VSG01A 24157F1.02</t>
  </si>
  <si>
    <t>VSG01A 24171F.01</t>
  </si>
  <si>
    <t>VSG01A 24171F.02</t>
  </si>
  <si>
    <t>VSG01A 24172F.01</t>
  </si>
  <si>
    <t>VSG01A 24172F.02</t>
  </si>
  <si>
    <t>VSG01A 24178F.01</t>
  </si>
  <si>
    <t>Flow Through- trial 01</t>
  </si>
  <si>
    <t>Flow Through- trial 02</t>
  </si>
  <si>
    <t>Flow Through- trial 03</t>
  </si>
  <si>
    <t>Flow Through- trial 04</t>
  </si>
  <si>
    <t>107</t>
  </si>
  <si>
    <t>116</t>
  </si>
  <si>
    <t>117</t>
  </si>
  <si>
    <t>after or before?</t>
  </si>
  <si>
    <t>chech this with the bag</t>
  </si>
  <si>
    <t>3 Pass @ 40 C</t>
  </si>
  <si>
    <t>VSG02A-24128F1.03</t>
  </si>
  <si>
    <t>VSG02A- 24073G1.04</t>
  </si>
  <si>
    <t>4 pass</t>
  </si>
  <si>
    <t>damaged one, used for 1 kW</t>
  </si>
  <si>
    <t>VSG01A-24171F1.01</t>
  </si>
  <si>
    <t>VSG01A-24171F1.02</t>
  </si>
  <si>
    <t>VSG01A-24172F1.01</t>
  </si>
  <si>
    <t>VSG01A-24172F1.02</t>
  </si>
  <si>
    <t>VSG01A-24115C1.01-1</t>
  </si>
  <si>
    <t>Electrocleaned with 4% NaOH, 1hr, single sheet</t>
  </si>
  <si>
    <t>VSG01A-24115C1.01-2</t>
  </si>
  <si>
    <t>Electrocleaned with 4% NaOH, 1hr,Sandwich TOP</t>
  </si>
  <si>
    <t>VSG01A-24115C1.01-3</t>
  </si>
  <si>
    <t>Electrocleaned with 4% NaOH, 1hr, Sandwich BOTTOM</t>
  </si>
  <si>
    <t>VSG01A-24115C1.01-4</t>
  </si>
  <si>
    <t>Electrocleaned with 4% NaOH, 2hr, single sheet</t>
  </si>
  <si>
    <t>VSG01A-24115C1.01-5</t>
  </si>
  <si>
    <t>Electrocleaned with 4% NaOH, 2hr, Sandwich TOP</t>
  </si>
  <si>
    <t>VSG01A-24115C1.01-6</t>
  </si>
  <si>
    <t>Electrocleaned with 4% NaOH, 2hr, Sandwich BOTTOM</t>
  </si>
  <si>
    <t>VSG01A-24115C1.01-7</t>
  </si>
  <si>
    <t>Electrocleaned with 4% NaOH, 4hr, single sheet</t>
  </si>
  <si>
    <t>VSG01A-24115C1.01-8</t>
  </si>
  <si>
    <t>Electrocleaned with 4% NaOH, 4hr, Sandwich TOP</t>
  </si>
  <si>
    <t>VSG01A-24115C1.01-9</t>
  </si>
  <si>
    <t>Electrocleaned with 4% NaOH, 4hr, Sandwich BOTTOM</t>
  </si>
  <si>
    <t>VSG01A-24115C1.01-10</t>
  </si>
  <si>
    <t>Electrocleaned with 4% NaOH, 8hr, single sheet</t>
  </si>
  <si>
    <t>VSG01A-24115C1.01-11</t>
  </si>
  <si>
    <t>Electrocleaned with 4% NaOH, 8hr, Sandwich TOP</t>
  </si>
  <si>
    <t>VSG01A-24115C1.01-12</t>
  </si>
  <si>
    <t>Electrocleaned with 4% NaOH, 8hr, Sandwich BOTTOM</t>
  </si>
  <si>
    <t>VSG01A-24115C1.01-13</t>
  </si>
  <si>
    <t>Electrocleaned with 4% NaOH, Overnight, single sheet</t>
  </si>
  <si>
    <t>VSG01A-24115C1.01-14</t>
  </si>
  <si>
    <t>Electrocleaned with 4% NaOH, Overnight, Sandwich TOP</t>
  </si>
  <si>
    <t>VSG01A-24115C1.01-15</t>
  </si>
  <si>
    <t>Electrocleaned with 4% NaOH, Overnight, Sandwich BOTTOM</t>
  </si>
  <si>
    <t>VSG01A-24127C1.01-1</t>
  </si>
  <si>
    <t>Standard pre-treatment (Acetone, 1M H2SO4), FTA, 4 hrs, single sheet</t>
  </si>
  <si>
    <t>VSG01A-24127C1.01-2</t>
  </si>
  <si>
    <t>Standard pre-treatment (Acetone, 1M H2SO4), FTA, 4 hrs, Sandwich TOP</t>
  </si>
  <si>
    <t>VSG01A-24127C1.01-3</t>
  </si>
  <si>
    <t>Standard pre-treatment (Acetone, 1M H2SO4), FTA, 4 hrs, Sandwich BOTTOM</t>
  </si>
  <si>
    <t>VSG01A-24127C1.01-4</t>
  </si>
  <si>
    <t>Standard pre-treatment (Acetone, 1M H2SO4), FTA, 8 hrs, single sheet</t>
  </si>
  <si>
    <t>VSG01A-24127C1.01-5</t>
  </si>
  <si>
    <t>Standard pre-treatment (Acetone, 1M H2SO4), FTA, 8 hrs, Sandwich TOP</t>
  </si>
  <si>
    <t>VSG01A-24127C1.01-6</t>
  </si>
  <si>
    <t>Standard pre-treatment (Acetone, 1M H2SO4), FTA, 8 hrs, Sandwich BOTTOM</t>
  </si>
  <si>
    <t>VSG01A-24133C1.01-1</t>
  </si>
  <si>
    <t>Standard pre-treatment (Acetone, 1M H2SO4), Overnight, Sandwich TOP</t>
  </si>
  <si>
    <t>Trial 1</t>
  </si>
  <si>
    <t>VSG01A-24133C1.01-2</t>
  </si>
  <si>
    <t>Standard pre-treatment (Acetone, 1M H2SO4), Overnight, Sandwich BOTTOM</t>
  </si>
  <si>
    <t>VSG01A-24133C1.02-1</t>
  </si>
  <si>
    <t>Trial 2</t>
  </si>
  <si>
    <t>VSG01A-24133C1.02-2</t>
  </si>
  <si>
    <t>VSG01A-24134C1.02.1</t>
  </si>
  <si>
    <t>Standard pre-treatment (Acetone, 1M H2SO4), 4hrs, Sandwich TOP</t>
  </si>
  <si>
    <t>VSG01A-24134C1.02.2</t>
  </si>
  <si>
    <t>Standard pre-treatment (Acetone, 1M H2SO4), 4hrs, Sandwich BOTTOM</t>
  </si>
  <si>
    <t>VSG01A-24134C1.03.1</t>
  </si>
  <si>
    <t>Standard pre-treatment (Acetone, 1M H2SO4), 6hrs, Sandwich TOP</t>
  </si>
  <si>
    <t>VSG01A-24134C1.03.2</t>
  </si>
  <si>
    <t>Standard pre-treatment (Acetone, 1M H2SO4), 6hrs, Sandwich BOTTOM</t>
  </si>
  <si>
    <t>VSG01A-24136C1.01.1</t>
  </si>
  <si>
    <t>VSG01A-24136C1.01.2</t>
  </si>
  <si>
    <t>VSG01A-24136C1.02.1</t>
  </si>
  <si>
    <t>VSG01A-24136C1.02.2</t>
  </si>
  <si>
    <t>VSG01A-24142C1.01.1</t>
  </si>
  <si>
    <t>Trial 3</t>
  </si>
  <si>
    <t>VSG01A-24142C1.01.2</t>
  </si>
  <si>
    <t>Trial 4</t>
  </si>
  <si>
    <t>VSG01A-24142C1.01.3</t>
  </si>
  <si>
    <t>Trial 5</t>
  </si>
  <si>
    <t>VSG01A-24142C1.01.4</t>
  </si>
  <si>
    <t>Trial 6</t>
  </si>
  <si>
    <t>5 cm2 code</t>
  </si>
  <si>
    <t>Description</t>
  </si>
  <si>
    <t>20240212 JH N-142</t>
  </si>
  <si>
    <t>VSG02A-23342E1.02</t>
  </si>
  <si>
    <t>TP-85 high loading samples for anode ( 2.6 mg/cm2)</t>
  </si>
  <si>
    <t>20240212 JH N-143</t>
  </si>
  <si>
    <t>VSG01A-23335E1.02-1</t>
  </si>
  <si>
    <t>Dip coating TP-85-MQN anode (4.7 mg/cm2)</t>
  </si>
  <si>
    <t>20240213 JH N-144</t>
  </si>
  <si>
    <t>VSG02A-23338E1.02-1</t>
  </si>
  <si>
    <t>3 pass Slot die coated anode (2.8 mg/cm2)</t>
  </si>
  <si>
    <t>20240213 JH N-148</t>
  </si>
  <si>
    <t>20240216 JH N-155</t>
  </si>
  <si>
    <t>20240216 JH N-156</t>
  </si>
  <si>
    <t xml:space="preserve">20240216 JH N-158 </t>
  </si>
  <si>
    <t>20240219 JH N-160</t>
  </si>
  <si>
    <t>20240219 JH N-161</t>
  </si>
  <si>
    <t>20240220 JH N-162</t>
  </si>
  <si>
    <t>VSG01A-23335E1.02-2</t>
  </si>
  <si>
    <t>Dip coated TP-85-MQN anode, high loading, backside ionomer removed</t>
  </si>
  <si>
    <t>20240220 JH N-163</t>
  </si>
  <si>
    <t xml:space="preserve">Dip coated TP-85-MQN anode, high loading, backside ionomer removed </t>
  </si>
  <si>
    <t>20240221 JH N-165</t>
  </si>
  <si>
    <t>VSG02A-23335E1.02-03</t>
  </si>
  <si>
    <t>TP-85-MQN dip coated anode (Ionomer loading 0.98 mg/cm2)</t>
  </si>
  <si>
    <t>20240221 MAS N-166</t>
  </si>
  <si>
    <t>20240222 JH N-168</t>
  </si>
  <si>
    <t>Co3O4-24049-I</t>
  </si>
  <si>
    <t>Co3O4 anode - performance and durability (Anode XRF is Co:Ni) cell was assembled with anode facing wrong side</t>
  </si>
  <si>
    <t>20240222 JH N-169</t>
  </si>
  <si>
    <t>Co3O4 anode - performance and durability (Anode XRF is Co:Ni)</t>
  </si>
  <si>
    <t>20240311 JH N-192</t>
  </si>
  <si>
    <t>Co3O4-24060-I</t>
  </si>
  <si>
    <t>Co3O4 anode - top layer ionomer - Performance and durability</t>
  </si>
  <si>
    <t>20240311 MAS N-193</t>
  </si>
  <si>
    <t>20240313 MAS N-199</t>
  </si>
  <si>
    <t>VSG01A-24059F1.04-1</t>
  </si>
  <si>
    <t>Zr additive Anode, BL Cathode, A40 Membrane</t>
  </si>
  <si>
    <t>20240313 MAS N-200</t>
  </si>
  <si>
    <t xml:space="preserve">20240314 JH N-202 </t>
  </si>
  <si>
    <t>VSG01A-24059F1.04-2</t>
  </si>
  <si>
    <t>TP-85 + no additive anode - performance and durability (to compare the Zr additive anode)</t>
  </si>
  <si>
    <t>20240314 MAS N-203</t>
  </si>
  <si>
    <t>VSG01A- 24059F1.04-2</t>
  </si>
  <si>
    <t>20240322 MAS N-214</t>
  </si>
  <si>
    <t>VSG01A-240059F1.04 (2.5 wt% + 5.4 wt% ionomer)</t>
  </si>
  <si>
    <t>Multiple ionomer coating, A40, BL cathode, Standard performance, sensor 028</t>
  </si>
  <si>
    <t>20240327 JH N-217</t>
  </si>
  <si>
    <t>VSG01A-240059F1.04.2 (TP-100 cross linked)</t>
  </si>
  <si>
    <t>Cross linked ionomer TP-100</t>
  </si>
  <si>
    <t>20240327 MAS N-218</t>
  </si>
  <si>
    <t>20240401 MAS N-225</t>
  </si>
  <si>
    <t>VSG02A-24067F1.01 (MQN-0224-I)</t>
  </si>
  <si>
    <t>2.5 wt%&gt; 5 wt% TP-85-MQN at 40 C anode</t>
  </si>
  <si>
    <t>20240402 MAS N-228</t>
  </si>
  <si>
    <t>VSG02A-24088C1.01 (MQN-0224-1)</t>
  </si>
  <si>
    <t xml:space="preserve">Flow through anode (ionomer loading 1.42 mg/cm2 </t>
  </si>
  <si>
    <t>20240403 JH N-227</t>
  </si>
  <si>
    <t>eCo3O4-24092-01 (TP-85)</t>
  </si>
  <si>
    <t>Electrodeposited Co3O4 - performance and durability H2: 029</t>
  </si>
  <si>
    <t>20240410 MAS N-250</t>
  </si>
  <si>
    <t>eCo3O4-24096-07 (TP-85)</t>
  </si>
  <si>
    <t>Electrodeposited Co3O4 (Co- 1.054 mg/cm2)- performance and durability FAILED: voltage limited immediately</t>
  </si>
  <si>
    <t>20240411 MAS N-241</t>
  </si>
  <si>
    <t>Flow through anode (ionomer loading 1.42 mg/cm2) Trial 1 sensor 28</t>
  </si>
  <si>
    <t>20240411 MAS N-249</t>
  </si>
  <si>
    <t>VSG02A-24093C1.01 (MQN-0224-1)</t>
  </si>
  <si>
    <t>Flow through anode Trial 2 sensor 180</t>
  </si>
  <si>
    <t>20240416 MAS N-243</t>
  </si>
  <si>
    <t>Standard performance (Different SW% ionomer anode)</t>
  </si>
  <si>
    <t>20240416 UK N-261</t>
  </si>
  <si>
    <t>eCo3O4-24096-02 (TP-85)</t>
  </si>
  <si>
    <t>Electrodeposited Co3O4-Trial 2- performance and durability</t>
  </si>
  <si>
    <t>20240422 UK N-270</t>
  </si>
  <si>
    <t>2.93 wt%&gt; 5.4 wt% TP-85-MQN anode (2.02 mg/cm2 ionomer loading), BL cathode, A40 membrane sensor 028</t>
  </si>
  <si>
    <t>20240423 MAS N-271</t>
  </si>
  <si>
    <t>VSG02A-24099F1.01 (MQN-0224-I)</t>
  </si>
  <si>
    <t>Flow through trial 3 sensor 028</t>
  </si>
  <si>
    <t>20240425 MAS N-273</t>
  </si>
  <si>
    <t>VSG02A-24067F1.01-4 (TP-85)</t>
  </si>
  <si>
    <t>2.5 wt%&gt; 5 wt% TP-85 anode (1.69 mg/cm2 ionomer loading), BL cathode, A40 membrane) sensor 028</t>
  </si>
  <si>
    <t>20240425 MAS N-283</t>
  </si>
  <si>
    <t>2.5 wt%&gt; 5 wt% TP-85 anode (1.69 mg/cm2 ionomer loading), BL cathode, A40 membrane) sensor 029</t>
  </si>
  <si>
    <t>20240429 MAS N-282</t>
  </si>
  <si>
    <t>VSG02A-24067F1.01-5 (MQN-0224-I)</t>
  </si>
  <si>
    <t>2.5 wt%&gt; 5 wt% TP-85-MQN anode,replicate (1.69 mg/cm2 ionomer loading), BL cathode, A40 membrane)</t>
  </si>
  <si>
    <t>20240429 MAS N-272</t>
  </si>
  <si>
    <t>N-281 (Tray 4)</t>
  </si>
  <si>
    <t>VSG02A-24067F1.01-1 (MQN-0224-I)</t>
  </si>
  <si>
    <t xml:space="preserve">2.93 wt%&gt; 5.4 wt% TP-85-MQN anode (2.02 mg/cm2 ionomer loading), BL cathode, A40 membrane </t>
  </si>
  <si>
    <t>N-286 (Tray 1)</t>
  </si>
  <si>
    <t xml:space="preserve">VSG01A-24107C1.02-1 (MQN-0224-I) </t>
  </si>
  <si>
    <t>Electro cleaned Flow through anode (Sandwidch, TOP side PTL)</t>
  </si>
  <si>
    <t>Flow through anode</t>
  </si>
  <si>
    <t>VSG02A-24088C1.01</t>
  </si>
  <si>
    <t>S2017</t>
  </si>
  <si>
    <t>LS-O 122</t>
  </si>
  <si>
    <t>Cobalt oxide electrodeposited sample</t>
  </si>
  <si>
    <t>Cross linked anode</t>
  </si>
  <si>
    <t>TP-85</t>
  </si>
  <si>
    <t xml:space="preserve">FTA samples – one without durability performance - </t>
  </si>
  <si>
    <t>performance+ Durability</t>
  </si>
  <si>
    <t>Electrodeposited – Durability + Performance.</t>
  </si>
  <si>
    <t>Durability + performance</t>
  </si>
  <si>
    <t>SW% - Performance</t>
  </si>
  <si>
    <t>Performance + Durability</t>
  </si>
  <si>
    <t>Stack code</t>
  </si>
  <si>
    <t>Build Date</t>
  </si>
  <si>
    <t>Anode with TP-85 topcoat</t>
  </si>
  <si>
    <t>TP-85-MQN Different SW% Ionomer Loading</t>
  </si>
  <si>
    <t>3-pass TP-85 MQN overcoat anode + TKK Ca + Impact Pt - 1 A/cm2 hold - 70C/10mM</t>
  </si>
  <si>
    <t>3-pass TP-85 MQN overcoat anode + TKK Ca - 1 A/cm2 hold - 80C/1mM</t>
  </si>
  <si>
    <t>Electrocleaned, FTA sandwiched, 4-p TP-85 An + TKK Ca x4, Baseline TP-85-MQN An + TKK Ca x1, Au plates</t>
  </si>
  <si>
    <t>1-p-MQN +B/L cleaning + FTA + sandwich An x4, 1-p-MQN Baseline An x1, TKK only Ca x 5, Pt plates, 1 A/cm2 - Impact Pt wider shim</t>
  </si>
  <si>
    <t>3-p-MQN An + TKK Ca - 0.5 A/cm2 hold - 70C/10 mM - Impact Pt wider shim</t>
  </si>
  <si>
    <t>VSG02A-24179F1.01</t>
  </si>
  <si>
    <t>Ni</t>
  </si>
  <si>
    <t>Fe</t>
  </si>
  <si>
    <t>Si</t>
  </si>
  <si>
    <t>Cu</t>
  </si>
  <si>
    <t>Mn</t>
  </si>
  <si>
    <t>Cr</t>
  </si>
  <si>
    <t>Sb</t>
  </si>
  <si>
    <t>Fe/Ni</t>
  </si>
  <si>
    <t>VSG02A-24184C1.02 BOTTOM</t>
  </si>
  <si>
    <t>S</t>
  </si>
  <si>
    <t>VSG02A-24184C1.01 TOP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</si>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</sst>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5" applyNumberFormat="0" applyAlignment="0" applyProtection="0"/>
    <xf numFmtId="0" fontId="11" fillId="12" borderId="0" applyNumberFormat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2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14" fontId="0" fillId="0" borderId="1" xfId="0" applyNumberFormat="1" applyBorder="1"/>
    <xf numFmtId="0" fontId="1" fillId="0" borderId="2" xfId="0" applyFont="1" applyBorder="1"/>
    <xf numFmtId="0" fontId="7" fillId="0" borderId="6" xfId="1" applyFill="1" applyBorder="1"/>
    <xf numFmtId="0" fontId="7" fillId="0" borderId="7" xfId="1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0" xfId="0" applyFill="1"/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/>
    <xf numFmtId="0" fontId="0" fillId="9" borderId="1" xfId="0" applyFill="1" applyBorder="1"/>
    <xf numFmtId="0" fontId="0" fillId="11" borderId="1" xfId="0" applyFill="1" applyBorder="1"/>
    <xf numFmtId="0" fontId="0" fillId="11" borderId="0" xfId="0" applyFill="1"/>
    <xf numFmtId="0" fontId="0" fillId="0" borderId="8" xfId="0" applyBorder="1"/>
    <xf numFmtId="0" fontId="10" fillId="0" borderId="1" xfId="0" applyFont="1" applyBorder="1"/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12" fillId="12" borderId="1" xfId="2" applyFont="1" applyBorder="1"/>
    <xf numFmtId="0" fontId="0" fillId="13" borderId="1" xfId="0" applyFill="1" applyBorder="1"/>
    <xf numFmtId="0" fontId="1" fillId="0" borderId="0" xfId="0" applyFont="1" applyAlignment="1">
      <alignment horizontal="center"/>
    </xf>
    <xf numFmtId="0" fontId="0" fillId="14" borderId="1" xfId="0" applyFill="1" applyBorder="1"/>
    <xf numFmtId="0" fontId="13" fillId="0" borderId="0" xfId="0" applyFont="1"/>
    <xf numFmtId="0" fontId="0" fillId="15" borderId="1" xfId="0" applyFill="1" applyBorder="1"/>
    <xf numFmtId="0" fontId="10" fillId="3" borderId="0" xfId="0" applyFont="1" applyFill="1"/>
    <xf numFmtId="0" fontId="0" fillId="16" borderId="1" xfId="0" applyFill="1" applyBorder="1"/>
    <xf numFmtId="0" fontId="12" fillId="12" borderId="0" xfId="2" applyFont="1"/>
    <xf numFmtId="0" fontId="0" fillId="13" borderId="0" xfId="0" applyFill="1"/>
    <xf numFmtId="0" fontId="12" fillId="13" borderId="0" xfId="2" applyFont="1" applyFill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17" borderId="0" xfId="0" applyFill="1"/>
    <xf numFmtId="0" fontId="1" fillId="3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6" borderId="0" xfId="0" applyFont="1" applyFill="1"/>
    <xf numFmtId="0" fontId="1" fillId="3" borderId="0" xfId="0" applyFont="1" applyFill="1"/>
    <xf numFmtId="0" fontId="0" fillId="9" borderId="0" xfId="0" applyFill="1"/>
    <xf numFmtId="0" fontId="0" fillId="9" borderId="2" xfId="0" applyFill="1" applyBorder="1"/>
    <xf numFmtId="0" fontId="0" fillId="18" borderId="0" xfId="0" applyFill="1"/>
    <xf numFmtId="0" fontId="0" fillId="19" borderId="1" xfId="0" applyFill="1" applyBorder="1"/>
    <xf numFmtId="0" fontId="0" fillId="19" borderId="0" xfId="0" applyFill="1"/>
    <xf numFmtId="0" fontId="0" fillId="20" borderId="1" xfId="0" applyFill="1" applyBorder="1"/>
    <xf numFmtId="0" fontId="0" fillId="20" borderId="0" xfId="0" applyFill="1"/>
    <xf numFmtId="0" fontId="0" fillId="4" borderId="1" xfId="0" applyFill="1" applyBorder="1"/>
    <xf numFmtId="0" fontId="0" fillId="0" borderId="9" xfId="0" applyBorder="1"/>
    <xf numFmtId="0" fontId="0" fillId="21" borderId="1" xfId="0" applyFill="1" applyBorder="1"/>
    <xf numFmtId="0" fontId="0" fillId="22" borderId="1" xfId="0" applyFill="1" applyBorder="1"/>
    <xf numFmtId="0" fontId="0" fillId="22" borderId="0" xfId="0" applyFill="1"/>
    <xf numFmtId="0" fontId="10" fillId="0" borderId="0" xfId="0" applyFont="1"/>
    <xf numFmtId="0" fontId="0" fillId="17" borderId="1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0" xfId="0" applyFill="1"/>
    <xf numFmtId="14" fontId="0" fillId="23" borderId="1" xfId="0" applyNumberFormat="1" applyFill="1" applyBorder="1"/>
    <xf numFmtId="2" fontId="3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2" fillId="9" borderId="1" xfId="0" applyFont="1" applyFill="1" applyBorder="1"/>
    <xf numFmtId="0" fontId="0" fillId="24" borderId="1" xfId="0" applyFill="1" applyBorder="1"/>
    <xf numFmtId="0" fontId="12" fillId="19" borderId="1" xfId="0" applyFont="1" applyFill="1" applyBorder="1"/>
    <xf numFmtId="0" fontId="4" fillId="0" borderId="1" xfId="0" applyFont="1" applyBorder="1"/>
    <xf numFmtId="0" fontId="0" fillId="0" borderId="10" xfId="0" applyBorder="1"/>
    <xf numFmtId="14" fontId="15" fillId="0" borderId="0" xfId="0" applyNumberFormat="1" applyFont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Bad" xfId="2" builtinId="27"/>
    <cellStyle name="Input" xfId="1" builtinId="20"/>
    <cellStyle name="Normal" xfId="0" builtinId="0"/>
  </cellStyles>
  <dxfs count="6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ocumenttasks/documenttask1.xml><?xml version="1.0" encoding="utf-8"?>
<Tasks xmlns="http://schemas.microsoft.com/office/tasks/2019/documenttasks">
  <Task id="{F3DA18E9-5D14-49B4-B23D-1885EFD949CF}">
    <Anchor>
      <Comment id="{996EAD81-D7A6-4B97-A85D-21B2E17DF092}"/>
    </Anchor>
    <History>
      <Event time="2024-03-05T20:28:02.80" id="{27682962-D184-40AE-86E0-49E8F21FB1C8}">
        <Attribution userId="S::udari.kodithuwakku@versogen.com::9b4252cc-3249-44dd-83eb-7c68f0c4e153" userName="Udari Kodithuwakku" userProvider="AD"/>
        <Anchor>
          <Comment id="{996EAD81-D7A6-4B97-A85D-21B2E17DF092}"/>
        </Anchor>
        <Create/>
      </Event>
      <Event time="2024-03-05T20:28:02.80" id="{11D5F1F9-D7C9-4CC2-9137-7F1F2086CF24}">
        <Attribution userId="S::udari.kodithuwakku@versogen.com::9b4252cc-3249-44dd-83eb-7c68f0c4e153" userName="Udari Kodithuwakku" userProvider="AD"/>
        <Anchor>
          <Comment id="{996EAD81-D7A6-4B97-A85D-21B2E17DF092}"/>
        </Anchor>
        <Assign userId="S::sid.awasthi@versogen.com::0f91d46d-5afa-49bc-b8de-c900b28496a6" userName="Siddhantha Awasthi" userProvider="AD"/>
      </Event>
      <Event time="2024-03-05T20:28:02.80" id="{0DA97198-7870-4862-9021-EC5E301511F4}">
        <Attribution userId="S::udari.kodithuwakku@versogen.com::9b4252cc-3249-44dd-83eb-7c68f0c4e153" userName="Udari Kodithuwakku" userProvider="AD"/>
        <Anchor>
          <Comment id="{996EAD81-D7A6-4B97-A85D-21B2E17DF092}"/>
        </Anchor>
        <SetTitle title="@Siddhantha Awasthi @Maheesha Prasadi Paniyanduwage Sid can use G for the PN labeling to represent his anodes."/>
      </Event>
    </History>
  </Task>
</Tasks>
</file>

<file path=xl/documenttasks/documenttask2.xml><?xml version="1.0" encoding="utf-8"?>
<Tasks xmlns="http://schemas.microsoft.com/office/tasks/2019/documenttasks">
  <Task id="{837777BF-23B2-440B-BC63-6310CE85068B}">
    <Anchor>
      <Comment id="{0ACBDEA4-0487-421A-8D75-F4935C827E30}"/>
    </Anchor>
    <History>
      <Event time="2024-06-26T15:01:47.17" id="{61EA9C13-F152-436E-970B-32F0ABEB45A5}">
        <Attribution userId="S::udari.kodithuwakku@versogen.com::9b4252cc-3249-44dd-83eb-7c68f0c4e153" userName="Udari Kodithuwakku" userProvider="AD"/>
        <Anchor>
          <Comment id="{0ACBDEA4-0487-421A-8D75-F4935C827E30}"/>
        </Anchor>
        <Create/>
      </Event>
      <Event time="2024-06-26T15:01:47.17" id="{A6F03922-11F4-42C6-A402-41362E91B1B8}">
        <Attribution userId="S::udari.kodithuwakku@versogen.com::9b4252cc-3249-44dd-83eb-7c68f0c4e153" userName="Udari Kodithuwakku" userProvider="AD"/>
        <Anchor>
          <Comment id="{0ACBDEA4-0487-421A-8D75-F4935C827E30}"/>
        </Anchor>
        <Assign userId="S::luke.brusse@versogen.com::7bc5bc00-511d-4ba3-b8ce-b1cf0306a01f" userName="Luke Brusse" userProvider="AD"/>
      </Event>
      <Event time="2024-06-26T15:01:47.17" id="{7297AC25-A96C-4A2F-9D3B-CE881091B326}">
        <Attribution userId="S::udari.kodithuwakku@versogen.com::9b4252cc-3249-44dd-83eb-7c68f0c4e153" userName="Udari Kodithuwakku" userProvider="AD"/>
        <Anchor>
          <Comment id="{0ACBDEA4-0487-421A-8D75-F4935C827E30}"/>
        </Anchor>
        <SetTitle title="@Luke Brusse @Siddhantha Awasthi @William Wilhelm This is the PN guide for anodes."/>
      </Event>
    </History>
  </Task>
  <Task id="{865AC1D1-E1EA-4AFB-B02E-04C42583B8A3}">
    <Anchor>
      <Comment id="{E0F0C2AB-58F1-42FA-B646-6F730F67C882}"/>
    </Anchor>
    <History>
      <Event time="2024-07-09T15:17:30.05" id="{906358BB-F0F9-4598-8213-CA7BC02B089B}">
        <Attribution userId="S::udari.kodithuwakku@versogen.com::9b4252cc-3249-44dd-83eb-7c68f0c4e153" userName="Udari Kodithuwakku" userProvider="AD"/>
        <Anchor>
          <Comment id="{E0F0C2AB-58F1-42FA-B646-6F730F67C882}"/>
        </Anchor>
        <Create/>
      </Event>
      <Event time="2024-07-09T15:17:30.05" id="{5EA24CE9-3ABA-4615-BC67-CAB2D4A53CAD}">
        <Attribution userId="S::udari.kodithuwakku@versogen.com::9b4252cc-3249-44dd-83eb-7c68f0c4e153" userName="Udari Kodithuwakku" userProvider="AD"/>
        <Anchor>
          <Comment id="{E0F0C2AB-58F1-42FA-B646-6F730F67C882}"/>
        </Anchor>
        <Assign userId="S::maheesha.prasadi@versogen.com::f578cc5c-c5e0-46d4-96dc-d281ae8b53cb" userName="Maheesha Prasadi Paniyanduwage" userProvider="AD"/>
      </Event>
      <Event time="2024-07-09T15:17:30.05" id="{D6CC853B-9A85-4F60-829D-1AFB1295650F}">
        <Attribution userId="S::udari.kodithuwakku@versogen.com::9b4252cc-3249-44dd-83eb-7c68f0c4e153" userName="Udari Kodithuwakku" userProvider="AD"/>
        <Anchor>
          <Comment id="{E0F0C2AB-58F1-42FA-B646-6F730F67C882}"/>
        </Anchor>
        <SetTitle title="@Maheesha Prasadi Paniyanduwage Can you update the ionomer loading of these samples. "/>
      </Event>
    </History>
  </Task>
  <Task id="{92411BDC-FA63-4942-A58E-32BA9B33AB34}">
    <Anchor>
      <Comment id="{A4383769-E300-4503-8BEB-81E7F504C7A7}"/>
    </Anchor>
    <History>
      <Event time="2024-06-24T13:13:58.27" id="{43A27373-A8F8-46D5-8D6D-CDC64803A25D}">
        <Attribution userId="S::udari.kodithuwakku@versogen.com::9b4252cc-3249-44dd-83eb-7c68f0c4e153" userName="Udari Kodithuwakku" userProvider="AD"/>
        <Anchor>
          <Comment id="{A4383769-E300-4503-8BEB-81E7F504C7A7}"/>
        </Anchor>
        <Create/>
      </Event>
      <Event time="2024-06-24T13:13:58.27" id="{C4B1A8F5-6AB6-45F0-9211-001E785B8085}">
        <Attribution userId="S::udari.kodithuwakku@versogen.com::9b4252cc-3249-44dd-83eb-7c68f0c4e153" userName="Udari Kodithuwakku" userProvider="AD"/>
        <Anchor>
          <Comment id="{A4383769-E300-4503-8BEB-81E7F504C7A7}"/>
        </Anchor>
        <Assign userId="S::maheesha.prasadi@versogen.com::f578cc5c-c5e0-46d4-96dc-d281ae8b53cb" userName="Maheesha Prasadi Paniyanduwage" userProvider="AD"/>
      </Event>
      <Event time="2024-06-24T13:13:58.27" id="{933A9F0A-2B38-46CE-922A-CAEFC7D8369E}">
        <Attribution userId="S::udari.kodithuwakku@versogen.com::9b4252cc-3249-44dd-83eb-7c68f0c4e153" userName="Udari Kodithuwakku" userProvider="AD"/>
        <Anchor>
          <Comment id="{A4383769-E300-4503-8BEB-81E7F504C7A7}"/>
        </Anchor>
        <SetTitle title="@Maheesha Prasadi Paniyanduwage Are these two anodes available in the inventory? Or used up?"/>
      </Event>
    </History>
  </Task>
</Tasks>
</file>

<file path=xl/documenttasks/documenttask3.xml><?xml version="1.0" encoding="utf-8"?>
<Tasks xmlns="http://schemas.microsoft.com/office/tasks/2019/documenttasks">
  <Task id="{C32C03FC-8101-4DB8-AFF6-AACCDA21DD70}">
    <Anchor>
      <Comment id="{81354ECB-7556-4DA5-B0AA-5E4B0E5DB497}"/>
    </Anchor>
    <History>
      <Event time="2024-04-11T18:50:12.50" id="{5F7046A1-6D7D-4112-BD14-339A5828D3DE}">
        <Attribution userId="S::udari.kodithuwakku@versogen.com::9b4252cc-3249-44dd-83eb-7c68f0c4e153" userName="Udari Kodithuwakku" userProvider="AD"/>
        <Anchor>
          <Comment id="{81354ECB-7556-4DA5-B0AA-5E4B0E5DB497}"/>
        </Anchor>
        <Create/>
      </Event>
      <Event time="2024-04-11T18:50:12.50" id="{2189BA84-8CBC-4561-AF62-AF0D0EEB99F5}">
        <Attribution userId="S::udari.kodithuwakku@versogen.com::9b4252cc-3249-44dd-83eb-7c68f0c4e153" userName="Udari Kodithuwakku" userProvider="AD"/>
        <Anchor>
          <Comment id="{81354ECB-7556-4DA5-B0AA-5E4B0E5DB497}"/>
        </Anchor>
        <Assign userId="S::maheesha.prasadi@versogen.com::f578cc5c-c5e0-46d4-96dc-d281ae8b53cb" userName="Maheesha Prasadi Paniyanduwage" userProvider="AD"/>
      </Event>
      <Event time="2024-04-11T18:50:12.50" id="{A27EE67A-D1D9-406F-AF59-C61FB78B893B}">
        <Attribution userId="S::udari.kodithuwakku@versogen.com::9b4252cc-3249-44dd-83eb-7c68f0c4e153" userName="Udari Kodithuwakku" userProvider="AD"/>
        <Anchor>
          <Comment id="{81354ECB-7556-4DA5-B0AA-5E4B0E5DB497}"/>
        </Anchor>
        <SetTitle title="@Maheesha Prasadi Paniyanduwage "/>
      </Event>
    </History>
  </Task>
</Task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2</xdr:row>
      <xdr:rowOff>9525</xdr:rowOff>
    </xdr:from>
    <xdr:to>
      <xdr:col>17</xdr:col>
      <xdr:colOff>171260</xdr:colOff>
      <xdr:row>15</xdr:row>
      <xdr:rowOff>83167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6DB6-EAB7-4850-8372-4AA2860CD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50" y="466725"/>
          <a:ext cx="7457885" cy="2426317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lliam Wilhelm" id="{C1B3D260-2F9D-490E-B8EF-B61419B749F5}" userId="william@versogen.com" providerId="PeoplePicker"/>
  <person displayName="Yue Bao" id="{953B0CDB-98C4-4AEC-A6AA-0224EA3C1516}" userId="yue.bao@versogen.com" providerId="PeoplePicker"/>
  <person displayName="Luke Brusse" id="{238C71C8-7D50-486B-B5D8-92B8FBAA4485}" userId="luke.brusse@versogen.com" providerId="PeoplePicker"/>
  <person displayName="Siddhantha Awasthi" id="{143275B7-E010-4167-937B-7693A5AFFD45}" userId="sid.awasthi@versogen.com" providerId="PeoplePicker"/>
  <person displayName="Maheesha Prasadi Paniyanduwage" id="{A8C1CA15-1C8F-492D-88DD-55C2D9AA5B42}" userId="maheesha.prasadi@versogen.com" providerId="PeoplePicker"/>
  <person displayName="Maheesha Prasadi Paniyanduwage" id="{C5C473B0-36FF-4654-B6CB-FC99A0130F39}" userId="S::maheesha.prasadi@versogen.com::f578cc5c-c5e0-46d4-96dc-d281ae8b53cb" providerId="AD"/>
  <person displayName="Udari Kodithuwakku" id="{6AACF789-3AEA-42D3-8BA5-55E653399041}" userId="S::udari.kodithuwakku@versogen.com::9b4252cc-3249-44dd-83eb-7c68f0c4e15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34DFFF-1D34-4968-AC20-40419CFB9B1B}" name="Table3" displayName="Table3" ref="A29:C39" totalsRowShown="0">
  <autoFilter ref="A29:C39" xr:uid="{DA34DFFF-1D34-4968-AC20-40419CFB9B1B}">
    <filterColumn colId="0" hiddenButton="1"/>
    <filterColumn colId="1" hiddenButton="1"/>
    <filterColumn colId="2" hiddenButton="1"/>
  </autoFilter>
  <tableColumns count="3">
    <tableColumn id="1" xr3:uid="{F2C79019-7C4A-4254-A7CB-A82917C39146}" name="VSG02A 240"/>
    <tableColumn id="2" xr3:uid="{B5D538F2-05AC-42AE-96FF-99979B11F4B8}" name="Column2"/>
    <tableColumn id="3" xr3:uid="{E5ADF480-E1E1-4648-B165-0BFC5DB2DB45}" name="Thickness/mm"/>
  </tableColumns>
  <tableStyleInfo name="TableStyleLight2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580E262-B357-4585-ABA9-AE3C930F9F59}" name="Table313" displayName="Table313" ref="E53:G63" totalsRowShown="0">
  <autoFilter ref="E53:G63" xr:uid="{C580E262-B357-4585-ABA9-AE3C930F9F59}"/>
  <tableColumns count="3">
    <tableColumn id="1" xr3:uid="{EDFE0363-86B8-4933-96E9-0870BD7D976F}" name="VSG02A 24064F1.02"/>
    <tableColumn id="2" xr3:uid="{BF74069F-410F-4EF1-AC6B-E91C4CDAC4CE}" name="Column2"/>
    <tableColumn id="3" xr3:uid="{C00F260E-DCA7-4247-B9EC-911C6FB12CD0}" name="Thickness/mm"/>
  </tableColumns>
  <tableStyleInfo name="TableStyleLight21" showFirstColumn="0" showLastColumn="0" showRowStripes="0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ED310045-4F78-4EE7-848B-F2D321166175}" name="Table31635299307311315323327" displayName="Table31635299307311315323327" ref="M104:O114" totalsRowShown="0">
  <autoFilter ref="M104:O114" xr:uid="{ED310045-4F78-4EE7-848B-F2D321166175}"/>
  <tableColumns count="3">
    <tableColumn id="1" xr3:uid="{7D1C6CFC-6F90-40C0-BA18-E5D980C0388A}" name="VSG02A 24068G1.04"/>
    <tableColumn id="2" xr3:uid="{B5D1DE7B-75EC-4732-B9FD-6F00779004EA}" name="Column2"/>
    <tableColumn id="3" xr3:uid="{8D3A9B2A-785A-448B-B438-0B9ABA0E842D}" name="Thickness/mm"/>
  </tableColumns>
  <tableStyleInfo name="TableStyleLight21" showFirstColumn="0" showLastColumn="0" showRowStripes="0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CCA332DA-201B-457F-A163-216AA41212E0}" name="Table31678374" displayName="Table31678374" ref="A360:C370" totalsRowShown="0">
  <autoFilter ref="A360:C370" xr:uid="{CCA332DA-201B-457F-A163-216AA41212E0}"/>
  <tableColumns count="3">
    <tableColumn id="1" xr3:uid="{E48AFC46-0268-4F4F-A2B6-98D91164E7E7}" name="VSG02A 24127F1.01"/>
    <tableColumn id="2" xr3:uid="{3C09E878-5BC5-4E9F-9200-E5D82565746E}" name="Column2"/>
    <tableColumn id="3" xr3:uid="{A5EE8D42-B310-4F57-A191-483AAEA34BC3}" name="Thickness/mm"/>
  </tableColumns>
  <tableStyleInfo name="TableStyleLight21" showFirstColumn="0" showLastColumn="0" showRowStripes="0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C2C5A3F2-4280-4E75-8270-D3E7173DDE7C}" name="Table31679375" displayName="Table31679375" ref="E360:G370" totalsRowShown="0">
  <autoFilter ref="E360:G370" xr:uid="{C2C5A3F2-4280-4E75-8270-D3E7173DDE7C}"/>
  <tableColumns count="3">
    <tableColumn id="1" xr3:uid="{C8B2305A-C76A-46F5-BE11-3EE779A3EF61}" name="VSG02A 24127F1.02"/>
    <tableColumn id="2" xr3:uid="{2741CFAB-1DDE-48D0-8082-D44206C55089}" name="Column2"/>
    <tableColumn id="3" xr3:uid="{DAB7AB07-8F68-4E57-A860-79DD760EDEFB}" name="Thickness/mm"/>
  </tableColumns>
  <tableStyleInfo name="TableStyleLight21" showFirstColumn="0" showLastColumn="0" showRowStripes="0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FA3010B4-E87D-4BDE-9894-EF33FB70C65E}" name="Table31678374376" displayName="Table31678374376" ref="A372:C382" totalsRowShown="0">
  <autoFilter ref="A372:C382" xr:uid="{FA3010B4-E87D-4BDE-9894-EF33FB70C65E}"/>
  <tableColumns count="3">
    <tableColumn id="1" xr3:uid="{15E42270-C9AE-4E0E-9D15-520FCB6998CC}" name="VSG01A 24128F1.01"/>
    <tableColumn id="2" xr3:uid="{446A0514-AC17-4722-9CD4-F7CBE61D737B}" name="Column2"/>
    <tableColumn id="3" xr3:uid="{46B3CC97-FCAF-4D4D-8B68-CBC6FE9D311E}" name="Thickness/mm"/>
  </tableColumns>
  <tableStyleInfo name="TableStyleLight21" showFirstColumn="0" showLastColumn="0" showRowStripes="0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658C286B-DAA5-4BDD-A6F7-1F814A0732F7}" name="Table31679375377" displayName="Table31679375377" ref="E372:G382" totalsRowShown="0">
  <autoFilter ref="E372:G382" xr:uid="{658C286B-DAA5-4BDD-A6F7-1F814A0732F7}"/>
  <tableColumns count="3">
    <tableColumn id="1" xr3:uid="{71E5DC34-1C31-43B4-B210-44EB3FF0E804}" name="VSG01A 24128F1.02"/>
    <tableColumn id="2" xr3:uid="{AA865EAD-2894-4440-BF27-F2680196C703}" name="Column2"/>
    <tableColumn id="3" xr3:uid="{D6C06938-3751-4FF0-9C89-F9A53A6A7D6A}" name="Thickness/mm"/>
  </tableColumns>
  <tableStyleInfo name="TableStyleLight21" showFirstColumn="0" showLastColumn="0" showRowStripes="0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564C1D1E-468B-48C8-95BB-0FF422D2E1EC}" name="Table31678374378" displayName="Table31678374378" ref="I372:K382" totalsRowShown="0">
  <autoFilter ref="I372:K382" xr:uid="{564C1D1E-468B-48C8-95BB-0FF422D2E1EC}"/>
  <tableColumns count="3">
    <tableColumn id="1" xr3:uid="{387DE64F-EB85-40F3-9634-241A752EA8D1}" name="VSG02A 24128F1.03"/>
    <tableColumn id="2" xr3:uid="{85755BB9-54FA-48F6-A422-A850809C7AD3}" name="Column2"/>
    <tableColumn id="3" xr3:uid="{17DFCED5-ED34-4A1A-B29A-266148F1B55F}" name="Thickness/mm"/>
  </tableColumns>
  <tableStyleInfo name="TableStyleLight21" showFirstColumn="0" showLastColumn="0" showRowStripes="0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0AE2A60C-DF30-43C8-B7E5-69BA18010BAA}" name="Table31679375379" displayName="Table31679375379" ref="M372:O382" totalsRowShown="0">
  <autoFilter ref="M372:O382" xr:uid="{0AE2A60C-DF30-43C8-B7E5-69BA18010BAA}"/>
  <tableColumns count="3">
    <tableColumn id="1" xr3:uid="{1096DF4E-60FE-4344-B94A-67AF08401DF0}" name="VSG02A 24128F1.04"/>
    <tableColumn id="2" xr3:uid="{9C9B62B7-929D-46A1-BD48-25588C03DA72}" name="Column2"/>
    <tableColumn id="3" xr3:uid="{D9CFF0DC-95A5-4110-90EC-2DA2F4342C84}" name="Thickness/mm"/>
  </tableColumns>
  <tableStyleInfo name="TableStyleLight21" showFirstColumn="0" showLastColumn="0" showRowStripes="0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B3A94276-3F67-4A58-98C8-6E451FD44688}" name="Table31678374380" displayName="Table31678374380" ref="A396:C406" totalsRowShown="0">
  <autoFilter ref="A396:C406" xr:uid="{B3A94276-3F67-4A58-98C8-6E451FD44688}"/>
  <tableColumns count="3">
    <tableColumn id="1" xr3:uid="{6E92A6B1-5A25-4F66-B022-A50C3DB9D96D}" name="VSG01A 24130F1.01"/>
    <tableColumn id="2" xr3:uid="{5CD70E42-9F85-4DBB-803B-ABE12FCD27C7}" name="Column2"/>
    <tableColumn id="3" xr3:uid="{7FF76107-F94C-4BCD-9F65-B2BB01765C93}" name="Thickness/mm"/>
  </tableColumns>
  <tableStyleInfo name="TableStyleLight21" showFirstColumn="0" showLastColumn="0" showRowStripes="0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4AB2C3A7-6FCE-4775-AA6C-DAC9E136A2F9}" name="Table31679375381" displayName="Table31679375381" ref="E396:G406" totalsRowShown="0">
  <autoFilter ref="E396:G406" xr:uid="{4AB2C3A7-6FCE-4775-AA6C-DAC9E136A2F9}"/>
  <tableColumns count="3">
    <tableColumn id="1" xr3:uid="{BEA686CF-041D-406E-99FA-F77BBDFDD8B6}" name="VSG01A 24130F1.02"/>
    <tableColumn id="2" xr3:uid="{589AF3C5-4B77-4323-A78A-932C70C8957A}" name="Column2"/>
    <tableColumn id="3" xr3:uid="{CA32536F-438A-4E0C-974A-D11FE3AF824A}" name="Thickness/mm"/>
  </tableColumns>
  <tableStyleInfo name="TableStyleLight21" showFirstColumn="0" showLastColumn="0" showRowStripes="0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A427C01A-F9F5-4DD5-8578-284D047A80EF}" name="Table31678374380382" displayName="Table31678374380382" ref="A408:C418" totalsRowShown="0">
  <autoFilter ref="A408:C418" xr:uid="{A427C01A-F9F5-4DD5-8578-284D047A80EF}"/>
  <tableColumns count="3">
    <tableColumn id="1" xr3:uid="{787DBDDF-0272-4BAA-A6C9-D39650B8C0B8}" name="VSG01A 24136F1.01"/>
    <tableColumn id="2" xr3:uid="{00D55237-FE82-4A49-B0A9-FF98A842BD95}" name="Column2"/>
    <tableColumn id="3" xr3:uid="{FF30ACA7-7FBF-41F2-8604-CC6DF56DE002}" name="Thickness/mm"/>
  </tableColumns>
  <tableStyleInfo name="TableStyleLight2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7EEA38-7B08-4116-913F-724599BBAC9A}" name="Table314" displayName="Table314" ref="I53:K63" totalsRowShown="0">
  <autoFilter ref="I53:K63" xr:uid="{257EEA38-7B08-4116-913F-724599BBAC9A}"/>
  <tableColumns count="3">
    <tableColumn id="1" xr3:uid="{17642E02-D29B-4650-B670-12B54B56B5F1}" name="VSG02A 240"/>
    <tableColumn id="2" xr3:uid="{1D3F5015-09CB-4124-86B6-882C31DE63DB}" name="Column2"/>
    <tableColumn id="3" xr3:uid="{D855E037-78A9-4E52-B63E-4A5738D6BFB8}" name="Thickness/mm"/>
  </tableColumns>
  <tableStyleInfo name="TableStyleLight21" showFirstColumn="0" showLastColumn="0" showRowStripes="0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1AE2F60C-51E8-48C4-8E1F-682A6B9E303C}" name="Table31679375381383" displayName="Table31679375381383" ref="E408:G418" totalsRowShown="0">
  <autoFilter ref="E408:G418" xr:uid="{1AE2F60C-51E8-48C4-8E1F-682A6B9E303C}"/>
  <tableColumns count="3">
    <tableColumn id="1" xr3:uid="{CF82CABF-AEE1-464E-A8E9-D9BA9410DCE4}" name="VSG01A 24136F1.02"/>
    <tableColumn id="2" xr3:uid="{2A7ADE34-442D-4176-B295-B6EF36E3BBA5}" name="Column2"/>
    <tableColumn id="3" xr3:uid="{954B836B-B5AD-4A66-A67F-CD9FB051FA4B}" name="Thickness/mm"/>
  </tableColumns>
  <tableStyleInfo name="TableStyleLight21" showFirstColumn="0" showLastColumn="0" showRowStripes="0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399F1E83-0C14-42D5-9C17-B8A348ADB9BD}" name="Table31678374380382384" displayName="Table31678374380382384" ref="A420:C430" totalsRowShown="0">
  <autoFilter ref="A420:C430" xr:uid="{399F1E83-0C14-42D5-9C17-B8A348ADB9BD}"/>
  <tableColumns count="3">
    <tableColumn id="1" xr3:uid="{55799F30-6E0F-4EDC-80B3-6BD95DC760E4}" name="VSG01A 24137F1.01"/>
    <tableColumn id="2" xr3:uid="{DF2B89EC-0C96-4338-8D3D-F8FB214119B0}" name="Column2"/>
    <tableColumn id="3" xr3:uid="{B8207F71-B7C7-4127-BAD7-6A9F945408F2}" name="Thickness/mm"/>
  </tableColumns>
  <tableStyleInfo name="TableStyleLight21" showFirstColumn="0" showLastColumn="0" showRowStripes="0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8FF1FE0C-1945-4ED9-8708-3BE6CEA29E4A}" name="Table31679375381383385" displayName="Table31679375381383385" ref="E420:G430" totalsRowShown="0">
  <autoFilter ref="E420:G430" xr:uid="{8FF1FE0C-1945-4ED9-8708-3BE6CEA29E4A}"/>
  <tableColumns count="3">
    <tableColumn id="1" xr3:uid="{40B786C7-2ED8-4F4D-820E-73CCC46E95EA}" name="VSG01A 24137F1.02"/>
    <tableColumn id="2" xr3:uid="{89EBD4DC-1AA9-4366-9061-4AC48E41674C}" name="Column2"/>
    <tableColumn id="3" xr3:uid="{FE697BD8-C775-4C4D-8D39-F04778E22078}" name="Thickness/mm"/>
  </tableColumns>
  <tableStyleInfo name="TableStyleLight21" showFirstColumn="0" showLastColumn="0" showRowStripes="0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207CCAC0-A47F-40C1-B606-BB62CEA0770B}" name="Table31678374380382386" displayName="Table31678374380382386" ref="A432:C442" totalsRowShown="0">
  <autoFilter ref="A432:C442" xr:uid="{207CCAC0-A47F-40C1-B606-BB62CEA0770B}"/>
  <tableColumns count="3">
    <tableColumn id="1" xr3:uid="{FA702D9D-90DA-4340-97CA-37B678CB22DE}" name="VSG01A 24141F1.01"/>
    <tableColumn id="2" xr3:uid="{AD77ED34-2E61-4F4D-830D-24004DE953AB}" name="Column2"/>
    <tableColumn id="3" xr3:uid="{A6D2B578-646D-4FFE-974A-D06B6DBB1DB7}" name="Thickness/mm"/>
  </tableColumns>
  <tableStyleInfo name="TableStyleLight21" showFirstColumn="0" showLastColumn="0" showRowStripes="0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5936119F-54E4-402C-B223-2FA82DCD86FD}" name="Table31679375381383387" displayName="Table31679375381383387" ref="E432:G442" totalsRowShown="0">
  <autoFilter ref="E432:G442" xr:uid="{5936119F-54E4-402C-B223-2FA82DCD86FD}"/>
  <tableColumns count="3">
    <tableColumn id="1" xr3:uid="{4D430602-1EE0-498D-A3BA-8CFDE0506B41}" name="VSG01A 24141F1.02"/>
    <tableColumn id="2" xr3:uid="{5C4F6705-776B-457F-BE44-35333ED8EF9A}" name="Column2"/>
    <tableColumn id="3" xr3:uid="{9102FE06-58E8-4424-9BA2-55E2DC8188FC}" name="Thickness/mm"/>
  </tableColumns>
  <tableStyleInfo name="TableStyleLight21" showFirstColumn="0" showLastColumn="0" showRowStripes="0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7D8C12DD-ED3F-4448-9729-ED16F814F304}" name="Table31678374380382388" displayName="Table31678374380382388" ref="A444:C454" totalsRowShown="0">
  <autoFilter ref="A444:C454" xr:uid="{7D8C12DD-ED3F-4448-9729-ED16F814F304}"/>
  <tableColumns count="3">
    <tableColumn id="1" xr3:uid="{5AB90D92-320B-4A18-A45F-E9A2793F2509}" name="VSG01A 24142F1.01"/>
    <tableColumn id="2" xr3:uid="{E0A558FE-C94B-47D9-8980-D6278A7FD367}" name="Column2"/>
    <tableColumn id="3" xr3:uid="{094B6E15-068F-4F67-BB95-27C62D3EE18B}" name="Thickness/mm"/>
  </tableColumns>
  <tableStyleInfo name="TableStyleLight21" showFirstColumn="0" showLastColumn="0" showRowStripes="0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251A9980-1D3D-4C9A-907F-D9DE4E070A93}" name="Table31679375381383389" displayName="Table31679375381383389" ref="E444:G454" totalsRowShown="0">
  <autoFilter ref="E444:G454" xr:uid="{251A9980-1D3D-4C9A-907F-D9DE4E070A93}"/>
  <tableColumns count="3">
    <tableColumn id="1" xr3:uid="{04786A3F-BE8D-4A67-8E80-9F543517ED8B}" name="VSG01A 24142F1.02"/>
    <tableColumn id="2" xr3:uid="{FD82BA12-0EA4-4989-9F4E-9F63C93E890F}" name="Column2"/>
    <tableColumn id="3" xr3:uid="{96CB4445-573A-4283-9D1D-B18593776DC9}" name="Thickness/mm"/>
  </tableColumns>
  <tableStyleInfo name="TableStyleLight21" showFirstColumn="0" showLastColumn="0" showRowStripes="0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3703FDEF-AD05-41AD-A758-18D224EDE54A}" name="Table31678374380382390" displayName="Table31678374380382390" ref="A456:C466" totalsRowShown="0">
  <autoFilter ref="A456:C466" xr:uid="{3703FDEF-AD05-41AD-A758-18D224EDE54A}"/>
  <tableColumns count="3">
    <tableColumn id="1" xr3:uid="{978BE5B0-1937-4D60-80E2-406887947A97}" name="VSG01A 24143F1.01"/>
    <tableColumn id="2" xr3:uid="{73A68A86-4A32-4EB7-8E60-E8C90ED5987D}" name="Column2"/>
    <tableColumn id="3" xr3:uid="{5D0624AB-6C80-474D-9E47-D066EF4A4B4F}" name="Thickness/mm"/>
  </tableColumns>
  <tableStyleInfo name="TableStyleLight21" showFirstColumn="0" showLastColumn="0" showRowStripes="0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03D7B489-FD03-4038-AD80-63739021EC66}" name="Table31679375381383391" displayName="Table31679375381383391" ref="E456:G466" totalsRowShown="0">
  <autoFilter ref="E456:G466" xr:uid="{03D7B489-FD03-4038-AD80-63739021EC66}"/>
  <tableColumns count="3">
    <tableColumn id="1" xr3:uid="{68957234-AE77-490B-8CBB-8B23E665EFD8}" name="VSG01A 24143F1.02"/>
    <tableColumn id="2" xr3:uid="{66633A20-2451-4EB2-AAD6-403F29F77ABA}" name="Column2"/>
    <tableColumn id="3" xr3:uid="{43FE996A-3A20-498E-8119-F4006C887B93}" name="Thickness/mm"/>
  </tableColumns>
  <tableStyleInfo name="TableStyleLight21" showFirstColumn="0" showLastColumn="0" showRowStripes="0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02C9027C-ABA5-4EEC-B527-2DAC3F9E60B5}" name="Table31678374380382392" displayName="Table31678374380382392" ref="A468:C478" totalsRowShown="0">
  <autoFilter ref="A468:C478" xr:uid="{02C9027C-ABA5-4EEC-B527-2DAC3F9E60B5}"/>
  <tableColumns count="3">
    <tableColumn id="1" xr3:uid="{0359C4D4-5A2C-439D-A1BD-5BE18597BA52}" name="VSG01A 24144F1.01"/>
    <tableColumn id="2" xr3:uid="{C27D09B1-E7E8-4269-B9B0-47CF15BFED25}" name="Column2"/>
    <tableColumn id="3" xr3:uid="{949232B1-12A7-484D-B453-F773E0BEAE30}" name="Thickness/mm"/>
  </tableColumns>
  <tableStyleInfo name="TableStyleLight21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348797E-7BFD-447C-A7CD-02ABE0E81E9D}" name="Table315" displayName="Table315" ref="M53:O63" totalsRowShown="0">
  <autoFilter ref="M53:O63" xr:uid="{8348797E-7BFD-447C-A7CD-02ABE0E81E9D}"/>
  <tableColumns count="3">
    <tableColumn id="1" xr3:uid="{B5F4268D-8B0D-43FC-8A13-A5F2D4AC1760}" name="VSG02A 240"/>
    <tableColumn id="2" xr3:uid="{F7D5157D-6812-4D35-B8A0-38E8BE9AFF11}" name="Column2"/>
    <tableColumn id="3" xr3:uid="{039FF409-4DEC-4E28-9CDC-F466B7CC0A3A}" name="Thickness/mm"/>
  </tableColumns>
  <tableStyleInfo name="TableStyleLight21" showFirstColumn="0" showLastColumn="0" showRowStripes="0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3C332205-4A3F-4854-B1B7-5B8DBC6D0B50}" name="Table31679375381383393" displayName="Table31679375381383393" ref="E468:G478" totalsRowShown="0">
  <autoFilter ref="E468:G478" xr:uid="{3C332205-4A3F-4854-B1B7-5B8DBC6D0B50}"/>
  <tableColumns count="3">
    <tableColumn id="1" xr3:uid="{C1B8F848-95BC-44EB-B1BB-4F8CCEBB1E6D}" name="VSG01A 24144F1.02"/>
    <tableColumn id="2" xr3:uid="{98117B61-D19D-4317-845C-1CD18E1130EC}" name="Column2"/>
    <tableColumn id="3" xr3:uid="{C8F07A70-98A3-4AD2-8112-94785CCC549E}" name="Thickness/mm"/>
  </tableColumns>
  <tableStyleInfo name="TableStyleLight21" showFirstColumn="0" showLastColumn="0" showRowStripes="0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DA870FD5-4EA7-402E-BD95-539743044672}" name="Table31678374380282" displayName="Table31678374380282" ref="A384:C394" totalsRowShown="0">
  <autoFilter ref="A384:C394" xr:uid="{DA870FD5-4EA7-402E-BD95-539743044672}"/>
  <tableColumns count="3">
    <tableColumn id="1" xr3:uid="{1D2C2E96-422D-4858-9669-4A8C24D84C44}" name="VSG01A 24129F1.01"/>
    <tableColumn id="2" xr3:uid="{B3CF68D7-1239-4BE4-8AC3-19A6D7F95A16}" name="Column2"/>
    <tableColumn id="3" xr3:uid="{354259F9-9BA1-4BC3-AF75-3B348F1CB4E0}" name="Thickness/mm"/>
  </tableColumns>
  <tableStyleInfo name="TableStyleLight21" showFirstColumn="0" showLastColumn="0" showRowStripes="0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405AD95-CDDC-41AD-AB91-AAA044A102C0}" name="Table31679375381283" displayName="Table31679375381283" ref="E384:G394" totalsRowShown="0">
  <autoFilter ref="E384:G394" xr:uid="{0405AD95-CDDC-41AD-AB91-AAA044A102C0}"/>
  <tableColumns count="3">
    <tableColumn id="1" xr3:uid="{A47C7739-ACD6-48B9-B616-0808451876B2}" name="VSG01A 24129F1.02"/>
    <tableColumn id="2" xr3:uid="{7C766ADE-937D-4FEE-8623-F475A20C73C7}" name="Column2"/>
    <tableColumn id="3" xr3:uid="{C20E6456-0AA5-4411-A6AC-0308400ED3E5}" name="Thickness/mm"/>
  </tableColumns>
  <tableStyleInfo name="TableStyleLight21" showFirstColumn="0" showLastColumn="0" showRowStripes="0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1B221FB7-7A5A-40DF-914F-060AD383940C}" name="Table31678374380290" displayName="Table31678374380290" ref="I384:K394" totalsRowShown="0">
  <autoFilter ref="I384:K394" xr:uid="{1B221FB7-7A5A-40DF-914F-060AD383940C}"/>
  <tableColumns count="3">
    <tableColumn id="1" xr3:uid="{776BD353-4C92-43E2-A7C9-6E848768770C}" name="VSG02A 24129F1.03"/>
    <tableColumn id="2" xr3:uid="{953F3C9A-9D07-4716-B3FA-199B4B67F514}" name="Column2"/>
    <tableColumn id="3" xr3:uid="{7E45ADF4-3451-462E-BA7B-A379E5D6ADC1}" name="Thickness/mm"/>
  </tableColumns>
  <tableStyleInfo name="TableStyleLight21" showFirstColumn="0" showLastColumn="0" showRowStripes="0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AC2FE029-B598-4D0A-8EBA-E30E41C20F4B}" name="Table31679375381291" displayName="Table31679375381291" ref="M384:O394" totalsRowShown="0">
  <autoFilter ref="M384:O394" xr:uid="{AC2FE029-B598-4D0A-8EBA-E30E41C20F4B}"/>
  <tableColumns count="3">
    <tableColumn id="1" xr3:uid="{E9A9D657-F082-40D7-A061-BD310FD0C932}" name="VSG02A 24129F1.04"/>
    <tableColumn id="2" xr3:uid="{270BE326-C588-4EBC-B989-FB4B6D1B187F}" name="Column2"/>
    <tableColumn id="3" xr3:uid="{9527327B-ECAB-40EB-883A-674779AE7E05}" name="Thickness/mm"/>
  </tableColumns>
  <tableStyleInfo name="TableStyleLight21" showFirstColumn="0" showLastColumn="0" showRowStripes="0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CC27F4EC-41AA-48EB-8B97-9B181AF0C47A}" name="Table31678374380290360" displayName="Table31678374380290360" ref="I396:K406" totalsRowShown="0">
  <autoFilter ref="I396:K406" xr:uid="{CC27F4EC-41AA-48EB-8B97-9B181AF0C47A}"/>
  <tableColumns count="3">
    <tableColumn id="1" xr3:uid="{87BD79B8-F6B0-4ED8-A930-CDF012438EB1}" name="VSG02A 24131F1.01"/>
    <tableColumn id="2" xr3:uid="{1D369DF9-617A-471B-9CA5-0C9364FDF333}" name="Column2"/>
    <tableColumn id="3" xr3:uid="{AAC39707-F808-46F7-85DE-B52E10AD0588}" name="Thickness/mm"/>
  </tableColumns>
  <tableStyleInfo name="TableStyleLight21" showFirstColumn="0" showLastColumn="0" showRowStripes="0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0A7BEDE4-9139-4F38-9202-E49EBEA82292}" name="Table31679375381291361" displayName="Table31679375381291361" ref="M396:O406" totalsRowShown="0">
  <autoFilter ref="M396:O406" xr:uid="{0A7BEDE4-9139-4F38-9202-E49EBEA82292}"/>
  <tableColumns count="3">
    <tableColumn id="1" xr3:uid="{13A8FBC7-36C6-4DBC-9014-2663EB6BD514}" name="VSG02A 24131F1.02"/>
    <tableColumn id="2" xr3:uid="{B516F234-8D6D-467B-9489-AA346398018A}" name="Column2"/>
    <tableColumn id="3" xr3:uid="{CEF0B41D-856B-40E8-8299-77EF39A03620}" name="Thickness/mm"/>
  </tableColumns>
  <tableStyleInfo name="TableStyleLight21" showFirstColumn="0" showLastColumn="0" showRowStripes="0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E087704F-29EB-4974-9D69-7D19BE1D285E}" name="Table31678374380290360404" displayName="Table31678374380290360404" ref="I408:K419" totalsRowShown="0" headerRowDxfId="59" dataDxfId="58">
  <autoFilter ref="I408:K419" xr:uid="{E087704F-29EB-4974-9D69-7D19BE1D285E}"/>
  <tableColumns count="3">
    <tableColumn id="1" xr3:uid="{F2DC4147-CEFB-4731-A797-2C8FB3E3C298}" name="VSG02A 24136F1.03" dataDxfId="57"/>
    <tableColumn id="2" xr3:uid="{EEBC8011-828C-4615-BA07-C8317D7DBF57}" name="Column2" dataDxfId="56"/>
    <tableColumn id="3" xr3:uid="{98355D86-F8BF-4B80-8F1A-A1F33897A5CB}" name="Thickness/mm" dataDxfId="55"/>
  </tableColumns>
  <tableStyleInfo name="TableStyleLight21" showFirstColumn="0" showLastColumn="0" showRowStripes="0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86740C45-3C84-41BB-95DA-4573A53FFF18}" name="Table31679375381291361405" displayName="Table31679375381291361405" ref="M408:O418" totalsRowShown="0" headerRowDxfId="54" dataDxfId="53">
  <autoFilter ref="M408:O418" xr:uid="{86740C45-3C84-41BB-95DA-4573A53FFF18}"/>
  <tableColumns count="3">
    <tableColumn id="1" xr3:uid="{ABE0A2B7-1096-472B-AB08-6942D04CC170}" name="VSG02A 24136F1.04" dataDxfId="52"/>
    <tableColumn id="2" xr3:uid="{75AD43F7-4C30-42E9-8313-320510F36E1E}" name="Column2" dataDxfId="51"/>
    <tableColumn id="3" xr3:uid="{4D68442E-7F20-48C0-98C7-9A36BD33EB96}" name="Thickness/mm" dataDxfId="50"/>
  </tableColumns>
  <tableStyleInfo name="TableStyleLight21" showFirstColumn="0" showLastColumn="0" showRowStripes="0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1" xr:uid="{3FF379B8-ED34-4D2E-9865-E1D5325D2651}" name="Table31678374380382392432" displayName="Table31678374380382392432" ref="A480:C490" totalsRowShown="0">
  <autoFilter ref="A480:C490" xr:uid="{3FF379B8-ED34-4D2E-9865-E1D5325D2651}"/>
  <tableColumns count="3">
    <tableColumn id="1" xr3:uid="{E42B7CC9-188E-4042-A8DB-5A0664C6106E}" name="VSG01A 24149F1.01"/>
    <tableColumn id="2" xr3:uid="{F941F6B3-9C3D-434B-934F-39D97C1B2A26}" name="Column2"/>
    <tableColumn id="3" xr3:uid="{9DA74007-51E6-4645-AE84-3CB41CB4E3C0}" name="Thickness/mm"/>
  </tableColumns>
  <tableStyleInfo name="TableStyleLight21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FC788AC-EB25-4759-8F42-E0B2D6942D0A}" name="Table316" displayName="Table316" ref="A65:C75" totalsRowShown="0">
  <autoFilter ref="A65:C75" xr:uid="{5FC788AC-EB25-4759-8F42-E0B2D6942D0A}"/>
  <tableColumns count="3">
    <tableColumn id="1" xr3:uid="{4F9FC3F3-173D-4C56-8DBE-47320C285EA7}" name="VSG02A 24065F1.01"/>
    <tableColumn id="2" xr3:uid="{93747E32-1A6C-4971-83C4-9E68D23282CA}" name="Column2"/>
    <tableColumn id="3" xr3:uid="{A454EA08-4285-49A1-BBAA-30DC16059D80}" name="Thickness/mm"/>
  </tableColumns>
  <tableStyleInfo name="TableStyleLight21" showFirstColumn="0" showLastColumn="0" showRowStripes="0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2" xr:uid="{50C6AC30-44CD-48CE-A971-E5E5941DD81E}" name="Table31679375381383393433" displayName="Table31679375381383393433" ref="E480:G490" totalsRowShown="0">
  <autoFilter ref="E480:G490" xr:uid="{50C6AC30-44CD-48CE-A971-E5E5941DD81E}"/>
  <tableColumns count="3">
    <tableColumn id="1" xr3:uid="{75E3F375-EC4C-4747-A664-50983D99E4B3}" name="VSG01A 24149F1.02"/>
    <tableColumn id="2" xr3:uid="{DC53218F-5210-4F84-8EE6-D5B83C74D52E}" name="Column2"/>
    <tableColumn id="3" xr3:uid="{1928BCF6-4F45-4F9E-A7C2-3E2B03F423C9}" name="Thickness/mm"/>
  </tableColumns>
  <tableStyleInfo name="TableStyleLight21" showFirstColumn="0" showLastColumn="0" showRowStripes="0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3" xr:uid="{BFF7C525-0DD7-4011-827D-A3CFCF1BB036}" name="Table31678374380382392432434" displayName="Table31678374380382392432434" ref="A492:C502" totalsRowShown="0">
  <autoFilter ref="A492:C502" xr:uid="{BFF7C525-0DD7-4011-827D-A3CFCF1BB036}"/>
  <tableColumns count="3">
    <tableColumn id="1" xr3:uid="{0B0248A6-A8B8-46E1-A3ED-77A33189A860}" name="VSG01A 24150F1.01"/>
    <tableColumn id="2" xr3:uid="{5E1BAEBD-5B8D-410C-B3F8-F247A520B9AA}" name="Column2"/>
    <tableColumn id="3" xr3:uid="{BD7DFAE4-D05A-4C11-AF8E-ED8F19455ED2}" name="Thickness/mm"/>
  </tableColumns>
  <tableStyleInfo name="TableStyleLight21" showFirstColumn="0" showLastColumn="0" showRowStripes="0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4EA7DED4-9213-40AF-BFDF-3091B18213C8}" name="Table31679375381383393433435" displayName="Table31679375381383393433435" ref="E492:G502" totalsRowShown="0">
  <autoFilter ref="E492:G502" xr:uid="{4EA7DED4-9213-40AF-BFDF-3091B18213C8}"/>
  <tableColumns count="3">
    <tableColumn id="1" xr3:uid="{B750C25E-9049-4961-8BE1-1E2ECFD86DD6}" name="VSG01A 24150F1.02"/>
    <tableColumn id="2" xr3:uid="{18FCA7C4-DACD-4F68-A6E6-330D50A07507}" name="Column2"/>
    <tableColumn id="3" xr3:uid="{C70F5E41-D4E0-4CD9-A008-3AF7FFC801E8}" name="Thickness/mm"/>
  </tableColumns>
  <tableStyleInfo name="TableStyleLight21" showFirstColumn="0" showLastColumn="0" showRowStripes="0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4C5D315F-2CBF-47C4-8665-8FDF05DBB732}" name="Table31678374380382392432436" displayName="Table31678374380382392432436" ref="A504:C514" totalsRowShown="0">
  <autoFilter ref="A504:C514" xr:uid="{4C5D315F-2CBF-47C4-8665-8FDF05DBB732}"/>
  <tableColumns count="3">
    <tableColumn id="1" xr3:uid="{DAD4681E-1B88-4EF2-A3F1-B7A2B9C0EA0E}" name="VSG01A 24151F1.01"/>
    <tableColumn id="2" xr3:uid="{74DD4712-E870-4EDE-94F7-9E8E9F5158DB}" name="Column2"/>
    <tableColumn id="3" xr3:uid="{BBA345E6-FB20-428A-A3A6-BA8DD30A6BD1}" name="Thickness/mm"/>
  </tableColumns>
  <tableStyleInfo name="TableStyleLight21" showFirstColumn="0" showLastColumn="0" showRowStripes="0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6" xr:uid="{ADC1C324-571E-478B-B2D7-8206605886A8}" name="Table31679375381383393433437" displayName="Table31679375381383393433437" ref="E504:G514" totalsRowShown="0">
  <autoFilter ref="E504:G514" xr:uid="{ADC1C324-571E-478B-B2D7-8206605886A8}"/>
  <tableColumns count="3">
    <tableColumn id="1" xr3:uid="{EEC9C896-D7BB-4288-A4CD-BAE2E075249A}" name="VSG01A 24151F1.02"/>
    <tableColumn id="2" xr3:uid="{938EDD43-B27B-4C88-A87F-50E865843E2C}" name="Column2"/>
    <tableColumn id="3" xr3:uid="{01ECBD2B-7CA0-4724-BB21-4D0FB1F2374C}" name="Thickness/mm"/>
  </tableColumns>
  <tableStyleInfo name="TableStyleLight21" showFirstColumn="0" showLastColumn="0" showRowStripes="0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7" xr:uid="{76DC2BFF-01EC-45E3-93A4-B37D6A1E23AD}" name="Table31678374380382392432438" displayName="Table31678374380382392432438" ref="A516:C526" totalsRowShown="0">
  <autoFilter ref="A516:C526" xr:uid="{76DC2BFF-01EC-45E3-93A4-B37D6A1E23AD}"/>
  <tableColumns count="3">
    <tableColumn id="1" xr3:uid="{9E53AC07-0990-4815-851E-5C55717E8C70}" name="VSG01A 24155F1.01"/>
    <tableColumn id="2" xr3:uid="{90DE8A28-3FB7-4068-A1FB-65089F73E98A}" name="Column2"/>
    <tableColumn id="3" xr3:uid="{49AA6777-B140-4305-853D-F591302102CD}" name="Thickness/mm"/>
  </tableColumns>
  <tableStyleInfo name="TableStyleLight21" showFirstColumn="0" showLastColumn="0" showRowStripes="0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8" xr:uid="{2FEFAB9E-F4B7-4A17-92A8-9DF16909A098}" name="Table31679375381383393433439" displayName="Table31679375381383393433439" ref="E516:G526" totalsRowShown="0">
  <autoFilter ref="E516:G526" xr:uid="{2FEFAB9E-F4B7-4A17-92A8-9DF16909A098}"/>
  <tableColumns count="3">
    <tableColumn id="1" xr3:uid="{F7A77FB3-F6DE-4736-9175-E1C346D40F17}" name="VSG01A 24155F1.02"/>
    <tableColumn id="2" xr3:uid="{54A025C1-EFE2-45DB-A52C-4CA093FB2197}" name="Column2"/>
    <tableColumn id="3" xr3:uid="{C18065ED-56C8-4733-9A6F-D0F05D074BFF}" name="Thickness/mm"/>
  </tableColumns>
  <tableStyleInfo name="TableStyleLight21" showFirstColumn="0" showLastColumn="0" showRowStripes="0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9" xr:uid="{B451908F-2E5A-4DE9-9DCA-A6C2329E6743}" name="Table31678374380382392432440" displayName="Table31678374380382392432440" ref="A528:C538" totalsRowShown="0">
  <autoFilter ref="A528:C538" xr:uid="{B451908F-2E5A-4DE9-9DCA-A6C2329E6743}"/>
  <tableColumns count="3">
    <tableColumn id="1" xr3:uid="{601EA1D0-E555-48A6-B9EC-F246497B780F}" name="VSG01A 24156F1.01"/>
    <tableColumn id="2" xr3:uid="{48E20AEE-6B00-4627-A827-19267A6C779A}" name="Column2"/>
    <tableColumn id="3" xr3:uid="{22DF95DF-3407-46B7-B3D7-0CD2ADE8CF63}" name="Thickness/mm"/>
  </tableColumns>
  <tableStyleInfo name="TableStyleLight21" showFirstColumn="0" showLastColumn="0" showRowStripes="0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0" xr:uid="{C198F1BF-B367-49CC-9E99-F579E7D08C9E}" name="Table31679375381383393433441" displayName="Table31679375381383393433441" ref="E528:G538" totalsRowShown="0">
  <autoFilter ref="E528:G538" xr:uid="{C198F1BF-B367-49CC-9E99-F579E7D08C9E}"/>
  <tableColumns count="3">
    <tableColumn id="1" xr3:uid="{9EF4D037-AA12-4288-8C9A-1ACABFC1241E}" name="VSG01A 24156F1.02"/>
    <tableColumn id="2" xr3:uid="{4C9C1349-BDD3-44D1-8BB7-842F01F60BDA}" name="Column2"/>
    <tableColumn id="3" xr3:uid="{6ACB53E7-7BF1-46CB-A498-F5660930483C}" name="Thickness/mm"/>
  </tableColumns>
  <tableStyleInfo name="TableStyleLight21" showFirstColumn="0" showLastColumn="0" showRowStripes="0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3" xr:uid="{C1339B5F-AE2A-4164-9133-77021B84D98E}" name="Table31678374380382392432444" displayName="Table31678374380382392432444" ref="A540:C550" totalsRowShown="0">
  <autoFilter ref="A540:C550" xr:uid="{C1339B5F-AE2A-4164-9133-77021B84D98E}"/>
  <tableColumns count="3">
    <tableColumn id="1" xr3:uid="{2C645F1F-3AB8-46CB-9EB7-D5552100C7E3}" name="VSG02A 24157F1.01"/>
    <tableColumn id="2" xr3:uid="{7B84DDA0-5B1E-4A07-89F2-74732E490994}" name="Column2"/>
    <tableColumn id="3" xr3:uid="{4DC10564-5A12-4977-981F-052ECE3AAC70}" name="Thickness/mm"/>
  </tableColumns>
  <tableStyleInfo name="TableStyleLight21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3BA1C4-BA91-4C85-800C-5E55AC605F07}" name="Table31617" displayName="Table31617" ref="E65:G75" totalsRowShown="0">
  <autoFilter ref="E65:G75" xr:uid="{633BA1C4-BA91-4C85-800C-5E55AC605F07}"/>
  <tableColumns count="3">
    <tableColumn id="1" xr3:uid="{E364948A-066B-4186-9260-353EF483E6BA}" name="VSG02A 24065F1.02"/>
    <tableColumn id="2" xr3:uid="{02F7796A-CB25-4D5E-A680-2EF2C2D1E3A9}" name="Column2"/>
    <tableColumn id="3" xr3:uid="{8BA426E3-0854-4AD4-8499-CD97C1849A2F}" name="Thickness/mm"/>
  </tableColumns>
  <tableStyleInfo name="TableStyleLight21" showFirstColumn="0" showLastColumn="0" showRowStripes="0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4" xr:uid="{BABBA31E-6C0E-4D80-BB57-13759E23FC00}" name="Table31679375381383393433445" displayName="Table31679375381383393433445" ref="E540:G550" totalsRowShown="0">
  <autoFilter ref="E540:G550" xr:uid="{BABBA31E-6C0E-4D80-BB57-13759E23FC00}"/>
  <tableColumns count="3">
    <tableColumn id="1" xr3:uid="{85D5D5CD-09C6-4DF4-94E8-DD991DD3C1FD}" name="VSG02A 24157F1.02"/>
    <tableColumn id="2" xr3:uid="{0B62A037-AC65-4E69-A9B1-FE6363DBD25F}" name="Column2"/>
    <tableColumn id="3" xr3:uid="{08F8990F-532C-46FE-AABD-1677713CFDC8}" name="Thickness/mm"/>
  </tableColumns>
  <tableStyleInfo name="TableStyleLight21" showFirstColumn="0" showLastColumn="0" showRowStripes="0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5" xr:uid="{6BED0A6A-390A-4D02-95B5-425DA00E07CA}" name="Table31678374380382392432446" displayName="Table31678374380382392432446" ref="A552:C562" totalsRowShown="0">
  <autoFilter ref="A552:C562" xr:uid="{6BED0A6A-390A-4D02-95B5-425DA00E07CA}"/>
  <tableColumns count="3">
    <tableColumn id="1" xr3:uid="{B2929C47-09CE-457C-AB30-0ECD8AA07A09}" name="VSG02A 24158F1.01"/>
    <tableColumn id="2" xr3:uid="{CAE8F97B-46E8-44BB-83BD-24649345CB3B}" name="Column2"/>
    <tableColumn id="3" xr3:uid="{A4E9ADE7-E70D-425A-A5A2-380C97FB51ED}" name="Thickness/mm"/>
  </tableColumns>
  <tableStyleInfo name="TableStyleLight21" showFirstColumn="0" showLastColumn="0" showRowStripes="0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6" xr:uid="{6714E75F-4C3A-4723-8699-3FA7C0D67834}" name="Table31679375381383393433447" displayName="Table31679375381383393433447" ref="E552:G562" totalsRowShown="0">
  <autoFilter ref="E552:G562" xr:uid="{6714E75F-4C3A-4723-8699-3FA7C0D67834}"/>
  <tableColumns count="3">
    <tableColumn id="1" xr3:uid="{7D43CA55-C714-4CF8-B869-FE1EDCA4F3E0}" name="VSG02A 24158F1.02"/>
    <tableColumn id="2" xr3:uid="{5809248B-BD09-45BD-AB9D-BE4BA887E18B}" name="Column2"/>
    <tableColumn id="3" xr3:uid="{050C4741-55FD-4A20-8767-D119BC58E95E}" name="Thickness/mm"/>
  </tableColumns>
  <tableStyleInfo name="TableStyleLight21" showFirstColumn="0" showLastColumn="0" showRowStripes="0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7" xr:uid="{8E7AC37B-9A8A-432F-9AD4-D6B36B2B47D2}" name="Table31678374380382392432448" displayName="Table31678374380382392432448" ref="A564:C574" totalsRowShown="0">
  <autoFilter ref="A564:C574" xr:uid="{8E7AC37B-9A8A-432F-9AD4-D6B36B2B47D2}"/>
  <tableColumns count="3">
    <tableColumn id="1" xr3:uid="{B498B934-758D-4BA2-B78C-C68822467A78}" name="VSG02A 24162F1.01"/>
    <tableColumn id="2" xr3:uid="{466C98C1-2743-4CE5-955D-5CCC2DBCE683}" name="Column2"/>
    <tableColumn id="3" xr3:uid="{89828EAD-A4EC-4B6B-9D34-B62A02F6EDEB}" name="Thickness/mm"/>
  </tableColumns>
  <tableStyleInfo name="TableStyleLight21" showFirstColumn="0" showLastColumn="0" showRowStripes="0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8" xr:uid="{E11BBBB3-FC09-4D24-BA79-B8002FD9962E}" name="Table31679375381383393433449" displayName="Table31679375381383393433449" ref="E564:G574" totalsRowShown="0">
  <autoFilter ref="E564:G574" xr:uid="{E11BBBB3-FC09-4D24-BA79-B8002FD9962E}"/>
  <tableColumns count="3">
    <tableColumn id="1" xr3:uid="{13DFDA4E-7ABE-4465-AB92-75F9E817016F}" name="VSG02A 24162F1.02"/>
    <tableColumn id="2" xr3:uid="{15C263FD-95F0-421E-AF2C-AA44AFA7836E}" name="Column2"/>
    <tableColumn id="3" xr3:uid="{BB9765FE-4F14-43F8-B5EB-C6B571ECD3AA}" name="Thickness/mm"/>
  </tableColumns>
  <tableStyleInfo name="TableStyleLight21" showFirstColumn="0" showLastColumn="0" showRowStripes="0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9" xr:uid="{E93FF729-589E-499A-9CC1-D48056F345C1}" name="Table31678374380382392432450" displayName="Table31678374380382392432450" ref="A576:C586" totalsRowShown="0">
  <autoFilter ref="A576:C586" xr:uid="{E93FF729-589E-499A-9CC1-D48056F345C1}"/>
  <tableColumns count="3">
    <tableColumn id="1" xr3:uid="{E3959E66-632B-4C1A-B47A-C815B06D1C8C}" name="VSG02A 24163F1.01"/>
    <tableColumn id="2" xr3:uid="{C2AD2F0E-A8A9-4CC0-A9A0-358A781956CC}" name="Column2"/>
    <tableColumn id="3" xr3:uid="{5E0AAECB-221A-4083-9A31-F712CEC65BEB}" name="Thickness/mm"/>
  </tableColumns>
  <tableStyleInfo name="TableStyleLight21" showFirstColumn="0" showLastColumn="0" showRowStripes="0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0" xr:uid="{5BDE3770-42FC-4124-A6E9-EAC72E57C009}" name="Table31679375381383393433451" displayName="Table31679375381383393433451" ref="E576:G586" totalsRowShown="0">
  <autoFilter ref="E576:G586" xr:uid="{5BDE3770-42FC-4124-A6E9-EAC72E57C009}"/>
  <tableColumns count="3">
    <tableColumn id="1" xr3:uid="{0B5F240F-1EBE-4733-8153-93BCB7F39289}" name="VSG02A 24163F1.02"/>
    <tableColumn id="2" xr3:uid="{AC2B58F1-C7C9-426A-924A-8BA4140C4DF5}" name="Column2"/>
    <tableColumn id="3" xr3:uid="{6977F6FE-F4E8-49F7-8E8F-324629670936}" name="Thickness/mm"/>
  </tableColumns>
  <tableStyleInfo name="TableStyleLight21" showFirstColumn="0" showLastColumn="0" showRowStripes="0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1" xr:uid="{E8122691-0A37-409C-859B-33DD51CB3E45}" name="Table31678374380382392432452" displayName="Table31678374380382392432452" ref="A588:C598" totalsRowShown="0">
  <autoFilter ref="A588:C598" xr:uid="{E8122691-0A37-409C-859B-33DD51CB3E45}"/>
  <tableColumns count="3">
    <tableColumn id="1" xr3:uid="{F722329E-4659-4013-BD9B-BD025310C7A0}" name="VSG02A 24164F1.01"/>
    <tableColumn id="2" xr3:uid="{1E03D35C-CAF8-4D2B-8453-8B2F06D7323E}" name="Column2"/>
    <tableColumn id="3" xr3:uid="{6B870AB4-B90A-4FB9-BF66-23E2B722B72C}" name="Thickness/mm"/>
  </tableColumns>
  <tableStyleInfo name="TableStyleLight21" showFirstColumn="0" showLastColumn="0" showRowStripes="0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2" xr:uid="{98E3E8B0-2AF9-4952-868C-D1C89876F67B}" name="Table31679375381383393433453" displayName="Table31679375381383393433453" ref="E588:G598" totalsRowShown="0">
  <autoFilter ref="E588:G598" xr:uid="{98E3E8B0-2AF9-4952-868C-D1C89876F67B}"/>
  <tableColumns count="3">
    <tableColumn id="1" xr3:uid="{E7D55C36-F511-4153-A711-5F6B5CDCFA47}" name="VSG02A 24164F1.02"/>
    <tableColumn id="2" xr3:uid="{76F87D31-09BF-469F-9DA1-A0813495F6E0}" name="Column2"/>
    <tableColumn id="3" xr3:uid="{00F316EC-4CE6-4A8F-9B69-EC6D711F2937}" name="Thickness/mm"/>
  </tableColumns>
  <tableStyleInfo name="TableStyleLight21" showFirstColumn="0" showLastColumn="0" showRowStripes="0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9" xr:uid="{6EE6241C-EDF5-4166-B9E4-282C02AC3682}" name="Table31678374380382392432454460" displayName="Table31678374380382392432454460" ref="A612:C622" totalsRowShown="0">
  <autoFilter ref="A612:C622" xr:uid="{6EE6241C-EDF5-4166-B9E4-282C02AC3682}"/>
  <tableColumns count="3">
    <tableColumn id="1" xr3:uid="{643C0886-3E14-4EE2-AEBB-759118754E7E}" name="VSG01A 24165F1.01"/>
    <tableColumn id="2" xr3:uid="{B3FF8E9A-3528-4B41-89A2-ED41C9A56125}" name="Column2"/>
    <tableColumn id="3" xr3:uid="{B35179BC-7FEA-4118-9B7B-C05B50F2015D}" name="Thickness/mm"/>
  </tableColumns>
  <tableStyleInfo name="TableStyleLight21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C99B34D-3515-42D8-B3D6-7D559B538CED}" name="Table31618" displayName="Table31618" ref="I65:K75" totalsRowShown="0">
  <autoFilter ref="I65:K75" xr:uid="{6C99B34D-3515-42D8-B3D6-7D559B538CED}"/>
  <tableColumns count="3">
    <tableColumn id="1" xr3:uid="{FC5A160F-315B-49B9-A4D5-4E27974F2BE1}" name="VSG02A 24065G1.03"/>
    <tableColumn id="2" xr3:uid="{1C35C0FB-F28F-49B3-B169-67A6F115F864}" name="Column2"/>
    <tableColumn id="3" xr3:uid="{1285482C-A7FD-4054-BAF2-CB160E7F24A0}" name="Thickness/mm"/>
  </tableColumns>
  <tableStyleInfo name="TableStyleLight21" showFirstColumn="0" showLastColumn="0" showRowStripes="0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0" xr:uid="{ACA86970-A75B-4264-8CA3-8DEC72FB3851}" name="Table31679375381383393433455461" displayName="Table31679375381383393433455461" ref="E612:G622" totalsRowShown="0">
  <autoFilter ref="E612:G622" xr:uid="{ACA86970-A75B-4264-8CA3-8DEC72FB3851}"/>
  <tableColumns count="3">
    <tableColumn id="1" xr3:uid="{0CFC14FF-84DF-4E38-8F37-11D772BD16C3}" name="VSG01A 24165F1.02"/>
    <tableColumn id="2" xr3:uid="{74116B8F-4B4D-4798-A17A-51C9467AFAAC}" name="Column2"/>
    <tableColumn id="3" xr3:uid="{BA6F0858-CE45-4448-8130-AFF9D2B12E78}" name="Thickness/mm"/>
  </tableColumns>
  <tableStyleInfo name="TableStyleLight21" showFirstColumn="0" showLastColumn="0" showRowStripes="0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1" xr:uid="{C0D485D3-8B2C-4830-9207-7CEB88615159}" name="Table31678374380382392432454462" displayName="Table31678374380382392432454462" ref="A624:C634" totalsRowShown="0">
  <autoFilter ref="A624:C634" xr:uid="{C0D485D3-8B2C-4830-9207-7CEB88615159}"/>
  <tableColumns count="3">
    <tableColumn id="1" xr3:uid="{4EC5F662-466B-43D0-B83D-8453DCAEBEAD}" name="VSG01A 24169F1.01"/>
    <tableColumn id="2" xr3:uid="{52E454D9-8777-43A4-B688-ECF0301B81E7}" name="Column2"/>
    <tableColumn id="3" xr3:uid="{2EAABFBA-580C-4F5E-BFCC-B6BCF1E478E9}" name="Thickness/mm"/>
  </tableColumns>
  <tableStyleInfo name="TableStyleLight21" showFirstColumn="0" showLastColumn="0" showRowStripes="0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2" xr:uid="{BAB67701-2619-4B1B-8D3E-8082C646C722}" name="Table31679375381383393433455463" displayName="Table31679375381383393433455463" ref="E624:G634" totalsRowShown="0">
  <autoFilter ref="E624:G634" xr:uid="{BAB67701-2619-4B1B-8D3E-8082C646C722}"/>
  <tableColumns count="3">
    <tableColumn id="1" xr3:uid="{C2F77B05-9E62-45AB-8A94-9046A8407945}" name="VSG01A 24169F1.02"/>
    <tableColumn id="2" xr3:uid="{3BC34F59-C894-4A73-81C0-FA857CCBAD89}" name="Column2"/>
    <tableColumn id="3" xr3:uid="{C4AFC02D-1709-4F62-9ADF-7F9717530683}" name="Thickness/mm"/>
  </tableColumns>
  <tableStyleInfo name="TableStyleLight21" showFirstColumn="0" showLastColumn="0" showRowStripes="0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3" xr:uid="{C1095B44-4381-451D-BFB4-BC13BF6AA747}" name="Table31678374380382392432454464" displayName="Table31678374380382392432454464" ref="A636:C646" totalsRowShown="0">
  <autoFilter ref="A636:C646" xr:uid="{C1095B44-4381-451D-BFB4-BC13BF6AA747}"/>
  <tableColumns count="3">
    <tableColumn id="1" xr3:uid="{D5E27E5C-B51D-49AF-A9A2-02BA3766EF3D}" name="VSG01A 24170F1.01"/>
    <tableColumn id="2" xr3:uid="{B53404FA-7B9A-415A-9769-2EC919EB1164}" name="Column2"/>
    <tableColumn id="3" xr3:uid="{EDDF0ADE-AE89-4EA2-92D2-FBD801E8772B}" name="Thickness/mm"/>
  </tableColumns>
  <tableStyleInfo name="TableStyleLight21" showFirstColumn="0" showLastColumn="0" showRowStripes="0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4" xr:uid="{3EBB05E1-90DF-41C4-8BAF-43628ED22325}" name="Table31679375381383393433455465" displayName="Table31679375381383393433455465" ref="E636:G646" totalsRowShown="0">
  <autoFilter ref="E636:G646" xr:uid="{3EBB05E1-90DF-41C4-8BAF-43628ED22325}"/>
  <tableColumns count="3">
    <tableColumn id="1" xr3:uid="{54824999-0BA6-43EA-A3FE-B414649D2C88}" name="VSG01A 24170F1.02"/>
    <tableColumn id="2" xr3:uid="{35CB607F-7EB3-4315-B7A1-F7D781375E6C}" name="Column2"/>
    <tableColumn id="3" xr3:uid="{300D0C8D-07CE-4525-945E-D24A231EA432}" name="Thickness/mm"/>
  </tableColumns>
  <tableStyleInfo name="TableStyleLight21" showFirstColumn="0" showLastColumn="0" showRowStripes="0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5" xr:uid="{C76D1DD3-32B0-4F4A-891C-67687EBB259F}" name="Table31678374380382392432454466" displayName="Table31678374380382392432454466" ref="A648:C658" totalsRowShown="0">
  <autoFilter ref="A648:C658" xr:uid="{C76D1DD3-32B0-4F4A-891C-67687EBB259F}"/>
  <tableColumns count="3">
    <tableColumn id="1" xr3:uid="{AFDF4AAA-879D-4DA2-A0D6-A9237BE9E9E2}" name="VSG01A 24171F1.01"/>
    <tableColumn id="2" xr3:uid="{465C05FF-6D99-424C-8A9D-885B3C0F8F64}" name="Column2"/>
    <tableColumn id="3" xr3:uid="{839FF302-5D0B-41CD-AEA0-0484C8A7FF92}" name="Thickness/mm"/>
  </tableColumns>
  <tableStyleInfo name="TableStyleLight21" showFirstColumn="0" showLastColumn="0" showRowStripes="0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6" xr:uid="{3DCF8BEA-773E-4DBF-B1D1-1D6C0A95FDA4}" name="Table31679375381383393433455467" displayName="Table31679375381383393433455467" ref="E648:G658" totalsRowShown="0">
  <autoFilter ref="E648:G658" xr:uid="{3DCF8BEA-773E-4DBF-B1D1-1D6C0A95FDA4}"/>
  <tableColumns count="3">
    <tableColumn id="1" xr3:uid="{8686861D-0C36-4037-9EE8-5CDB4C5E2E18}" name="VSG01A 24171F1.02"/>
    <tableColumn id="2" xr3:uid="{755F39C3-C3C1-4F47-B15D-050804810574}" name="Column2"/>
    <tableColumn id="3" xr3:uid="{3C7ACF8A-45DB-4661-BC64-9C8BB721A774}" name="Thickness/mm"/>
  </tableColumns>
  <tableStyleInfo name="TableStyleLight21" showFirstColumn="0" showLastColumn="0" showRowStripes="0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7" xr:uid="{C29B36BE-6E01-4324-AD6E-7363A0FF910D}" name="Table31678374380382392432454468" displayName="Table31678374380382392432454468" ref="A660:C670" totalsRowShown="0">
  <autoFilter ref="A660:C670" xr:uid="{C29B36BE-6E01-4324-AD6E-7363A0FF910D}"/>
  <tableColumns count="3">
    <tableColumn id="1" xr3:uid="{1CEF621D-F740-4377-965C-0A5A3F291309}" name="VSG01A 24172F1.01"/>
    <tableColumn id="2" xr3:uid="{7E36B316-B330-4D00-98C9-3A6738D617BF}" name="Column2"/>
    <tableColumn id="3" xr3:uid="{4B3FE3EF-5A22-4F89-89BA-83D9F318914F}" name="Thickness/mm"/>
  </tableColumns>
  <tableStyleInfo name="TableStyleLight21" showFirstColumn="0" showLastColumn="0" showRowStripes="0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8" xr:uid="{8FB70E13-6CE4-4951-A237-9BBC3FAA8461}" name="Table31679375381383393433455469" displayName="Table31679375381383393433455469" ref="E660:G670" totalsRowShown="0">
  <autoFilter ref="E660:G670" xr:uid="{8FB70E13-6CE4-4951-A237-9BBC3FAA8461}"/>
  <tableColumns count="3">
    <tableColumn id="1" xr3:uid="{DFA677DE-817C-471B-9E9A-DFE727F47ECD}" name="VSG01A 24172F1.02"/>
    <tableColumn id="2" xr3:uid="{5898104C-0C33-4F38-879A-EF23468BEF61}" name="Column2"/>
    <tableColumn id="3" xr3:uid="{9483BEEC-60F6-4E06-9FB8-AE247FA1AF0F}" name="Thickness/mm"/>
  </tableColumns>
  <tableStyleInfo name="TableStyleLight21" showFirstColumn="0" showLastColumn="0" showRowStripes="0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9" xr:uid="{639BDAE7-3AFE-44E5-94F3-EC58FF361021}" name="Table31678374380382392432454470" displayName="Table31678374380382392432454470" ref="A672:C682" totalsRowShown="0">
  <autoFilter ref="A672:C682" xr:uid="{639BDAE7-3AFE-44E5-94F3-EC58FF361021}"/>
  <tableColumns count="3">
    <tableColumn id="1" xr3:uid="{99F40CB2-2CC8-4B6A-85EF-4675E981699D}" name="VSG02A 24176F1.01"/>
    <tableColumn id="2" xr3:uid="{38A193AD-3AA0-4270-84C1-EC075945DD1A}" name="Column2"/>
    <tableColumn id="3" xr3:uid="{6D9C4D7E-2F50-4736-9043-FC78215152FC}" name="Thickness/mm"/>
  </tableColumns>
  <tableStyleInfo name="TableStyleLight21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8F84CE-8B54-492F-A597-3A5EA14C6C63}" name="Table31619" displayName="Table31619" ref="M65:O75" totalsRowShown="0">
  <autoFilter ref="M65:O75" xr:uid="{FA8F84CE-8B54-492F-A597-3A5EA14C6C63}"/>
  <tableColumns count="3">
    <tableColumn id="1" xr3:uid="{7D3A54A4-6CD0-466A-89FE-493CF38A665D}" name="VSG02A 24065G1.04"/>
    <tableColumn id="2" xr3:uid="{C530831B-2604-4B1B-A581-CCF14227A35D}" name="Column2"/>
    <tableColumn id="3" xr3:uid="{14DB7DBA-938A-4239-B8CF-F8D472DC35A6}" name="Thickness/mm"/>
  </tableColumns>
  <tableStyleInfo name="TableStyleLight21" showFirstColumn="0" showLastColumn="0" showRowStripes="0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0" xr:uid="{021638BE-5FD8-4E2A-BDEB-6975E0C6D547}" name="Table31679375381383393433455471" displayName="Table31679375381383393433455471" ref="E672:G682" totalsRowShown="0">
  <autoFilter ref="E672:G682" xr:uid="{021638BE-5FD8-4E2A-BDEB-6975E0C6D547}"/>
  <tableColumns count="3">
    <tableColumn id="1" xr3:uid="{5DBF9811-3A0D-4B9B-9223-1E40975F5EBD}" name="VSG02A 24176F1.02"/>
    <tableColumn id="2" xr3:uid="{FC559B0F-E2F0-4DCB-B6C3-BCFA003FB2E6}" name="Column2"/>
    <tableColumn id="3" xr3:uid="{805B485D-0EAA-4466-8CBE-E42BC3DA4AF8}" name="Thickness/mm"/>
  </tableColumns>
  <tableStyleInfo name="TableStyleLight21" showFirstColumn="0" showLastColumn="0" showRowStripes="0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1" xr:uid="{1A0C6272-90AD-4D19-84B7-33DD6DADAEF4}" name="Table31678374380382392432454472" displayName="Table31678374380382392432454472" ref="A684:C694" totalsRowShown="0">
  <autoFilter ref="A684:C694" xr:uid="{1A0C6272-90AD-4D19-84B7-33DD6DADAEF4}"/>
  <tableColumns count="3">
    <tableColumn id="1" xr3:uid="{6A2EC6DB-BCF7-40F9-B365-01CAC0770BC8}" name="VSG01A 24177F1.01"/>
    <tableColumn id="2" xr3:uid="{0DF5EDC3-E4BA-4387-A560-D919FECE663E}" name="Column2"/>
    <tableColumn id="3" xr3:uid="{6B4D6601-09CA-4CA4-9EAA-1247ABF37C2D}" name="Thickness/mm"/>
  </tableColumns>
  <tableStyleInfo name="TableStyleLight21" showFirstColumn="0" showLastColumn="0" showRowStripes="0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2" xr:uid="{B94D8F19-329C-4822-B755-CFBA61A288F9}" name="Table31679375381383393433455473" displayName="Table31679375381383393433455473" ref="E684:G694" totalsRowShown="0">
  <autoFilter ref="E684:G694" xr:uid="{B94D8F19-329C-4822-B755-CFBA61A288F9}"/>
  <tableColumns count="3">
    <tableColumn id="1" xr3:uid="{89C9EF07-0937-4F10-B38E-EC65D782306B}" name="VSG01A 24177F1.02"/>
    <tableColumn id="2" xr3:uid="{0FC3546F-4921-4E70-ACBD-1145943121EF}" name="Column2"/>
    <tableColumn id="3" xr3:uid="{26DBF4A9-952D-4C69-AC70-827582B5D144}" name="Thickness/mm"/>
  </tableColumns>
  <tableStyleInfo name="TableStyleLight21" showFirstColumn="0" showLastColumn="0" showRowStripes="0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1" xr:uid="{20BAADA2-5AB9-4F18-BCC9-9965A8C85A2F}" name="Table31678374380382392432454472442" displayName="Table31678374380382392432454472442" ref="A696:C706" totalsRowShown="0">
  <autoFilter ref="A696:C706" xr:uid="{20BAADA2-5AB9-4F18-BCC9-9965A8C85A2F}"/>
  <tableColumns count="3">
    <tableColumn id="1" xr3:uid="{75A21204-D00A-49F6-B63C-24FD4626AEAC}" name="VSG01A 24178F1.01"/>
    <tableColumn id="2" xr3:uid="{EF8FE350-D31D-4745-A16A-F95F587172C8}" name="Column2"/>
    <tableColumn id="3" xr3:uid="{91D9B11B-3286-4CB6-9B18-6991B8FF224D}" name="Thickness/mm"/>
  </tableColumns>
  <tableStyleInfo name="TableStyleLight21" showFirstColumn="0" showLastColumn="0" showRowStripes="0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2" xr:uid="{51431C0E-2672-4029-BC72-DB054D6389A2}" name="Table31679375381383393433455473443" displayName="Table31679375381383393433455473443" ref="E696:G706" totalsRowShown="0">
  <autoFilter ref="E696:G706" xr:uid="{51431C0E-2672-4029-BC72-DB054D6389A2}"/>
  <tableColumns count="3">
    <tableColumn id="1" xr3:uid="{48D7AA51-7AF4-4DA5-895C-7F2A124A8C17}" name="VSG01A 24178F1.02"/>
    <tableColumn id="2" xr3:uid="{0603EEE5-77F7-4A00-88C9-0B74A2BBB7E3}" name="Column2"/>
    <tableColumn id="3" xr3:uid="{91E5D80C-B0E6-4EA9-BBD8-F0C0AF34CCDB}" name="Thickness/mm"/>
  </tableColumns>
  <tableStyleInfo name="TableStyleLight21" showFirstColumn="0" showLastColumn="0" showRowStripes="0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5" xr:uid="{7A2806E1-7A14-4517-B64B-B046CC6298C1}" name="Table31678374380382392432454472476" displayName="Table31678374380382392432454472476" ref="A708:C718" totalsRowShown="0">
  <autoFilter ref="A708:C718" xr:uid="{7A2806E1-7A14-4517-B64B-B046CC6298C1}"/>
  <tableColumns count="3">
    <tableColumn id="1" xr3:uid="{B917D80C-31BF-4F58-9619-167608CA1D8D}" name="VSG02A 24179F1.01"/>
    <tableColumn id="2" xr3:uid="{A5E0391F-F7DD-447A-8EDC-D20C93C91A17}" name="Column2"/>
    <tableColumn id="3" xr3:uid="{7128C4C5-8965-4859-A49F-81F68055E3A4}" name="Thickness/mm"/>
  </tableColumns>
  <tableStyleInfo name="TableStyleLight21" showFirstColumn="0" showLastColumn="0" showRowStripes="0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6" xr:uid="{834C9450-13CD-46D9-8B93-D3BB0CC3B04B}" name="Table31679375381383393433455473477" displayName="Table31679375381383393433455473477" ref="E708:G718" totalsRowShown="0">
  <autoFilter ref="E708:G718" xr:uid="{834C9450-13CD-46D9-8B93-D3BB0CC3B04B}"/>
  <tableColumns count="3">
    <tableColumn id="1" xr3:uid="{D85FADA6-FA03-479F-A621-F952D0F38B06}" name="VSG02A 24179F1.02"/>
    <tableColumn id="2" xr3:uid="{F628DFEF-86A1-457F-844D-4D3548973BE2}" name="Column2"/>
    <tableColumn id="3" xr3:uid="{CD3FC05C-1D67-4285-95C1-462B95224EE9}" name="Thickness/mm"/>
  </tableColumns>
  <tableStyleInfo name="TableStyleLight21" showFirstColumn="0" showLastColumn="0" showRowStripes="0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9" xr:uid="{479EC002-211A-4E78-B8E6-8258A5EA275A}" name="Table31678374380382392432454472520" displayName="Table31678374380382392432454472520" ref="A720:C730" totalsRowShown="0">
  <autoFilter ref="A720:C730" xr:uid="{479EC002-211A-4E78-B8E6-8258A5EA275A}"/>
  <tableColumns count="3">
    <tableColumn id="1" xr3:uid="{1ADD192C-E92A-4935-B7EA-D50A8F88B62D}" name="VSG01A 24179F1.01"/>
    <tableColumn id="2" xr3:uid="{C918495D-9DB3-4B0C-A4B4-3F8C69872A8A}" name="Column2"/>
    <tableColumn id="3" xr3:uid="{AB768A5A-5BD2-4467-A477-4BF267A48F91}" name="Thickness/mm"/>
  </tableColumns>
  <tableStyleInfo name="TableStyleLight21" showFirstColumn="0" showLastColumn="0" showRowStripes="0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0" xr:uid="{A88C4AAC-C076-46F8-9BDB-D8C1D8E20FC5}" name="Table31679375381383393433455473521" displayName="Table31679375381383393433455473521" ref="E720:G730" totalsRowShown="0">
  <autoFilter ref="E720:G730" xr:uid="{A88C4AAC-C076-46F8-9BDB-D8C1D8E20FC5}"/>
  <tableColumns count="3">
    <tableColumn id="1" xr3:uid="{95262C8D-5BC7-4FB2-805A-1D3EB69E2909}" name="VSG01A 24179F1.02"/>
    <tableColumn id="2" xr3:uid="{35CE8FC8-48EC-4568-8F06-71F0571E374C}" name="Column2"/>
    <tableColumn id="3" xr3:uid="{5F310CC1-02BA-40BF-8B09-E6F5E4B908A3}" name="Thickness/mm"/>
  </tableColumns>
  <tableStyleInfo name="TableStyleLight21" showFirstColumn="0" showLastColumn="0" showRowStripes="0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9" xr:uid="{AB64E0D4-5A92-4F48-864F-EF1F6B4C7CE2}" name="Table31678374380382392432454472560" displayName="Table31678374380382392432454472560" ref="A732:C742" totalsRowShown="0">
  <autoFilter ref="A732:C742" xr:uid="{AB64E0D4-5A92-4F48-864F-EF1F6B4C7CE2}"/>
  <tableColumns count="3">
    <tableColumn id="1" xr3:uid="{E1841708-8E63-46E3-BCEA-1765D638D8EC}" name="VSG02A-24183F1.01"/>
    <tableColumn id="2" xr3:uid="{EA6B8D7E-CD85-499E-9438-D000F11CA876}" name="Column2"/>
    <tableColumn id="3" xr3:uid="{52B3F636-E22C-406F-8802-25BB61E664D2}" name="Thickness/mm"/>
  </tableColumns>
  <tableStyleInfo name="TableStyleLight21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E50699-20E6-44A7-9285-E4A7F5227301}" name="Table31620" displayName="Table31620" ref="A77:C87" totalsRowShown="0">
  <autoFilter ref="A77:C87" xr:uid="{A5E50699-20E6-44A7-9285-E4A7F5227301}"/>
  <tableColumns count="3">
    <tableColumn id="1" xr3:uid="{640F978F-9569-45B2-87EC-924A0532AC71}" name="VSG02A 24066F1.01"/>
    <tableColumn id="2" xr3:uid="{F67BF330-AE80-4971-85F1-B92C5D132144}" name="Column2"/>
    <tableColumn id="3" xr3:uid="{14E0ED43-DE09-4322-9593-E574085C3278}" name="Thickness/mm"/>
  </tableColumns>
  <tableStyleInfo name="TableStyleLight21" showFirstColumn="0" showLastColumn="0" showRowStripes="0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0" xr:uid="{213B1A92-7614-411A-9525-9E283F52C9E0}" name="Table31679375381383393433455473561" displayName="Table31679375381383393433455473561" ref="E732:G742" totalsRowShown="0">
  <autoFilter ref="E732:G742" xr:uid="{213B1A92-7614-411A-9525-9E283F52C9E0}"/>
  <tableColumns count="3">
    <tableColumn id="1" xr3:uid="{430F4B22-9623-4FE5-BFDA-A36C02F37C38}" name="VSG02A-24183F1.02"/>
    <tableColumn id="2" xr3:uid="{07B9CB75-2546-4B75-915F-02A04CE0D778}" name="Column2"/>
    <tableColumn id="3" xr3:uid="{2E3A6DEE-B9B9-48F0-A322-18F17839EEE1}" name="Thickness/mm"/>
  </tableColumns>
  <tableStyleInfo name="TableStyleLight21" showFirstColumn="0" showLastColumn="0" showRowStripes="0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1" xr:uid="{F4E0ECA3-E3B5-4CD4-9D9D-01A4B4D68D77}" name="Table31678374380382392432454472562" displayName="Table31678374380382392432454472562" ref="A744:C754" totalsRowShown="0">
  <autoFilter ref="A744:C754" xr:uid="{F4E0ECA3-E3B5-4CD4-9D9D-01A4B4D68D77}"/>
  <tableColumns count="3">
    <tableColumn id="1" xr3:uid="{450309A1-6E90-4EF6-A004-E3FAE77D5259}" name="VSG02A-24184F1.01"/>
    <tableColumn id="2" xr3:uid="{311677C4-0C41-4C4C-B2B0-5E00DFA6AB8C}" name="Column2"/>
    <tableColumn id="3" xr3:uid="{535BFCEF-0D9F-491D-8B3F-FE557E4692F8}" name="Thickness/mm"/>
  </tableColumns>
  <tableStyleInfo name="TableStyleLight21" showFirstColumn="0" showLastColumn="0" showRowStripes="0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2" xr:uid="{55D06E66-27F0-4088-B2BD-361E3C58086E}" name="Table31679375381383393433455473563" displayName="Table31679375381383393433455473563" ref="E744:G754" totalsRowShown="0">
  <autoFilter ref="E744:G754" xr:uid="{55D06E66-27F0-4088-B2BD-361E3C58086E}"/>
  <tableColumns count="3">
    <tableColumn id="1" xr3:uid="{3534B298-09B4-47EF-B0AD-5E11F360C110}" name="VSG02A-24184F1.02"/>
    <tableColumn id="2" xr3:uid="{E907F93F-9F4C-490F-8016-21314F4BB502}" name="Column2"/>
    <tableColumn id="3" xr3:uid="{9AFF35C5-595F-4AEA-94DD-3B4CBC04FE2C}" name="Thickness/mm"/>
  </tableColumns>
  <tableStyleInfo name="TableStyleLight21" showFirstColumn="0" showLastColumn="0" showRowStripes="0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3" xr:uid="{30106CA3-55B8-4231-8FF0-EF5AEE0D0A87}" name="Table31678374380382392432454472564" displayName="Table31678374380382392432454472564" ref="A756:C766" totalsRowShown="0">
  <autoFilter ref="A756:C766" xr:uid="{30106CA3-55B8-4231-8FF0-EF5AEE0D0A87}"/>
  <tableColumns count="3">
    <tableColumn id="1" xr3:uid="{6DF430D3-12FE-4674-B778-A04A883FAC41}" name="VSG01A 24190F1.01"/>
    <tableColumn id="2" xr3:uid="{45ADA8AA-1268-42F2-9702-9ADDC35F8E26}" name="Column2"/>
    <tableColumn id="3" xr3:uid="{02B1E66B-77BC-4A5E-9DB6-E7BFAC4CE57E}" name="Thickness/mm"/>
  </tableColumns>
  <tableStyleInfo name="TableStyleLight21" showFirstColumn="0" showLastColumn="0" showRowStripes="0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4" xr:uid="{970DF4DA-8F8B-4F70-A9CD-20BC3016E3F3}" name="Table31679375381383393433455473565" displayName="Table31679375381383393433455473565" ref="E756:G766" totalsRowShown="0">
  <autoFilter ref="E756:G766" xr:uid="{970DF4DA-8F8B-4F70-A9CD-20BC3016E3F3}"/>
  <tableColumns count="3">
    <tableColumn id="1" xr3:uid="{17FEBEA9-EA41-4CAA-A4D1-642834801425}" name="VSG01A 24190F1.02"/>
    <tableColumn id="2" xr3:uid="{29DC3CEB-BC99-49E0-A977-C32D62848D2E}" name="Column2"/>
    <tableColumn id="3" xr3:uid="{B067F2C6-2F76-402F-A9CC-4ABD14A021BE}" name="Thickness/mm"/>
  </tableColumns>
  <tableStyleInfo name="TableStyleLight21" showFirstColumn="0" showLastColumn="0" showRowStripes="0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5" xr:uid="{23806E85-00C2-4EEB-91CB-5277857BFE5B}" name="Table31678374380382392432454472566" displayName="Table31678374380382392432454472566" ref="A768:C778" totalsRowShown="0">
  <autoFilter ref="A768:C778" xr:uid="{23806E85-00C2-4EEB-91CB-5277857BFE5B}"/>
  <tableColumns count="3">
    <tableColumn id="1" xr3:uid="{2926B1F4-FF85-4EB3-9106-B42B308EC717}" name="VSG02A 24191F1.01"/>
    <tableColumn id="2" xr3:uid="{582BFC2E-AA0C-46CF-B137-228DB61BDC58}" name="Column2"/>
    <tableColumn id="3" xr3:uid="{4272B62C-DF8F-4321-81ED-F9EAB23C5744}" name="Thickness/mm"/>
  </tableColumns>
  <tableStyleInfo name="TableStyleLight21" showFirstColumn="0" showLastColumn="0" showRowStripes="0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6" xr:uid="{EC66DC2B-28E1-4673-A434-A5C25F0EDA6B}" name="Table31679375381383393433455473567" displayName="Table31679375381383393433455473567" ref="E768:G778" totalsRowShown="0">
  <autoFilter ref="E768:G778" xr:uid="{EC66DC2B-28E1-4673-A434-A5C25F0EDA6B}"/>
  <tableColumns count="3">
    <tableColumn id="1" xr3:uid="{97545F18-5F99-4C1F-95ED-3E0AB9E2DB33}" name="VSG02A 24191F1.02"/>
    <tableColumn id="2" xr3:uid="{8A030BB6-D42C-490B-8841-D30DB771FC93}" name="Column2"/>
    <tableColumn id="3" xr3:uid="{5628DC9B-D94A-4D52-B7C2-BD507FD62803}" name="Thickness/mm"/>
  </tableColumns>
  <tableStyleInfo name="TableStyleLight21" showFirstColumn="0" showLastColumn="0" showRowStripes="0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7" xr:uid="{84D2B963-39E8-47B2-9E50-96291817C1FF}" name="Table31678374380382392432454472568" displayName="Table31678374380382392432454472568" ref="A780:C790" totalsRowShown="0">
  <autoFilter ref="A780:C790" xr:uid="{84D2B963-39E8-47B2-9E50-96291817C1FF}"/>
  <tableColumns count="3">
    <tableColumn id="1" xr3:uid="{CBBE9423-2F4C-4B13-A2D8-41E59A4423B8}" name="VSG02A 24192F1.01"/>
    <tableColumn id="2" xr3:uid="{648FDF1A-ED13-47AE-9667-963858FF1FC3}" name="Column2"/>
    <tableColumn id="3" xr3:uid="{5400D4C2-46E9-4DB9-AE2C-777B11608D0B}" name="Thickness/mm"/>
  </tableColumns>
  <tableStyleInfo name="TableStyleLight21" showFirstColumn="0" showLastColumn="0" showRowStripes="0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8" xr:uid="{F82C0B9E-94FE-459B-AD99-067033EB0234}" name="Table31679375381383393433455473569" displayName="Table31679375381383393433455473569" ref="E780:G790" totalsRowShown="0">
  <autoFilter ref="E780:G790" xr:uid="{F82C0B9E-94FE-459B-AD99-067033EB0234}"/>
  <tableColumns count="3">
    <tableColumn id="1" xr3:uid="{3E6991B4-7FB7-4F2A-9922-26C3E76B5DDC}" name="VSG02A 24192F1.02"/>
    <tableColumn id="2" xr3:uid="{50D39EC5-B8EA-45DF-8657-8AF87967A95C}" name="Column2"/>
    <tableColumn id="3" xr3:uid="{CEADE9F9-71D8-43CB-BC54-F4175095EF50}" name="Thickness/mm"/>
  </tableColumns>
  <tableStyleInfo name="TableStyleLight21" showFirstColumn="0" showLastColumn="0" showRowStripes="0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9" xr:uid="{F79E1A53-1DF5-4487-B898-DBF3E16F2355}" name="Table31678374380382392432454472570" displayName="Table31678374380382392432454472570" ref="A792:C802" totalsRowShown="0">
  <autoFilter ref="A792:C802" xr:uid="{F79E1A53-1DF5-4487-B898-DBF3E16F2355}"/>
  <tableColumns count="3">
    <tableColumn id="1" xr3:uid="{B9F4E02F-3839-4A8C-B5FA-8D7F55E48857}" name="VSG02A 24193F1.01"/>
    <tableColumn id="2" xr3:uid="{8B771C31-85F2-4C8F-9240-B1DCA135A372}" name="Column2"/>
    <tableColumn id="3" xr3:uid="{474ED102-D744-4941-8F7A-67DD2B0A1C04}" name="Thickness/mm"/>
  </tableColumns>
  <tableStyleInfo name="TableStyleLight21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F762EA3-BDE7-459F-8AE7-4FF30F3CC18F}" name="Table31621" displayName="Table31621" ref="E77:G87" totalsRowShown="0">
  <autoFilter ref="E77:G87" xr:uid="{7F762EA3-BDE7-459F-8AE7-4FF30F3CC18F}"/>
  <tableColumns count="3">
    <tableColumn id="1" xr3:uid="{BDCC995E-86EB-49E2-87F5-8DF404F51155}" name="VSG02A 24066F1.02"/>
    <tableColumn id="2" xr3:uid="{87A01BFE-6932-4917-BDE8-BD33496EBC91}" name="Column2"/>
    <tableColumn id="3" xr3:uid="{421C9EF2-E1D1-49E4-8628-D12581B8195A}" name="Thickness/mm"/>
  </tableColumns>
  <tableStyleInfo name="TableStyleLight21" showFirstColumn="0" showLastColumn="0" showRowStripes="0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0" xr:uid="{80E683EE-EB70-4D9E-AA03-F7E88D59320F}" name="Table31679375381383393433455473571" displayName="Table31679375381383393433455473571" ref="E792:G802" totalsRowShown="0">
  <autoFilter ref="E792:G802" xr:uid="{80E683EE-EB70-4D9E-AA03-F7E88D59320F}"/>
  <tableColumns count="3">
    <tableColumn id="1" xr3:uid="{E55B8E03-4329-4CF6-B570-748607E76EE9}" name="VSG02A 24193F1.02"/>
    <tableColumn id="2" xr3:uid="{D42E673E-0AC2-4A26-844F-09C569D7D6F3}" name="Column2"/>
    <tableColumn id="3" xr3:uid="{1AD8412B-BCB7-496D-B03C-E626CFFCADF2}" name="Thickness/mm"/>
  </tableColumns>
  <tableStyleInfo name="TableStyleLight21" showFirstColumn="0" showLastColumn="0" showRowStripes="0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2" xr:uid="{A1E1C35B-616D-4CB6-B25D-51E37FDFB911}" name="Table31679375381383393433455473573" displayName="Table31679375381383393433455473573" ref="E804:G814" totalsRowShown="0">
  <autoFilter ref="E804:G814" xr:uid="{A1E1C35B-616D-4CB6-B25D-51E37FDFB911}"/>
  <tableColumns count="3">
    <tableColumn id="1" xr3:uid="{13FD3E83-BFDC-43BD-A3C7-EE563502E12A}" name="VSG02A 24197F1.02"/>
    <tableColumn id="2" xr3:uid="{A6040D89-7AC5-4A4C-86C4-48999B4E5959}" name="Column2"/>
    <tableColumn id="3" xr3:uid="{1B105C95-CA09-4A13-8D3D-314E48374980}" name="Thickness/mm"/>
  </tableColumns>
  <tableStyleInfo name="TableStyleLight21" showFirstColumn="0" showLastColumn="0" showRowStripes="0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3" xr:uid="{899290B7-3EFF-4163-A2D2-82E1F4EA2D71}" name="Table31678374380382392432454472570594" displayName="Table31678374380382392432454472570594" ref="A804:C814" totalsRowShown="0">
  <autoFilter ref="A804:C814" xr:uid="{899290B7-3EFF-4163-A2D2-82E1F4EA2D71}"/>
  <tableColumns count="3">
    <tableColumn id="1" xr3:uid="{7AD51E0C-6EAA-41F1-889E-8C80A439A7AA}" name="VSG02A 24197F1.01"/>
    <tableColumn id="2" xr3:uid="{090D98ED-92D8-437F-9374-31E7096DF3A0}" name="Column2"/>
    <tableColumn id="3" xr3:uid="{9B016CB5-EB53-4140-8CA1-8F8956BC4D11}" name="Thickness/mm"/>
  </tableColumns>
  <tableStyleInfo name="TableStyleLight21" showFirstColumn="0" showLastColumn="0" showRowStripes="0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4" xr:uid="{41759544-DF27-4960-9D2F-46D74D6E4341}" name="Table31679375381383393433455473573595" displayName="Table31679375381383393433455473573595" ref="M804:O814" totalsRowShown="0">
  <autoFilter ref="M804:O814" xr:uid="{41759544-DF27-4960-9D2F-46D74D6E4341}"/>
  <tableColumns count="3">
    <tableColumn id="1" xr3:uid="{5D1B5530-3351-409F-AAD9-14ABB9F6E636}" name="VSG02A 24197F1.04"/>
    <tableColumn id="2" xr3:uid="{5E015164-D82E-41FD-9772-BE47D7396609}" name="Column2"/>
    <tableColumn id="3" xr3:uid="{942DD2B3-2785-41CC-A2CE-7B7C91EC064D}" name="Thickness/mm"/>
  </tableColumns>
  <tableStyleInfo name="TableStyleLight21" showFirstColumn="0" showLastColumn="0" showRowStripes="0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9" xr:uid="{F7F91819-2168-4D68-97D6-B138B10E5AA2}" name="Table31678374380382392432454472570594600" displayName="Table31678374380382392432454472570594600" ref="I804:K814" totalsRowShown="0">
  <autoFilter ref="I804:K814" xr:uid="{F7F91819-2168-4D68-97D6-B138B10E5AA2}"/>
  <tableColumns count="3">
    <tableColumn id="1" xr3:uid="{5A628E49-C4B5-4DEC-8532-5C3CECDD0D12}" name="VSG02A 24197F1.03"/>
    <tableColumn id="2" xr3:uid="{DFD5B33B-E3A5-4427-8007-19943C6C3C42}" name="Column2"/>
    <tableColumn id="3" xr3:uid="{59FD4412-961D-4E00-8EA1-C3C43AA608F3}" name="Thickness/mm"/>
  </tableColumns>
  <tableStyleInfo name="TableStyleLight21" showFirstColumn="0" showLastColumn="0" showRowStripes="0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0" xr:uid="{D30EE2F3-8B27-46CD-9471-5EA6ED80A4AA}" name="Table31679375381383393433455473573601" displayName="Table31679375381383393433455473573601" ref="E816:G826" totalsRowShown="0">
  <autoFilter ref="E816:G826" xr:uid="{D30EE2F3-8B27-46CD-9471-5EA6ED80A4AA}"/>
  <tableColumns count="3">
    <tableColumn id="1" xr3:uid="{02998B45-B2C8-4FF2-9171-684C1CD539BD}" name="VSG02A 24197F1.06"/>
    <tableColumn id="2" xr3:uid="{5EDED8DF-BD09-409F-B0F3-E83CF8B951C2}" name="Column2"/>
    <tableColumn id="3" xr3:uid="{ED336E34-C65C-44C4-9788-EF1398CAE1A0}" name="Thickness/mm"/>
  </tableColumns>
  <tableStyleInfo name="TableStyleLight21" showFirstColumn="0" showLastColumn="0" showRowStripes="0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1" xr:uid="{D0B5666C-24A0-475A-8114-6752C0EBA88A}" name="Table31678374380382392432454472570594602" displayName="Table31678374380382392432454472570594602" ref="A816:C826" totalsRowShown="0">
  <autoFilter ref="A816:C826" xr:uid="{D0B5666C-24A0-475A-8114-6752C0EBA88A}"/>
  <tableColumns count="3">
    <tableColumn id="1" xr3:uid="{11F3D945-5207-4B34-9AE4-74BF9DEC4EFF}" name="VSG02A 24197F1.05"/>
    <tableColumn id="2" xr3:uid="{2F84F828-5C1D-4CC8-9FB2-68AAF8321D65}" name="Column2"/>
    <tableColumn id="3" xr3:uid="{12095CCA-E827-4D99-AF74-DADDFF950C73}" name="Thickness/mm"/>
  </tableColumns>
  <tableStyleInfo name="TableStyleLight21" showFirstColumn="0" showLastColumn="0" showRowStripes="0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2" xr:uid="{4DA36D7C-3E1F-411F-9468-0307C7BDA1FB}" name="Table31679375381383393433455473573601603" displayName="Table31679375381383393433455473573601603" ref="A828:C838" totalsRowShown="0">
  <autoFilter ref="A828:C838" xr:uid="{4DA36D7C-3E1F-411F-9468-0307C7BDA1FB}"/>
  <tableColumns count="3">
    <tableColumn id="1" xr3:uid="{D86B6046-517F-41F8-B9A8-53BD5C520A16}" name="VSG02A 24198F1.01"/>
    <tableColumn id="2" xr3:uid="{532B7B38-A7EA-43CD-9FDD-3287669FB477}" name="Column2"/>
    <tableColumn id="3" xr3:uid="{BFB207B4-DF18-41A9-801A-F12BD3097C78}" name="Thickness/mm"/>
  </tableColumns>
  <tableStyleInfo name="TableStyleLight21" showFirstColumn="0" showLastColumn="0" showRowStripes="0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3" xr:uid="{3CAFC10A-5FEE-49EC-9F7A-4D3723B367D5}" name="Table31679375381383393433455473573601603604" displayName="Table31679375381383393433455473573601603604" ref="E828:G838" totalsRowShown="0">
  <autoFilter ref="E828:G838" xr:uid="{3CAFC10A-5FEE-49EC-9F7A-4D3723B367D5}"/>
  <tableColumns count="3">
    <tableColumn id="1" xr3:uid="{C102B3A9-73FC-438C-B158-397263C93D83}" name="VSG02A 24198F1.02"/>
    <tableColumn id="2" xr3:uid="{3255A0D2-3ECE-43C3-94BC-5FC76F1A4557}" name="Column2"/>
    <tableColumn id="3" xr3:uid="{647CF4FF-FCC0-47B1-A4EC-A387B4208EAC}" name="Thickness/mm"/>
  </tableColumns>
  <tableStyleInfo name="TableStyleLight21" showFirstColumn="0" showLastColumn="0" showRowStripes="0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409E19EB-6453-46AC-91BE-6A729F5BCA2A}" name="Table380" displayName="Table380" ref="A2:C12" totalsRowShown="0">
  <autoFilter ref="A2:C12" xr:uid="{409E19EB-6453-46AC-91BE-6A729F5BCA2A}"/>
  <tableColumns count="3">
    <tableColumn id="1" xr3:uid="{7FF4EA83-2F61-46B8-86A6-38A45C9F3DEC}" name="VSG02A 24043F1.01"/>
    <tableColumn id="2" xr3:uid="{097796B2-F129-4612-91A7-FA5AFCEA43E8}" name="Column2"/>
    <tableColumn id="3" xr3:uid="{D0A804BA-83ED-41EA-91D5-3F5D2C524709}" name="Thickness/mm"/>
  </tableColumns>
  <tableStyleInfo name="TableStyleLight21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A047314-8691-4B96-9530-38375736DE4C}" name="Table31622" displayName="Table31622" ref="I77:K87" totalsRowShown="0">
  <autoFilter ref="I77:K87" xr:uid="{AA047314-8691-4B96-9530-38375736DE4C}"/>
  <tableColumns count="3">
    <tableColumn id="1" xr3:uid="{6CF500C3-812C-42E0-A578-94A23B376FC6}" name="VSG02A 24066G1.03"/>
    <tableColumn id="2" xr3:uid="{A9350600-1ADD-46C4-8FC2-7B4C860716FF}" name="Column2"/>
    <tableColumn id="3" xr3:uid="{4DFE86EE-B786-4122-9619-131A03497FBC}" name="Thickness/mm"/>
  </tableColumns>
  <tableStyleInfo name="TableStyleLight21" showFirstColumn="0" showLastColumn="0" showRowStripes="0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2EAA1F64-D530-4F45-A6CA-E7DF12F287F9}" name="Table3581" displayName="Table3581" ref="E2:G12" totalsRowShown="0">
  <autoFilter ref="E2:G12" xr:uid="{2EAA1F64-D530-4F45-A6CA-E7DF12F287F9}"/>
  <tableColumns count="3">
    <tableColumn id="1" xr3:uid="{6174D3EC-92C3-4911-8C74-484A85F53D3E}" name="VSG02A 24043F1.02"/>
    <tableColumn id="2" xr3:uid="{549CF5D2-04B9-4545-86C8-AFB842D48953}" name="Column2"/>
    <tableColumn id="3" xr3:uid="{49898535-0AA8-457E-A81A-4D7B3D3C2DEB}" name="Thickness/mm"/>
  </tableColumns>
  <tableStyleInfo name="TableStyleLight21" showFirstColumn="0" showLastColumn="0" showRowStripes="0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5FD73B67-1636-4E8F-A51C-D17EB43CD1E5}" name="Table3682" displayName="Table3682" ref="I2:K12" totalsRowShown="0">
  <autoFilter ref="I2:K12" xr:uid="{5FD73B67-1636-4E8F-A51C-D17EB43CD1E5}"/>
  <tableColumns count="3">
    <tableColumn id="1" xr3:uid="{0F469416-EA2D-47D8-A244-2313DAA1FAF2}" name="VSG01A 24039F1.01"/>
    <tableColumn id="2" xr3:uid="{AC35D89F-5CF1-4984-A6E5-6FD925B4A984}" name="Column2"/>
    <tableColumn id="3" xr3:uid="{00546E39-433E-4094-ABDF-9BA2FFBB2D6D}" name="Thickness/mm"/>
  </tableColumns>
  <tableStyleInfo name="TableStyleLight21" showFirstColumn="0" showLastColumn="0" showRowStripes="0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CEAD5C71-D4F4-4C4B-968B-E973B86A9DBC}" name="Table3783" displayName="Table3783" ref="M2:O12" totalsRowShown="0">
  <autoFilter ref="M2:O12" xr:uid="{CEAD5C71-D4F4-4C4B-968B-E973B86A9DBC}"/>
  <tableColumns count="3">
    <tableColumn id="1" xr3:uid="{F0AD8AC2-D461-43F3-8532-E6493A0C0044}" name="VSG02A 240"/>
    <tableColumn id="2" xr3:uid="{89FE85BF-3DC1-4D0E-ABD8-713C5C1C1BE5}" name="Column2"/>
    <tableColumn id="3" xr3:uid="{2DAF6E04-9B7F-46B8-BC4E-F5F9E9ADA8E1}" name="Thickness/mm"/>
  </tableColumns>
  <tableStyleInfo name="TableStyleLight21" showFirstColumn="0" showLastColumn="0" showRowStripes="0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6F8E26F8-C767-43F2-BF29-4D110E94EEAF}" name="Table3884" displayName="Table3884" ref="A14:C24" totalsRowShown="0">
  <autoFilter ref="A14:C24" xr:uid="{6F8E26F8-C767-43F2-BF29-4D110E94EEAF}"/>
  <tableColumns count="3">
    <tableColumn id="1" xr3:uid="{FABC6263-44C0-4475-9E89-44F6E4B0FFB0}" name="VSG02A 24044F1.01"/>
    <tableColumn id="2" xr3:uid="{9F2AAE02-1D98-46EC-AC91-2026B38C0863}" name="Column2"/>
    <tableColumn id="3" xr3:uid="{A2046314-D765-4CEB-B6BC-8B6F271D44F0}" name="Thickness/mm"/>
  </tableColumns>
  <tableStyleInfo name="TableStyleLight21" showFirstColumn="0" showLastColumn="0" showRowStripes="0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4F6F0ED5-CD32-47F3-9679-3631B9A3B9C3}" name="Table3985" displayName="Table3985" ref="E14:G24" totalsRowShown="0">
  <autoFilter ref="E14:G24" xr:uid="{4F6F0ED5-CD32-47F3-9679-3631B9A3B9C3}"/>
  <tableColumns count="3">
    <tableColumn id="1" xr3:uid="{C23C1C64-25ED-4EBB-8A05-7E2BFE5D22A4}" name="VSG02A 24044F1.02"/>
    <tableColumn id="2" xr3:uid="{36B13EAE-BFAC-4833-80FC-9A10B78D19D3}" name="Column2"/>
    <tableColumn id="3" xr3:uid="{3332EE97-94B0-4B27-824D-DBBC218B9C1A}" name="Thickness/mm"/>
  </tableColumns>
  <tableStyleInfo name="TableStyleLight21" showFirstColumn="0" showLastColumn="0" showRowStripes="0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6C2F5DC3-4B91-45DE-90C6-A4FE612709B0}" name="Table31086" displayName="Table31086" ref="I14:K24" totalsRowShown="0">
  <autoFilter ref="I14:K24" xr:uid="{6C2F5DC3-4B91-45DE-90C6-A4FE612709B0}"/>
  <tableColumns count="3">
    <tableColumn id="1" xr3:uid="{744253B7-AAF4-4A50-8236-B7EE69B6B99F}" name="VSG02A 240"/>
    <tableColumn id="2" xr3:uid="{BD14808C-2990-457D-847C-EDE5660B7FC6}" name="Column2"/>
    <tableColumn id="3" xr3:uid="{85A95E4F-7A4A-4CBA-AF82-E3406F6C900A}" name="Thickness/mm"/>
  </tableColumns>
  <tableStyleInfo name="TableStyleLight21" showFirstColumn="0" showLastColumn="0" showRowStripes="0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D620F6E-A82D-47E0-BAF0-C64713D128FE}" name="Table31187" displayName="Table31187" ref="M14:O24" totalsRowShown="0">
  <autoFilter ref="M14:O24" xr:uid="{6D620F6E-A82D-47E0-BAF0-C64713D128FE}"/>
  <tableColumns count="3">
    <tableColumn id="1" xr3:uid="{E87CAAF8-30F5-4316-A46B-FFCDCFCD98AD}" name="VSG02A 240"/>
    <tableColumn id="2" xr3:uid="{5DCF5234-3C95-44C3-9460-11593FFAE7E2}" name="Column2"/>
    <tableColumn id="3" xr3:uid="{1193095B-6B6F-4AE3-942F-EB4BB7E391F7}" name="Thickness/mm"/>
  </tableColumns>
  <tableStyleInfo name="TableStyleLight21" showFirstColumn="0" showLastColumn="0" showRowStripes="0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39295E02-CF15-487A-BB8E-050AF6BB58EC}" name="Table31288" displayName="Table31288" ref="A26:C36" totalsRowShown="0">
  <autoFilter ref="A26:C36" xr:uid="{39295E02-CF15-487A-BB8E-050AF6BB58EC}"/>
  <tableColumns count="3">
    <tableColumn id="1" xr3:uid="{F7C09C5F-BE5E-44F3-B3FB-22B6F0B4D36E}" name="VSG02A 24045F1.01"/>
    <tableColumn id="2" xr3:uid="{66B2CFE1-30EA-415C-BFD1-646AD301F60F}" name="Column2"/>
    <tableColumn id="3" xr3:uid="{5A8E4B82-0767-4EC5-AC74-F173E2470D4F}" name="Thickness/mm"/>
  </tableColumns>
  <tableStyleInfo name="TableStyleLight21" showFirstColumn="0" showLastColumn="0" showRowStripes="0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B118D1E-72C2-434D-83C8-39D3E1D11F2A}" name="Table31389" displayName="Table31389" ref="E26:G36" totalsRowShown="0">
  <autoFilter ref="E26:G36" xr:uid="{CB118D1E-72C2-434D-83C8-39D3E1D11F2A}"/>
  <tableColumns count="3">
    <tableColumn id="1" xr3:uid="{8EE9FECF-7205-433E-8D60-84E983183DBB}" name="VSG02A 24045F1.02"/>
    <tableColumn id="2" xr3:uid="{0AB0416D-1694-4A11-A9D0-6E85DEE0B07B}" name="Column2"/>
    <tableColumn id="3" xr3:uid="{A60C2F9E-C338-48C2-AC91-65ABD55E74BF}" name="Thickness/mm"/>
  </tableColumns>
  <tableStyleInfo name="TableStyleLight21" showFirstColumn="0" showLastColumn="0" showRowStripes="0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63918D1F-0959-4644-B2C8-BF27C3ADC0F0}" name="Table31490" displayName="Table31490" ref="I26:K36" totalsRowShown="0">
  <autoFilter ref="I26:K36" xr:uid="{63918D1F-0959-4644-B2C8-BF27C3ADC0F0}"/>
  <tableColumns count="3">
    <tableColumn id="1" xr3:uid="{719756D2-A529-4C8F-8615-D81EEDB46BF9}" name="VSG02A 240"/>
    <tableColumn id="2" xr3:uid="{FFF31089-35BF-478F-978D-4F9410129502}" name="Column2"/>
    <tableColumn id="3" xr3:uid="{2A715BC0-AD34-47AE-ADF4-5B7DDFC159F1}" name="Thickness/mm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19B9F0-DFD9-4154-968E-D6ED2CE3A79A}" name="Table35" displayName="Table35" ref="E29:G39" totalsRowShown="0">
  <autoFilter ref="E29:G39" xr:uid="{FC19B9F0-DFD9-4154-968E-D6ED2CE3A79A}"/>
  <tableColumns count="3">
    <tableColumn id="1" xr3:uid="{90028C27-362A-41E8-86E0-07E1842FB2C5}" name="VSG01A 24059F1.03"/>
    <tableColumn id="2" xr3:uid="{583AD8F3-008E-4269-BF39-8AB953CA7F28}" name="Column2"/>
    <tableColumn id="3" xr3:uid="{4D7D1AF2-6BB6-4516-9093-01D2787F80FF}" name="Thickness/mm"/>
  </tableColumns>
  <tableStyleInfo name="TableStyleLight21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666D991-BF19-4F1D-B015-31E0A1CB06AA}" name="Table31623" displayName="Table31623" ref="M77:O87" totalsRowShown="0">
  <autoFilter ref="M77:O87" xr:uid="{7666D991-BF19-4F1D-B015-31E0A1CB06AA}"/>
  <tableColumns count="3">
    <tableColumn id="1" xr3:uid="{36088C04-F73E-4AC2-9495-1E5749CE1F06}" name="VSG02A 24066G1.04"/>
    <tableColumn id="2" xr3:uid="{571B7069-2783-4413-9CC5-7BD6E47F7792}" name="Column2"/>
    <tableColumn id="3" xr3:uid="{53CEABBA-2104-49D1-BE31-923DD71FA48B}" name="Thickness/mm"/>
  </tableColumns>
  <tableStyleInfo name="TableStyleLight21" showFirstColumn="0" showLastColumn="0" showRowStripes="0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D69B0891-3227-40A7-A1A7-E5481EF29C51}" name="Table31591" displayName="Table31591" ref="M26:O36" totalsRowShown="0">
  <autoFilter ref="M26:O36" xr:uid="{D69B0891-3227-40A7-A1A7-E5481EF29C51}"/>
  <tableColumns count="3">
    <tableColumn id="1" xr3:uid="{7EBE1E59-C3CD-4D89-B7DD-F7DF849B25D8}" name="VSG02A 240"/>
    <tableColumn id="2" xr3:uid="{C18B17EE-3A4E-4B4C-94DA-5274D17DD648}" name="Column2"/>
    <tableColumn id="3" xr3:uid="{3BB175F8-8157-4242-A040-928BE5358822}" name="Thickness/mm"/>
  </tableColumns>
  <tableStyleInfo name="TableStyleLight21" showFirstColumn="0" showLastColumn="0" showRowStripes="0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DA51B7C5-8164-43AD-90A6-51D00927B11F}" name="Table31692" displayName="Table31692" ref="A38:C48" totalsRowShown="0">
  <autoFilter ref="A38:C48" xr:uid="{DA51B7C5-8164-43AD-90A6-51D00927B11F}"/>
  <tableColumns count="3">
    <tableColumn id="1" xr3:uid="{B4B9B116-5DD1-42A0-94B4-CAA9ACB3CA4E}" name="VSG02A 24046F1.01"/>
    <tableColumn id="2" xr3:uid="{52685D7E-D03B-43CA-B2A1-73B3405905F6}" name="Column2"/>
    <tableColumn id="3" xr3:uid="{112B73D4-72D8-4E9E-95A7-41C899DEFB05}" name="Thickness/mm"/>
  </tableColumns>
  <tableStyleInfo name="TableStyleLight21" showFirstColumn="0" showLastColumn="0" showRowStripes="0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44837866-576A-4A7C-B44E-BFCD914E6A8A}" name="Table3161793" displayName="Table3161793" ref="E38:G48" totalsRowShown="0">
  <autoFilter ref="E38:G48" xr:uid="{44837866-576A-4A7C-B44E-BFCD914E6A8A}"/>
  <tableColumns count="3">
    <tableColumn id="1" xr3:uid="{76647B6D-2854-4896-B703-160AD7C54765}" name="VSG02A 24046F1.02"/>
    <tableColumn id="2" xr3:uid="{3842F71F-0C6E-4543-B801-07301A4D2343}" name="Column2"/>
    <tableColumn id="3" xr3:uid="{19CE66DF-B02E-4C92-98E7-A8FC9178669C}" name="Thickness/mm"/>
  </tableColumns>
  <tableStyleInfo name="TableStyleLight21" showFirstColumn="0" showLastColumn="0" showRowStripes="0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8F96180A-C7AB-4B10-A8CE-1E7C601D46D4}" name="Table3161894" displayName="Table3161894" ref="I38:K48" totalsRowShown="0">
  <autoFilter ref="I38:K48" xr:uid="{8F96180A-C7AB-4B10-A8CE-1E7C601D46D4}"/>
  <tableColumns count="3">
    <tableColumn id="1" xr3:uid="{CA04B976-EFDC-4DB5-9E03-F13DD6FCA46A}" name="VSG02A 240"/>
    <tableColumn id="2" xr3:uid="{F4CEE91E-E96C-4981-B1E5-A18D326B48E4}" name="Column2"/>
    <tableColumn id="3" xr3:uid="{111A048B-6501-48F6-B437-BB33CBB3A61F}" name="Thickness/mm"/>
  </tableColumns>
  <tableStyleInfo name="TableStyleLight21" showFirstColumn="0" showLastColumn="0" showRowStripes="0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4C1452A-04F3-4263-8DA2-506A39B6F44F}" name="Table3161995" displayName="Table3161995" ref="M38:O48" totalsRowShown="0">
  <autoFilter ref="M38:O48" xr:uid="{34C1452A-04F3-4263-8DA2-506A39B6F44F}"/>
  <tableColumns count="3">
    <tableColumn id="1" xr3:uid="{BB299F50-578D-408E-9192-396280358776}" name="VSG02A 240"/>
    <tableColumn id="2" xr3:uid="{50DEAB90-78DE-414E-9210-0165161B9DD9}" name="Column2"/>
    <tableColumn id="3" xr3:uid="{C09D71C0-736A-4BF6-84D9-6CC8E2F29A02}" name="Thickness/mm"/>
  </tableColumns>
  <tableStyleInfo name="TableStyleLight21" showFirstColumn="0" showLastColumn="0" showRowStripes="0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29A2E379-7F63-436C-B4A4-A1A2C8A7A8C5}" name="Table3162096" displayName="Table3162096" ref="A50:C60" totalsRowShown="0">
  <autoFilter ref="A50:C60" xr:uid="{29A2E379-7F63-436C-B4A4-A1A2C8A7A8C5}"/>
  <tableColumns count="3">
    <tableColumn id="1" xr3:uid="{39BFFB2F-6BA1-4211-ADC3-E3B0C92E3C3B}" name="VSG02A 24047F1.01"/>
    <tableColumn id="2" xr3:uid="{B115B0C5-8FBC-4C56-A22D-E54EA66E6D66}" name="Column2"/>
    <tableColumn id="3" xr3:uid="{20B3B73E-BB6A-4F11-ABB2-A02416C65224}" name="Thickness/mm"/>
  </tableColumns>
  <tableStyleInfo name="TableStyleLight21" showFirstColumn="0" showLastColumn="0" showRowStripes="0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F5AEF49D-CB7D-4766-8AC8-3DB93BCE87A6}" name="Table3162197" displayName="Table3162197" ref="E50:G60" totalsRowShown="0">
  <autoFilter ref="E50:G60" xr:uid="{F5AEF49D-CB7D-4766-8AC8-3DB93BCE87A6}"/>
  <tableColumns count="3">
    <tableColumn id="1" xr3:uid="{E610A87E-7E2D-4EB9-B5F7-3E5764BBC965}" name="VSG02A 24047F1.02"/>
    <tableColumn id="2" xr3:uid="{0FF1A659-BFA7-4A7E-A749-644C710CA9AA}" name="Column2"/>
    <tableColumn id="3" xr3:uid="{6DD01F53-7EE1-4A59-872B-C5EAB18568C7}" name="Thickness/mm"/>
  </tableColumns>
  <tableStyleInfo name="TableStyleLight21" showFirstColumn="0" showLastColumn="0" showRowStripes="0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2F6E4DF0-76DE-4770-A8A7-D13DA28B165C}" name="Table3162298" displayName="Table3162298" ref="I50:K60" totalsRowShown="0">
  <autoFilter ref="I50:K60" xr:uid="{2F6E4DF0-76DE-4770-A8A7-D13DA28B165C}"/>
  <tableColumns count="3">
    <tableColumn id="1" xr3:uid="{67DEC32B-B274-4EBF-AD8B-DE2EFF549E8E}" name="VSG02A 240"/>
    <tableColumn id="2" xr3:uid="{909D8766-533E-4C82-8989-107C05539759}" name="Column2"/>
    <tableColumn id="3" xr3:uid="{1F397B28-58DD-4CF5-A713-AD25E73CC9FC}" name="Thickness/mm"/>
  </tableColumns>
  <tableStyleInfo name="TableStyleLight21" showFirstColumn="0" showLastColumn="0" showRowStripes="0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15F81287-DABB-4BD7-8ABA-0F6B15C26E6E}" name="Table3162399" displayName="Table3162399" ref="M50:O60" totalsRowShown="0">
  <autoFilter ref="M50:O60" xr:uid="{15F81287-DABB-4BD7-8ABA-0F6B15C26E6E}"/>
  <tableColumns count="3">
    <tableColumn id="1" xr3:uid="{0368DBA8-16CE-4EEE-B89E-DFAEB3D16947}" name="VSG02A 240"/>
    <tableColumn id="2" xr3:uid="{EB0DEF20-9240-4C21-A6F6-30E6F2235FED}" name="Column2"/>
    <tableColumn id="3" xr3:uid="{79ABB64C-D584-4057-9E15-69FCC612F101}" name="Thickness/mm"/>
  </tableColumns>
  <tableStyleInfo name="TableStyleLight21" showFirstColumn="0" showLastColumn="0" showRowStripes="0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57B502D-03CE-4EA6-A510-D18687CD5C3D}" name="Table31624100" displayName="Table31624100" ref="A62:C72" totalsRowShown="0">
  <autoFilter ref="A62:C72" xr:uid="{957B502D-03CE-4EA6-A510-D18687CD5C3D}"/>
  <tableColumns count="3">
    <tableColumn id="1" xr3:uid="{7F4C16EF-618B-4B1A-B563-03795F3999E0}" name="VSG02A 24050F1.01"/>
    <tableColumn id="2" xr3:uid="{3EA6677A-832D-4549-B12E-4B0B51C953C6}" name="Column2"/>
    <tableColumn id="3" xr3:uid="{14929B54-BC04-4D1F-A63F-E0ABFB7C1974}" name="Thickness/mm"/>
  </tableColumns>
  <tableStyleInfo name="TableStyleLight21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660DCC5-7B62-47F7-B818-78C9D418B2A1}" name="Table31624" displayName="Table31624" ref="A180:C190" totalsRowShown="0">
  <autoFilter ref="A180:C190" xr:uid="{A660DCC5-7B62-47F7-B818-78C9D418B2A1}"/>
  <tableColumns count="3">
    <tableColumn id="1" xr3:uid="{10713A5F-6641-4BBF-B926-B209C37AEDD3}" name="VSG01A 24078G1.01"/>
    <tableColumn id="2" xr3:uid="{9107EE56-A93D-4526-B509-E8D9F4266539}" name="Column2"/>
    <tableColumn id="3" xr3:uid="{FEC77395-B1C2-47E4-B450-11471CC50373}" name="Thickness/mm"/>
  </tableColumns>
  <tableStyleInfo name="TableStyleLight21" showFirstColumn="0" showLastColumn="0" showRowStripes="0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B87C814E-CEBE-40C7-A0AE-464DF18513F3}" name="Table31625101" displayName="Table31625101" ref="E62:G72" totalsRowShown="0">
  <autoFilter ref="E62:G72" xr:uid="{B87C814E-CEBE-40C7-A0AE-464DF18513F3}"/>
  <tableColumns count="3">
    <tableColumn id="1" xr3:uid="{4DEE855D-B67C-4E43-8FBA-A95F88770B78}" name="VSG02A 24050F1.02"/>
    <tableColumn id="2" xr3:uid="{980672C9-2FCC-4F2F-B404-7DA76307F2F1}" name="Column2"/>
    <tableColumn id="3" xr3:uid="{787E4279-882F-45EB-AD42-5D2A77DBA4D5}" name="Thickness/mm"/>
  </tableColumns>
  <tableStyleInfo name="TableStyleLight21" showFirstColumn="0" showLastColumn="0" showRowStripes="0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DCE893B6-4B1B-498E-B5E4-F58DE754F8FE}" name="Table31626102" displayName="Table31626102" ref="I62:K72" totalsRowShown="0">
  <autoFilter ref="I62:K72" xr:uid="{DCE893B6-4B1B-498E-B5E4-F58DE754F8FE}"/>
  <tableColumns count="3">
    <tableColumn id="1" xr3:uid="{2E46EEA9-18A1-4735-B1B5-7A4E3701061F}" name="VSG02A 24050F1.03"/>
    <tableColumn id="2" xr3:uid="{1E33F99E-80AD-4C68-A112-6E21D538AC89}" name="Column2"/>
    <tableColumn id="3" xr3:uid="{D6E823A6-804F-4324-BE4A-8858770C37BE}" name="Thickness/mm"/>
  </tableColumns>
  <tableStyleInfo name="TableStyleLight21" showFirstColumn="0" showLastColumn="0" showRowStripes="0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CEDFAC51-0044-46D1-B29C-72CDE0F85D9B}" name="Table31627103" displayName="Table31627103" ref="M62:O72" totalsRowShown="0">
  <autoFilter ref="M62:O72" xr:uid="{CEDFAC51-0044-46D1-B29C-72CDE0F85D9B}"/>
  <tableColumns count="3">
    <tableColumn id="1" xr3:uid="{5162EB10-8D68-4357-BE0B-7BB1D3026CEE}" name="VSG02A 24050F1.04"/>
    <tableColumn id="2" xr3:uid="{173B1566-86BD-49ED-8FEB-AD7FE7AD4C1C}" name="Column2"/>
    <tableColumn id="3" xr3:uid="{63FFCAD0-5716-4F5D-A351-1F8D34A6B200}" name="Thickness/mm"/>
  </tableColumns>
  <tableStyleInfo name="TableStyleLight21" showFirstColumn="0" showLastColumn="0" showRowStripes="0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26A0BC87-8261-415F-9D22-92AD58201B2E}" name="Table31628104" displayName="Table31628104" ref="A74:C84" totalsRowShown="0">
  <autoFilter ref="A74:C84" xr:uid="{26A0BC87-8261-415F-9D22-92AD58201B2E}"/>
  <tableColumns count="3">
    <tableColumn id="1" xr3:uid="{2EC4D37A-7FC4-4C48-8A01-646A21A23739}" name="VSG02A 24051F1.01"/>
    <tableColumn id="2" xr3:uid="{5582E77D-008F-413F-9D0B-C9E9C8895E64}" name="Column2"/>
    <tableColumn id="3" xr3:uid="{3B3BE7FE-1BA1-4EBE-84DC-20D8A0DCA85D}" name="Thickness/mm"/>
  </tableColumns>
  <tableStyleInfo name="TableStyleLight21" showFirstColumn="0" showLastColumn="0" showRowStripes="0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764B3E11-3452-4D83-823F-3E2DCA72E647}" name="Table31629105" displayName="Table31629105" ref="E74:G84" totalsRowShown="0">
  <autoFilter ref="E74:G84" xr:uid="{764B3E11-3452-4D83-823F-3E2DCA72E647}"/>
  <tableColumns count="3">
    <tableColumn id="1" xr3:uid="{09592DC5-39AC-4B11-9CE1-295CB52F9F81}" name="VSG02A 24051F1.02"/>
    <tableColumn id="2" xr3:uid="{52D6C55C-71EB-4089-9979-D343BB57EAE6}" name="Column2"/>
    <tableColumn id="3" xr3:uid="{16985586-ECC6-4967-9151-0F85CB69E127}" name="Thickness/mm"/>
  </tableColumns>
  <tableStyleInfo name="TableStyleLight21" showFirstColumn="0" showLastColumn="0" showRowStripes="0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EBD4C4FA-37B6-418A-8408-B096B5271623}" name="Table31630106" displayName="Table31630106" ref="I74:K84" totalsRowShown="0">
  <autoFilter ref="I74:K84" xr:uid="{EBD4C4FA-37B6-418A-8408-B096B5271623}"/>
  <tableColumns count="3">
    <tableColumn id="1" xr3:uid="{C9A1E1D0-94B4-4910-9CDA-00D12AC0ECD5}" name="VSG02A 24051F1.03"/>
    <tableColumn id="2" xr3:uid="{04035D7B-6D6E-4C08-A3EA-6A1C173AD8C8}" name="Column2"/>
    <tableColumn id="3" xr3:uid="{C36D9CB8-6368-44F5-BA27-D11E0219A371}" name="Thickness/mm"/>
  </tableColumns>
  <tableStyleInfo name="TableStyleLight21" showFirstColumn="0" showLastColumn="0" showRowStripes="0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6BECD11-A9E0-4D06-BF6A-25FA323E50F8}" name="Table31631107" displayName="Table31631107" ref="M74:O84" totalsRowShown="0">
  <autoFilter ref="M74:O84" xr:uid="{76BECD11-A9E0-4D06-BF6A-25FA323E50F8}"/>
  <tableColumns count="3">
    <tableColumn id="1" xr3:uid="{48CD0FBB-BA49-4F26-B516-FDA960B56B8B}" name="VSG02A 24051F1.04"/>
    <tableColumn id="2" xr3:uid="{9F71169E-C858-4A4A-8A45-DAAF43E2670C}" name="Column2"/>
    <tableColumn id="3" xr3:uid="{C90E0DC8-8E4E-4105-8594-6E6F78D09B55}" name="Thickness/mm"/>
  </tableColumns>
  <tableStyleInfo name="TableStyleLight21" showFirstColumn="0" showLastColumn="0" showRowStripes="0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3C56070B-56DD-4FA6-A065-7A3E02E4CED4}" name="Table31632108" displayName="Table31632108" ref="A165:C175" totalsRowShown="0">
  <autoFilter ref="A165:C175" xr:uid="{3C56070B-56DD-4FA6-A065-7A3E02E4CED4}"/>
  <tableColumns count="3">
    <tableColumn id="1" xr3:uid="{C58DF83A-B75A-4CDF-858C-7CA63E16F3F0}" name="VSG01A 24059F1.01"/>
    <tableColumn id="2" xr3:uid="{8FC7920D-A360-446A-8569-6ECB54454F9C}" name="Column2"/>
    <tableColumn id="3" xr3:uid="{8E2DE8C3-188A-4080-A975-59BEB5BB78A2}" name="Thickness/mm"/>
  </tableColumns>
  <tableStyleInfo name="TableStyleLight21" showFirstColumn="0" showLastColumn="0" showRowStripes="0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AA78BC9F-BB7B-4A39-9677-3DFA39A1CD16}" name="Table31633109" displayName="Table31633109" ref="E165:G175" totalsRowShown="0">
  <autoFilter ref="E165:G175" xr:uid="{AA78BC9F-BB7B-4A39-9677-3DFA39A1CD16}"/>
  <tableColumns count="3">
    <tableColumn id="1" xr3:uid="{30D464BE-4995-4246-875B-86851949DFF6}" name="VSG01A 24059F1.02"/>
    <tableColumn id="2" xr3:uid="{4C417259-B56F-4AF6-9612-9AC3F539726D}" name="Column2"/>
    <tableColumn id="3" xr3:uid="{C869C27D-8CF8-4995-96B7-3E9A56C716FD}" name="Thickness/mm"/>
  </tableColumns>
  <tableStyleInfo name="TableStyleLight21" showFirstColumn="0" showLastColumn="0" showRowStripes="0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4FF1C456-F7D0-4B60-9069-6B1DA73F6658}" name="Table31634110" displayName="Table31634110" ref="I165:K175" totalsRowShown="0">
  <autoFilter ref="I165:K175" xr:uid="{4FF1C456-F7D0-4B60-9069-6B1DA73F6658}"/>
  <tableColumns count="3">
    <tableColumn id="1" xr3:uid="{82E56F5B-E5CB-4EBA-B2A9-157093CF2C85}" name="VSG01A 24059F1.03"/>
    <tableColumn id="2" xr3:uid="{ED085396-34AA-41C3-88ED-EF7CE0025B13}" name="Column2"/>
    <tableColumn id="3" xr3:uid="{BFA9889D-CC00-46E0-9BA9-CB74A82BFC17}" name="Thickness/mm"/>
  </tableColumns>
  <tableStyleInfo name="TableStyleLight21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1B1B3D3-3636-42FF-8141-C81D1F3294F0}" name="Table31625" displayName="Table31625" ref="E180:G190" totalsRowShown="0">
  <autoFilter ref="E180:G190" xr:uid="{71B1B3D3-3636-42FF-8141-C81D1F3294F0}"/>
  <tableColumns count="3">
    <tableColumn id="1" xr3:uid="{51BD6CAA-9A7E-4668-A3F6-670904343542}" name="VSG01A 24078G1.02"/>
    <tableColumn id="2" xr3:uid="{7694D3DA-8489-45E8-A6F5-10E1093879AE}" name="Column2"/>
    <tableColumn id="3" xr3:uid="{273B22D2-26B6-4483-A8A5-BAAA6AFC1DEF}" name="Thickness/mm"/>
  </tableColumns>
  <tableStyleInfo name="TableStyleLight21" showFirstColumn="0" showLastColumn="0" showRowStripes="0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89CF8F50-007A-45A4-92C6-79FF921CF44D}" name="Table31635111" displayName="Table31635111" ref="M165:O175" totalsRowShown="0">
  <autoFilter ref="M165:O175" xr:uid="{89CF8F50-007A-45A4-92C6-79FF921CF44D}"/>
  <tableColumns count="3">
    <tableColumn id="1" xr3:uid="{744EEB16-88DD-43C9-9F4A-D81A9CC2B4BF}" name="VSG01A 24059F1.04"/>
    <tableColumn id="2" xr3:uid="{56CAE6C1-3511-4D51-9FFC-183E6336DB6F}" name="Column2"/>
    <tableColumn id="3" xr3:uid="{3DD9E88C-672A-4C58-822E-9DE1A67FBD69}" name="Thickness/mm"/>
  </tableColumns>
  <tableStyleInfo name="TableStyleLight21" showFirstColumn="0" showLastColumn="0" showRowStripes="0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2FF057CA-E281-47A3-BA32-4A69A3D0527D}" name="Table31636112" displayName="Table31636112" ref="A177:C187" totalsRowShown="0">
  <autoFilter ref="A177:C187" xr:uid="{2FF057CA-E281-47A3-BA32-4A69A3D0527D}"/>
  <tableColumns count="3">
    <tableColumn id="1" xr3:uid="{B9290F99-F884-4A32-A90F-8FDD8FF643EA}" name="VSG02A 24060F1.01"/>
    <tableColumn id="2" xr3:uid="{5F000696-47F3-4EB1-BFD7-3CC0B6FB966D}" name="Column2"/>
    <tableColumn id="3" xr3:uid="{2E3E8906-26CF-4FFB-BDCD-A8DEE78EC18A}" name="Thickness/mm"/>
  </tableColumns>
  <tableStyleInfo name="TableStyleLight21" showFirstColumn="0" showLastColumn="0" showRowStripes="0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C6D6BDAD-8717-4C29-8301-D118EEC8D9AD}" name="Table31637113" displayName="Table31637113" ref="E177:G187" totalsRowShown="0">
  <autoFilter ref="E177:G187" xr:uid="{C6D6BDAD-8717-4C29-8301-D118EEC8D9AD}"/>
  <tableColumns count="3">
    <tableColumn id="1" xr3:uid="{01537E1D-DE3E-4045-8003-469AA28F219A}" name="VSG02A 24060F1.02"/>
    <tableColumn id="2" xr3:uid="{2C43BABE-7659-4AE7-8DAE-26E72089A37F}" name="Column2"/>
    <tableColumn id="3" xr3:uid="{B03B4D07-F035-44E0-B42D-D60E4767D3EA}" name="Thickness/mm"/>
  </tableColumns>
  <tableStyleInfo name="TableStyleLight21" showFirstColumn="0" showLastColumn="0" showRowStripes="0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95E254B3-E668-4342-A64F-B8D78B7E8E10}" name="Table31638114" displayName="Table31638114" ref="I177:K187" totalsRowShown="0">
  <autoFilter ref="I177:K187" xr:uid="{95E254B3-E668-4342-A64F-B8D78B7E8E10}"/>
  <tableColumns count="3">
    <tableColumn id="1" xr3:uid="{CF7A96E0-8E50-4830-806D-90FE6126058B}" name="VSG02A 240"/>
    <tableColumn id="2" xr3:uid="{9F00ACF8-B91E-43FD-8B20-FACE506A7AC7}" name="Column2"/>
    <tableColumn id="3" xr3:uid="{0B8ABED9-2E74-4670-B0E1-AF9C809B3145}" name="Thickness/mm"/>
  </tableColumns>
  <tableStyleInfo name="TableStyleLight21" showFirstColumn="0" showLastColumn="0" showRowStripes="0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63F9BF3B-8642-4DF8-AFAD-4F9F72065B4D}" name="Table31639115" displayName="Table31639115" ref="M177:O187" totalsRowShown="0">
  <autoFilter ref="M177:O187" xr:uid="{63F9BF3B-8642-4DF8-AFAD-4F9F72065B4D}"/>
  <tableColumns count="3">
    <tableColumn id="1" xr3:uid="{AD44076E-E1EC-478B-898C-FFE5D6150529}" name="VSG02A 240"/>
    <tableColumn id="2" xr3:uid="{8CA94BE7-C316-443A-A4F4-427418E8E4C6}" name="Column2"/>
    <tableColumn id="3" xr3:uid="{30A999AE-C1CB-4F0D-B21E-5BA250F85BD8}" name="Thickness/mm"/>
  </tableColumns>
  <tableStyleInfo name="TableStyleLight21" showFirstColumn="0" showLastColumn="0" showRowStripes="0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5066E4F0-29F5-490A-889A-1231D65B79C7}" name="Table31640116" displayName="Table31640116" ref="A189:C199" totalsRowShown="0">
  <autoFilter ref="A189:C199" xr:uid="{5066E4F0-29F5-490A-889A-1231D65B79C7}"/>
  <tableColumns count="3">
    <tableColumn id="1" xr3:uid="{382B709A-F083-4AFB-A09D-66B8A438B28C}" name="VSG02A 24061F1.01"/>
    <tableColumn id="2" xr3:uid="{4D78F1F7-3938-4666-B43C-B49148362737}" name="Column2"/>
    <tableColumn id="3" xr3:uid="{F6BAD264-1D2D-4317-82ED-A71BA5B04699}" name="Thickness/mm"/>
  </tableColumns>
  <tableStyleInfo name="TableStyleLight21" showFirstColumn="0" showLastColumn="0" showRowStripes="0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16C59527-2C5F-42FB-8608-2170FB56A8C7}" name="Table31641117" displayName="Table31641117" ref="E189:G199" totalsRowShown="0">
  <autoFilter ref="E189:G199" xr:uid="{16C59527-2C5F-42FB-8608-2170FB56A8C7}"/>
  <tableColumns count="3">
    <tableColumn id="1" xr3:uid="{80C0C211-0E6D-47FF-A888-9067EB274D93}" name="VSG02A 24061F1.02"/>
    <tableColumn id="2" xr3:uid="{74781677-DEF5-4FC3-BD0B-9F5629B7499E}" name="Column2"/>
    <tableColumn id="3" xr3:uid="{C5AB2166-E7F9-4B93-9A78-2DAA14B90DFD}" name="Thickness/mm"/>
  </tableColumns>
  <tableStyleInfo name="TableStyleLight21" showFirstColumn="0" showLastColumn="0" showRowStripes="0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391B97BD-F4A1-444B-B230-6885DAFB4DB1}" name="Table31642118" displayName="Table31642118" ref="I189:K199" totalsRowShown="0">
  <autoFilter ref="I189:K199" xr:uid="{391B97BD-F4A1-444B-B230-6885DAFB4DB1}"/>
  <tableColumns count="3">
    <tableColumn id="1" xr3:uid="{5F3ABE0D-BB57-4B70-A209-4E216F110434}" name="VSG02A 24061F1.03"/>
    <tableColumn id="2" xr3:uid="{92CCDCD1-CBB5-4CD1-9439-7F5BCF6D5A35}" name="Column2"/>
    <tableColumn id="3" xr3:uid="{DAE73DE2-B44E-4D0C-A22D-4A0D9C45D88C}" name="Thickness/mm"/>
  </tableColumns>
  <tableStyleInfo name="TableStyleLight21" showFirstColumn="0" showLastColumn="0" showRowStripes="0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B027FC1E-F16B-47EA-8FA9-FE85775BA476}" name="Table31643119" displayName="Table31643119" ref="M189:O199" totalsRowShown="0">
  <autoFilter ref="M189:O199" xr:uid="{B027FC1E-F16B-47EA-8FA9-FE85775BA476}"/>
  <tableColumns count="3">
    <tableColumn id="1" xr3:uid="{406BEBB3-114A-41DB-B71C-76F976AB3B84}" name="VSG02A 24061F1.04"/>
    <tableColumn id="2" xr3:uid="{8F83F62B-DA69-464D-8F49-251A7F52FA53}" name="Column2"/>
    <tableColumn id="3" xr3:uid="{D3FA2368-66BA-4D8A-86CD-C23972BE73A8}" name="Thickness/mm"/>
  </tableColumns>
  <tableStyleInfo name="TableStyleLight21" showFirstColumn="0" showLastColumn="0" showRowStripes="0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4D1AD7C8-83AA-4CF6-816D-A4F2ED4081C2}" name="Table31644120" displayName="Table31644120" ref="A201:C211" totalsRowShown="0">
  <autoFilter ref="A201:C211" xr:uid="{4D1AD7C8-83AA-4CF6-816D-A4F2ED4081C2}"/>
  <tableColumns count="3">
    <tableColumn id="1" xr3:uid="{1B731E14-2F53-4D1C-8FE3-D9FCCA5D0B95}" name="VSG02A 24064F1.01"/>
    <tableColumn id="2" xr3:uid="{CDF85552-D499-4CF3-A3D8-5858DC49AB04}" name="Column2"/>
    <tableColumn id="3" xr3:uid="{727275DD-5F02-49EF-B227-0961DA3A74F9}" name="Thickness/mm"/>
  </tableColumns>
  <tableStyleInfo name="TableStyleLight21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42CE471-CFF0-4676-B24A-C6573937172B}" name="Table31628" displayName="Table31628" ref="A192:C202" totalsRowShown="0">
  <autoFilter ref="A192:C202" xr:uid="{742CE471-CFF0-4676-B24A-C6573937172B}"/>
  <tableColumns count="3">
    <tableColumn id="1" xr3:uid="{92FD4E22-8765-4A13-A423-77A792375E65}" name="VSG01A 24079G1.01"/>
    <tableColumn id="2" xr3:uid="{2DEE871D-0ACE-4DAB-B97C-0B775B6892A1}" name="Column2"/>
    <tableColumn id="3" xr3:uid="{DE45AB61-7C2A-4758-A94A-CAA52E20D059}" name="Thickness/mm"/>
  </tableColumns>
  <tableStyleInfo name="TableStyleLight21" showFirstColumn="0" showLastColumn="0" showRowStripes="0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5A7CA11C-BC8C-4031-81F5-D80F012E275A}" name="Table31645121" displayName="Table31645121" ref="E201:G211" totalsRowShown="0">
  <autoFilter ref="E201:G211" xr:uid="{5A7CA11C-BC8C-4031-81F5-D80F012E275A}"/>
  <tableColumns count="3">
    <tableColumn id="1" xr3:uid="{1F5098B6-5A6B-4F81-8287-707C4D565A63}" name="VSG02A 24064F1.02"/>
    <tableColumn id="2" xr3:uid="{0B3D10CE-C057-4997-BCDA-579A4ADD27B5}" name="Column2"/>
    <tableColumn id="3" xr3:uid="{D99CC65C-6782-4B53-9522-C37458530083}" name="Thickness/mm"/>
  </tableColumns>
  <tableStyleInfo name="TableStyleLight21" showFirstColumn="0" showLastColumn="0" showRowStripes="0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35D83228-81C0-4CFB-B1CB-9D8652FC82EC}" name="Table31646122" displayName="Table31646122" ref="I201:K211" totalsRowShown="0">
  <autoFilter ref="I201:K211" xr:uid="{35D83228-81C0-4CFB-B1CB-9D8652FC82EC}"/>
  <tableColumns count="3">
    <tableColumn id="1" xr3:uid="{F63155D6-F04A-4CCE-95A2-3571D489F19D}" name="VSG02A 24064F1.03"/>
    <tableColumn id="2" xr3:uid="{92F7C602-A07B-4212-B538-023B80B70939}" name="Column2"/>
    <tableColumn id="3" xr3:uid="{9E62F0CC-F548-4749-9536-A10C5403F1CE}" name="Thickness/mm"/>
  </tableColumns>
  <tableStyleInfo name="TableStyleLight21" showFirstColumn="0" showLastColumn="0" showRowStripes="0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C89AC8-00EA-4CE2-BB08-8BC9B73258B3}" name="Table31647123" displayName="Table31647123" ref="M201:O211" totalsRowShown="0">
  <autoFilter ref="M201:O211" xr:uid="{00C89AC8-00EA-4CE2-BB08-8BC9B73258B3}"/>
  <tableColumns count="3">
    <tableColumn id="1" xr3:uid="{690BA92F-D63D-48F0-88EF-4E389C1E14BA}" name="VSG02A 24064F1.04"/>
    <tableColumn id="2" xr3:uid="{B84AFA0D-9B50-428B-BA15-F80FDE94570B}" name="Column2"/>
    <tableColumn id="3" xr3:uid="{D486C6C3-838E-4108-A889-DDA797B216C5}" name="Thickness/mm"/>
  </tableColumns>
  <tableStyleInfo name="TableStyleLight21" showFirstColumn="0" showLastColumn="0" showRowStripes="0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91628B63-A4A0-449A-AFE2-EA6FFB4810DA}" name="Table31648124" displayName="Table31648124" ref="A213:C223" totalsRowShown="0">
  <autoFilter ref="A213:C223" xr:uid="{91628B63-A4A0-449A-AFE2-EA6FFB4810DA}"/>
  <tableColumns count="3">
    <tableColumn id="1" xr3:uid="{2CE115B1-3F87-4CCD-8E09-25DE668BC8F5}" name="VSG02A 24065F1.01"/>
    <tableColumn id="2" xr3:uid="{FB5C98D6-F96D-4ED2-8FD2-87DA32510740}" name="Column2"/>
    <tableColumn id="3" xr3:uid="{B4CBF2D0-6293-4430-9112-87DB4F55A775}" name="Thickness/mm"/>
  </tableColumns>
  <tableStyleInfo name="TableStyleLight21" showFirstColumn="0" showLastColumn="0" showRowStripes="0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742D4F73-4BAC-4DE7-B834-57E487D313A7}" name="Table31649125" displayName="Table31649125" ref="E213:G223" totalsRowShown="0">
  <autoFilter ref="E213:G223" xr:uid="{742D4F73-4BAC-4DE7-B834-57E487D313A7}"/>
  <tableColumns count="3">
    <tableColumn id="1" xr3:uid="{96FA4661-0474-4711-88E2-C286CB6D90A7}" name="VSG02A 24065F1.02"/>
    <tableColumn id="2" xr3:uid="{20F2FA35-DF16-442F-838B-3D5E52669629}" name="Column2"/>
    <tableColumn id="3" xr3:uid="{01D08F89-5BD0-4044-A40D-A50B62FF1F48}" name="Thickness/mm"/>
  </tableColumns>
  <tableStyleInfo name="TableStyleLight21" showFirstColumn="0" showLastColumn="0" showRowStripes="0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459C4E2A-6F0F-44B1-8567-C3EEEB977317}" name="Table31650126" displayName="Table31650126" ref="I213:K223" totalsRowShown="0">
  <autoFilter ref="I213:K223" xr:uid="{459C4E2A-6F0F-44B1-8567-C3EEEB977317}"/>
  <tableColumns count="3">
    <tableColumn id="1" xr3:uid="{7E03B4B1-2C42-4B1F-AF62-D4FB611FE79F}" name="VSG02A 24065G1.03"/>
    <tableColumn id="2" xr3:uid="{BFFB5021-E17F-40F9-88EF-9BB2E3B20EEE}" name="Column2"/>
    <tableColumn id="3" xr3:uid="{D5499F29-A7DB-48AA-BA04-A624ACEF6755}" name="Thickness/mm"/>
  </tableColumns>
  <tableStyleInfo name="TableStyleLight21" showFirstColumn="0" showLastColumn="0" showRowStripes="0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23AF062F-A9B9-4AE8-B549-98307A9CDA9B}" name="Table31651127" displayName="Table31651127" ref="M213:O223" totalsRowShown="0">
  <autoFilter ref="M213:O223" xr:uid="{23AF062F-A9B9-4AE8-B549-98307A9CDA9B}"/>
  <tableColumns count="3">
    <tableColumn id="1" xr3:uid="{B1D6358D-27FB-4EA4-87D4-E0BFA0FEFCCA}" name="VSG02A 24065G1.04"/>
    <tableColumn id="2" xr3:uid="{4E0B3D20-5B17-4935-B7EF-1A9AC22A98D4}" name="Column2"/>
    <tableColumn id="3" xr3:uid="{A033E38D-88CB-461A-A05B-1EABAD8ACC23}" name="Thickness/mm"/>
  </tableColumns>
  <tableStyleInfo name="TableStyleLight21" showFirstColumn="0" showLastColumn="0" showRowStripes="0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1FBF1E8E-9CD4-40C8-A035-30AA81AB2D0A}" name="Table31652128" displayName="Table31652128" ref="A225:C235" totalsRowShown="0">
  <autoFilter ref="A225:C235" xr:uid="{1FBF1E8E-9CD4-40C8-A035-30AA81AB2D0A}"/>
  <tableColumns count="3">
    <tableColumn id="1" xr3:uid="{87E299D3-6C41-4E66-A36C-8813125F6481}" name="VSG02A 24066F1.01"/>
    <tableColumn id="2" xr3:uid="{C43D7B07-7F0C-4C55-8960-B6C9011B65DF}" name="Column2"/>
    <tableColumn id="3" xr3:uid="{042BDEFF-4821-4D92-BA41-14FEDC9F2045}" name="Thickness/mm"/>
  </tableColumns>
  <tableStyleInfo name="TableStyleLight21" showFirstColumn="0" showLastColumn="0" showRowStripes="0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EEBB37AF-0500-4057-B038-2752D679C14B}" name="Table31653129" displayName="Table31653129" ref="E225:G235" totalsRowShown="0">
  <autoFilter ref="E225:G235" xr:uid="{EEBB37AF-0500-4057-B038-2752D679C14B}"/>
  <tableColumns count="3">
    <tableColumn id="1" xr3:uid="{2727F1E0-BEE8-48FF-859D-6CFF18F44F85}" name="VSG02A 24066F1.02"/>
    <tableColumn id="2" xr3:uid="{0563C9FA-459C-4F1C-859F-028AB1155173}" name="Column2"/>
    <tableColumn id="3" xr3:uid="{23025E31-7C4B-430D-879B-4885AD696839}" name="Thickness/mm"/>
  </tableColumns>
  <tableStyleInfo name="TableStyleLight21" showFirstColumn="0" showLastColumn="0" showRowStripes="0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4D2764A4-2ADF-4600-A61F-77523A524020}" name="Table31654130" displayName="Table31654130" ref="I225:K235" totalsRowShown="0">
  <autoFilter ref="I225:K235" xr:uid="{4D2764A4-2ADF-4600-A61F-77523A524020}"/>
  <tableColumns count="3">
    <tableColumn id="1" xr3:uid="{CCE65C7C-B990-4C3E-8E13-64CA1312E5F5}" name="VSG02A 24066G1.03"/>
    <tableColumn id="2" xr3:uid="{0B658657-8F6A-47CA-B081-1BDEE1310E9C}" name="Column2"/>
    <tableColumn id="3" xr3:uid="{C8BB2416-80BB-4094-A859-C00E2572FB61}" name="Thickness/mm"/>
  </tableColumns>
  <tableStyleInfo name="TableStyleLight21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48C4D4A-8B25-4B6B-BD59-780DE6C79FA2}" name="Table31629" displayName="Table31629" ref="E192:G202" totalsRowShown="0">
  <autoFilter ref="E192:G202" xr:uid="{148C4D4A-8B25-4B6B-BD59-780DE6C79FA2}"/>
  <tableColumns count="3">
    <tableColumn id="1" xr3:uid="{A122EEC5-6995-4FF7-8896-40899C55FF58}" name="VSG01A 24079G1.02"/>
    <tableColumn id="2" xr3:uid="{E5D594B2-B754-4B98-AAE2-BA8CDD9439AE}" name="Column2"/>
    <tableColumn id="3" xr3:uid="{A3943CDB-470E-4C26-969E-5DCB2F428CBB}" name="Thickness/mm"/>
  </tableColumns>
  <tableStyleInfo name="TableStyleLight21" showFirstColumn="0" showLastColumn="0" showRowStripes="0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DFC4B1B6-B50A-4851-8A2C-694754B9625E}" name="Table31655131" displayName="Table31655131" ref="M225:O235" totalsRowShown="0">
  <autoFilter ref="M225:O235" xr:uid="{DFC4B1B6-B50A-4851-8A2C-694754B9625E}"/>
  <tableColumns count="3">
    <tableColumn id="1" xr3:uid="{F792D5F3-D9F7-48DE-BA67-19F3AA3F9091}" name="VSG02A 24066G1.04"/>
    <tableColumn id="2" xr3:uid="{14E44BC4-4CF7-47B2-89C3-E186D5CE4B00}" name="Column2"/>
    <tableColumn id="3" xr3:uid="{6D1C7DD2-453F-4942-AFE7-16A204F81C1F}" name="Thickness/mm"/>
  </tableColumns>
  <tableStyleInfo name="TableStyleLight21" showFirstColumn="0" showLastColumn="0" showRowStripes="0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F4CB306B-2A5F-40EB-8386-90691DC29AE3}" name="Table31656132" displayName="Table31656132" ref="A237:C247" totalsRowShown="0">
  <autoFilter ref="A237:C247" xr:uid="{F4CB306B-2A5F-40EB-8386-90691DC29AE3}"/>
  <tableColumns count="3">
    <tableColumn id="1" xr3:uid="{ADED6FA4-CB5C-4724-AE6B-3C9C3FC90713}" name="VSG02A 24067F1.01"/>
    <tableColumn id="2" xr3:uid="{23D58CC6-EB96-4FFD-97CE-DFA3BC50FC28}" name="Column2"/>
    <tableColumn id="3" xr3:uid="{DA6DA449-8957-42A6-A446-91FA0D43D46F}" name="Thickness/mm"/>
  </tableColumns>
  <tableStyleInfo name="TableStyleLight21" showFirstColumn="0" showLastColumn="0" showRowStripes="0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CCC35C7E-07D5-4463-9B4F-5CD33939C840}" name="Table31657133" displayName="Table31657133" ref="E237:G247" totalsRowShown="0">
  <autoFilter ref="E237:G247" xr:uid="{CCC35C7E-07D5-4463-9B4F-5CD33939C840}"/>
  <tableColumns count="3">
    <tableColumn id="1" xr3:uid="{F6EDC44D-F61C-414F-AACB-A19321536C3F}" name="VSG02A 24067F1.02"/>
    <tableColumn id="2" xr3:uid="{9F7E1054-AAB1-4FCE-9C4F-719BB9982274}" name="Column2"/>
    <tableColumn id="3" xr3:uid="{6C314F88-8485-42AF-9460-3362582FE7CB}" name="Thickness/mm"/>
  </tableColumns>
  <tableStyleInfo name="TableStyleLight21" showFirstColumn="0" showLastColumn="0" showRowStripes="0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4394B552-3A3E-4E36-A9BA-521F78EFBF06}" name="Table31658134" displayName="Table31658134" ref="I237:K247" totalsRowShown="0">
  <autoFilter ref="I237:K247" xr:uid="{4394B552-3A3E-4E36-A9BA-521F78EFBF06}"/>
  <tableColumns count="3">
    <tableColumn id="1" xr3:uid="{82D15AF7-D44B-49E3-AA44-8C396CF38B26}" name="VSG02A 24067G1.03"/>
    <tableColumn id="2" xr3:uid="{06894D61-A441-4F7A-A313-593D537E72F9}" name="Column2"/>
    <tableColumn id="3" xr3:uid="{E7E62B1D-4E33-4FF0-A10D-0D04CF87E590}" name="Thickness/mm"/>
  </tableColumns>
  <tableStyleInfo name="TableStyleLight21" showFirstColumn="0" showLastColumn="0" showRowStripes="0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8FC561E9-1E78-47A2-BFFA-E2C484B3D548}" name="Table31659135" displayName="Table31659135" ref="M237:O247" totalsRowShown="0">
  <autoFilter ref="M237:O247" xr:uid="{8FC561E9-1E78-47A2-BFFA-E2C484B3D548}"/>
  <tableColumns count="3">
    <tableColumn id="1" xr3:uid="{46BAC0B4-1B75-4831-B7A5-2D1B635E361B}" name="VSG02A 24067G1.04"/>
    <tableColumn id="2" xr3:uid="{8EDEF2AF-9184-434C-AC94-C60861D4363E}" name="Column2"/>
    <tableColumn id="3" xr3:uid="{180567FC-3843-439A-AF60-C9AB0C37B9B6}" name="Thickness/mm"/>
  </tableColumns>
  <tableStyleInfo name="TableStyleLight21" showFirstColumn="0" showLastColumn="0" showRowStripes="0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64F56BA2-CE6B-4681-9086-037A1E970375}" name="Table31660136" displayName="Table31660136" ref="A249:C259" totalsRowShown="0">
  <autoFilter ref="A249:C259" xr:uid="{64F56BA2-CE6B-4681-9086-037A1E970375}"/>
  <tableColumns count="3">
    <tableColumn id="1" xr3:uid="{12BCDA19-E986-46E4-AF89-8435D67DC132}" name="VSG02A 24068F1.01"/>
    <tableColumn id="2" xr3:uid="{B8BCDC2D-C490-4C86-8AEA-7063EDD037C6}" name="Column2"/>
    <tableColumn id="3" xr3:uid="{F2260B70-94FA-468C-AF98-ADD549A69855}" name="Thickness/mm"/>
  </tableColumns>
  <tableStyleInfo name="TableStyleLight21" showFirstColumn="0" showLastColumn="0" showRowStripes="0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BC9BE57C-8D6A-4128-A685-EBD3B3841106}" name="Table31661137" displayName="Table31661137" ref="E249:G259" totalsRowShown="0">
  <autoFilter ref="E249:G259" xr:uid="{BC9BE57C-8D6A-4128-A685-EBD3B3841106}"/>
  <tableColumns count="3">
    <tableColumn id="1" xr3:uid="{816AD1E0-A5A4-43D0-8793-6A387C5CE2F4}" name="VSG02A 24068F1.02"/>
    <tableColumn id="2" xr3:uid="{6350A35A-BBDF-4CAF-A13F-3A385878F017}" name="Column2"/>
    <tableColumn id="3" xr3:uid="{A2654799-3B69-4809-8513-CCD281328112}" name="Thickness/mm"/>
  </tableColumns>
  <tableStyleInfo name="TableStyleLight21" showFirstColumn="0" showLastColumn="0" showRowStripes="0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C909FF70-886B-47FB-B1D7-937E6982365C}" name="Table31662138" displayName="Table31662138" ref="I249:K259" totalsRowShown="0">
  <autoFilter ref="I249:K259" xr:uid="{C909FF70-886B-47FB-B1D7-937E6982365C}"/>
  <tableColumns count="3">
    <tableColumn id="1" xr3:uid="{51F844E7-6D10-4902-92C0-81C576FCB270}" name="VSG02A 24068G1.03"/>
    <tableColumn id="2" xr3:uid="{59348937-9150-4DCA-B53D-C8641F837547}" name="Column2"/>
    <tableColumn id="3" xr3:uid="{6CDC1481-3436-4458-85AE-3C10B4145AFD}" name="Thickness/mm"/>
  </tableColumns>
  <tableStyleInfo name="TableStyleLight21" showFirstColumn="0" showLastColumn="0" showRowStripes="0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6F05E3E5-3C13-4A8D-B5AA-7F8DF76668E0}" name="Table31663139" displayName="Table31663139" ref="M249:O259" totalsRowShown="0">
  <autoFilter ref="M249:O259" xr:uid="{6F05E3E5-3C13-4A8D-B5AA-7F8DF76668E0}"/>
  <tableColumns count="3">
    <tableColumn id="1" xr3:uid="{9D06B31C-9F69-4BEC-9016-896B4057730A}" name="VSG02A 24068G1.04"/>
    <tableColumn id="2" xr3:uid="{9BF1F8B5-2451-4B78-B141-4F15B0FF7B66}" name="Column2"/>
    <tableColumn id="3" xr3:uid="{44C8927B-B0C2-4F30-AAE0-A251479DC744}" name="Thickness/mm"/>
  </tableColumns>
  <tableStyleInfo name="TableStyleLight21" showFirstColumn="0" showLastColumn="0" showRowStripes="0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7798456A-3209-4DBE-923F-FF71ED3DC958}" name="Table31664140" displayName="Table31664140" ref="A261:C271" totalsRowShown="0">
  <autoFilter ref="A261:C271" xr:uid="{7798456A-3209-4DBE-923F-FF71ED3DC958}"/>
  <tableColumns count="3">
    <tableColumn id="1" xr3:uid="{DE0E96CA-A34C-4E72-A947-D56095D8D094}" name="VSG02A 24071F1.01"/>
    <tableColumn id="2" xr3:uid="{4125A6A4-299A-4774-9D64-D9E5CEBE13BD}" name="Column2"/>
    <tableColumn id="3" xr3:uid="{58216B95-6FB6-40A3-B2CA-0CD11DEBF637}" name="Thickness/mm"/>
  </tableColumns>
  <tableStyleInfo name="TableStyleLight21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D16DA1E-327F-4E5A-9071-4C72A33DC65E}" name="Table31630" displayName="Table31630" ref="I192:K202" totalsRowShown="0">
  <autoFilter ref="I192:K202" xr:uid="{5D16DA1E-327F-4E5A-9071-4C72A33DC65E}"/>
  <tableColumns count="3">
    <tableColumn id="1" xr3:uid="{1C83BDC3-6AA6-4E5D-A6A7-770E30AA91EB}" name="VSG02A 240"/>
    <tableColumn id="2" xr3:uid="{FF53052D-E48C-463C-940A-AA2C0C4F33F3}" name="Column2"/>
    <tableColumn id="3" xr3:uid="{A6F63D61-C1A6-47B6-B018-964E2D0D737F}" name="Thickness/mm"/>
  </tableColumns>
  <tableStyleInfo name="TableStyleLight21" showFirstColumn="0" showLastColumn="0" showRowStripes="0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1D8D81-E81D-435F-82AD-C7CB1FF76A9A}" name="Table31665141" displayName="Table31665141" ref="E261:G271" totalsRowShown="0">
  <autoFilter ref="E261:G271" xr:uid="{4D1D8D81-E81D-435F-82AD-C7CB1FF76A9A}"/>
  <tableColumns count="3">
    <tableColumn id="1" xr3:uid="{6350E011-6EDB-4144-853C-C8CCCA825D9A}" name="VSG02A 24071F1.02"/>
    <tableColumn id="2" xr3:uid="{3639775F-4A27-47E7-99F9-EA3FA28C8633}" name="Column2"/>
    <tableColumn id="3" xr3:uid="{8EB95908-02F9-4ECF-9B9B-F7FA2940B790}" name="Thickness/mm"/>
  </tableColumns>
  <tableStyleInfo name="TableStyleLight21" showFirstColumn="0" showLastColumn="0" showRowStripes="0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D778AF01-83F6-4ADB-AD5E-CE8F37ED6ED2}" name="Table31666142" displayName="Table31666142" ref="I261:K271" totalsRowShown="0">
  <autoFilter ref="I261:K271" xr:uid="{D778AF01-83F6-4ADB-AD5E-CE8F37ED6ED2}"/>
  <tableColumns count="3">
    <tableColumn id="1" xr3:uid="{49FD87FB-C385-496B-AD39-B56D29FB859F}" name="VSG02A 24071G1.03"/>
    <tableColumn id="2" xr3:uid="{DD974FC0-51F9-42BD-A0FE-38769AFC46CB}" name="Column2"/>
    <tableColumn id="3" xr3:uid="{48D236DF-BA60-4C9F-8BB8-B2BAC7FBD81B}" name="Thickness/mm"/>
  </tableColumns>
  <tableStyleInfo name="TableStyleLight21" showFirstColumn="0" showLastColumn="0" showRowStripes="0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658C8C3C-9F99-4589-B7F1-40FF8067C2CA}" name="Table31667143" displayName="Table31667143" ref="M261:O271" totalsRowShown="0">
  <autoFilter ref="M261:O271" xr:uid="{658C8C3C-9F99-4589-B7F1-40FF8067C2CA}"/>
  <tableColumns count="3">
    <tableColumn id="1" xr3:uid="{07AFD9E0-C247-4E55-9C7E-F229563408F1}" name="VSG02A 24071G1.04"/>
    <tableColumn id="2" xr3:uid="{7DEA6511-AF05-4A88-95C0-9C08748C9262}" name="Column2"/>
    <tableColumn id="3" xr3:uid="{92A4ED68-C872-4283-99DB-32FED48BCA32}" name="Thickness/mm"/>
  </tableColumns>
  <tableStyleInfo name="TableStyleLight21" showFirstColumn="0" showLastColumn="0" showRowStripes="0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CB8A6180-0D24-4A6F-B487-1E33D8EFAF01}" name="Table31668144" displayName="Table31668144" ref="A273:C283" totalsRowShown="0">
  <autoFilter ref="A273:C283" xr:uid="{CB8A6180-0D24-4A6F-B487-1E33D8EFAF01}"/>
  <tableColumns count="3">
    <tableColumn id="1" xr3:uid="{D403D0BF-2BC7-4DE0-B3EB-5D062CA0C1CB}" name="VSG02A 24072F1.01"/>
    <tableColumn id="2" xr3:uid="{0FD54999-B9CC-41EB-AE56-7B83C6555FFC}" name="Column2"/>
    <tableColumn id="3" xr3:uid="{E63C4C6B-4E0C-437A-8657-72A23BBCCDE2}" name="Thickness/mm"/>
  </tableColumns>
  <tableStyleInfo name="TableStyleLight21" showFirstColumn="0" showLastColumn="0" showRowStripes="0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6CC326E8-8BC8-4F22-8E9E-EC752D348408}" name="Table31669145" displayName="Table31669145" ref="E273:G283" totalsRowShown="0">
  <autoFilter ref="E273:G283" xr:uid="{6CC326E8-8BC8-4F22-8E9E-EC752D348408}"/>
  <tableColumns count="3">
    <tableColumn id="1" xr3:uid="{9912D806-C365-4836-BC63-9605BAAD6182}" name="VSG02A 24072F1.02"/>
    <tableColumn id="2" xr3:uid="{1FFF1363-C73B-479B-B1BA-53241740C95F}" name="Column2"/>
    <tableColumn id="3" xr3:uid="{D28038E1-D407-47D9-8460-93AF50895C68}" name="Thickness/mm"/>
  </tableColumns>
  <tableStyleInfo name="TableStyleLight21" showFirstColumn="0" showLastColumn="0" showRowStripes="0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FD671156-8E02-456A-8DC3-B9DA50AA8108}" name="Table31670146" displayName="Table31670146" ref="I273:K283" totalsRowShown="0">
  <autoFilter ref="I273:K283" xr:uid="{FD671156-8E02-456A-8DC3-B9DA50AA8108}"/>
  <tableColumns count="3">
    <tableColumn id="1" xr3:uid="{B56E9151-6713-4795-86A0-5882EFB6BC90}" name="VSG02A 24072F1.03"/>
    <tableColumn id="2" xr3:uid="{1A371EF1-3E9C-4330-A51F-008CCC797FFA}" name="Column2"/>
    <tableColumn id="3" xr3:uid="{840332E6-B977-47C5-A909-C38B19ADE4F6}" name="Thickness/mm"/>
  </tableColumns>
  <tableStyleInfo name="TableStyleLight21" showFirstColumn="0" showLastColumn="0" showRowStripes="0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B4BB5ED0-A6D7-4B9B-A503-BFCA0EABF878}" name="Table31671147" displayName="Table31671147" ref="M273:O283" totalsRowShown="0">
  <autoFilter ref="M273:O283" xr:uid="{B4BB5ED0-A6D7-4B9B-A503-BFCA0EABF878}"/>
  <tableColumns count="3">
    <tableColumn id="1" xr3:uid="{9C7CEABB-50D7-4A00-A199-9F8D1F3BAC01}" name="VSG02A 24072F1.04"/>
    <tableColumn id="2" xr3:uid="{DAB97979-0D55-47CB-9E77-46D2B28E5F16}" name="Column2"/>
    <tableColumn id="3" xr3:uid="{9F2EB2C0-F4FB-4F1F-8212-1C0EC0BBC706}" name="Thickness/mm"/>
  </tableColumns>
  <tableStyleInfo name="TableStyleLight21" showFirstColumn="0" showLastColumn="0" showRowStripes="0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6E946AD-6641-42A1-BB63-EB66C94FC9AB}" name="Table31672148" displayName="Table31672148" ref="A285:C295" totalsRowShown="0">
  <autoFilter ref="A285:C295" xr:uid="{06E946AD-6641-42A1-BB63-EB66C94FC9AB}"/>
  <tableColumns count="3">
    <tableColumn id="1" xr3:uid="{64C44F59-62C4-4277-B4A7-4C490C9EC888}" name="VSG02A 24073F1.01"/>
    <tableColumn id="2" xr3:uid="{7B610519-58A0-4C3C-B71C-EE0B8801634E}" name="Column2"/>
    <tableColumn id="3" xr3:uid="{2BCC1559-9B43-44A8-92D6-91C21D82EB76}" name="Thickness/mm"/>
  </tableColumns>
  <tableStyleInfo name="TableStyleLight21" showFirstColumn="0" showLastColumn="0" showRowStripes="0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B7838A00-4EA8-434F-B942-570ABCEE45B1}" name="Table31673149" displayName="Table31673149" ref="E285:G295" totalsRowShown="0">
  <autoFilter ref="E285:G295" xr:uid="{B7838A00-4EA8-434F-B942-570ABCEE45B1}"/>
  <tableColumns count="3">
    <tableColumn id="1" xr3:uid="{4B3F1ECB-A780-4D85-8752-FA587C3827B1}" name="VSG02A 24073F1.02"/>
    <tableColumn id="2" xr3:uid="{BF0D65B0-32FF-4081-8B84-05302186384E}" name="Column2"/>
    <tableColumn id="3" xr3:uid="{7DB2BD2A-BDA0-43D3-9C47-AC866E8AA9E1}" name="Thickness/mm"/>
  </tableColumns>
  <tableStyleInfo name="TableStyleLight21" showFirstColumn="0" showLastColumn="0" showRowStripes="0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B3CC6BC8-5AD8-45EC-89E4-B0826F736E5A}" name="Table31674150" displayName="Table31674150" ref="I285:K295" totalsRowShown="0">
  <autoFilter ref="I285:K295" xr:uid="{B3CC6BC8-5AD8-45EC-89E4-B0826F736E5A}"/>
  <tableColumns count="3">
    <tableColumn id="1" xr3:uid="{8224A418-8498-4CF7-8C8C-04B9E1AC00DE}" name="VSG02A 24073G1.03"/>
    <tableColumn id="2" xr3:uid="{3C65DCB1-876F-464E-BE2B-9FFA0B04C052}" name="Column2"/>
    <tableColumn id="3" xr3:uid="{2122A645-97EB-4675-987F-562F9ABAA794}" name="Thickness/mm"/>
  </tableColumns>
  <tableStyleInfo name="TableStyleLight21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2D0D9EB-7FCE-49EC-9C5D-A36A33169B4E}" name="Table31631" displayName="Table31631" ref="M192:O202" totalsRowShown="0">
  <autoFilter ref="M192:O202" xr:uid="{62D0D9EB-7FCE-49EC-9C5D-A36A33169B4E}"/>
  <tableColumns count="3">
    <tableColumn id="1" xr3:uid="{48D64A19-DC01-4BA6-88A6-0B5A5AA456A5}" name="VSG02A 240"/>
    <tableColumn id="2" xr3:uid="{04175F7A-9CDD-4D5B-A8FA-8B1F891C3A61}" name="Column2"/>
    <tableColumn id="3" xr3:uid="{C7D8B673-485C-4A28-B09B-1760DD2DC783}" name="Thickness/mm"/>
  </tableColumns>
  <tableStyleInfo name="TableStyleLight21" showFirstColumn="0" showLastColumn="0" showRowStripes="0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B8A94423-F9E1-482F-8871-F01C80DE1BB9}" name="Table31675151" displayName="Table31675151" ref="M285:O295" totalsRowShown="0">
  <autoFilter ref="M285:O295" xr:uid="{B8A94423-F9E1-482F-8871-F01C80DE1BB9}"/>
  <tableColumns count="3">
    <tableColumn id="1" xr3:uid="{196AEF56-F2EA-4B6C-A0BE-0288B2709516}" name="VSG02A 24073G1.04"/>
    <tableColumn id="2" xr3:uid="{000234A1-D65D-4F2A-BF2C-7B936492FE04}" name="Column2"/>
    <tableColumn id="3" xr3:uid="{25EF5982-A09A-47FA-8D68-38E66ACF1875}" name="Thickness/mm"/>
  </tableColumns>
  <tableStyleInfo name="TableStyleLight21" showFirstColumn="0" showLastColumn="0" showRowStripes="0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2AF337D5-3B90-4113-AD3E-056A7DEC6ECE}" name="Table31676152" displayName="Table31676152" ref="A320:C330" totalsRowShown="0">
  <autoFilter ref="A320:C330" xr:uid="{2AF337D5-3B90-4113-AD3E-056A7DEC6ECE}"/>
  <tableColumns count="3">
    <tableColumn id="1" xr3:uid="{3ED51307-A8EE-4CCF-9760-84BAA577053C}" name="VSG01A 24078G1.01"/>
    <tableColumn id="2" xr3:uid="{890DBDA5-C0D9-44F6-B7DF-87B1043F1C81}" name="Column2"/>
    <tableColumn id="3" xr3:uid="{8492210E-1D11-4570-92F4-466F430C4DB7}" name="Thickness/mm"/>
  </tableColumns>
  <tableStyleInfo name="TableStyleLight21" showFirstColumn="0" showLastColumn="0" showRowStripes="0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DA7D8B82-6DCF-4D3E-8496-86F71FBD13B2}" name="Table31677153" displayName="Table31677153" ref="E320:G330" totalsRowShown="0">
  <autoFilter ref="E320:G330" xr:uid="{DA7D8B82-6DCF-4D3E-8496-86F71FBD13B2}"/>
  <tableColumns count="3">
    <tableColumn id="1" xr3:uid="{7AB7FBD0-03A0-4CBA-A207-2D7F46353D24}" name="VSG01A 24078G1.02"/>
    <tableColumn id="2" xr3:uid="{15721D63-5D07-4EF8-827F-25FEEBF1D0B1}" name="Column2"/>
    <tableColumn id="3" xr3:uid="{2A6ADBEC-1E31-4884-9FE5-A1D10F5AAB88}" name="Thickness/mm"/>
  </tableColumns>
  <tableStyleInfo name="TableStyleLight21" showFirstColumn="0" showLastColumn="0" showRowStripes="0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490F80F9-C994-4E6E-ABE2-D567247C5523}" name="Table31678154" displayName="Table31678154" ref="I320:K330" totalsRowShown="0">
  <autoFilter ref="I320:K330" xr:uid="{490F80F9-C994-4E6E-ABE2-D567247C5523}"/>
  <tableColumns count="3">
    <tableColumn id="1" xr3:uid="{D1D85C56-FA6F-49CC-862E-DBF31D0B3757}" name="VSG02A 240"/>
    <tableColumn id="2" xr3:uid="{73D8CA6A-BAD0-4167-9B18-C83B7852660F}" name="Column2"/>
    <tableColumn id="3" xr3:uid="{FD33ED8C-5125-4C36-821D-A0B8610D1EDD}" name="Thickness/mm"/>
  </tableColumns>
  <tableStyleInfo name="TableStyleLight21" showFirstColumn="0" showLastColumn="0" showRowStripes="0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697049CC-39EB-4856-8FBB-F8D37BC0B7EB}" name="Table31679155" displayName="Table31679155" ref="M320:O330" totalsRowShown="0">
  <autoFilter ref="M320:O330" xr:uid="{697049CC-39EB-4856-8FBB-F8D37BC0B7EB}"/>
  <tableColumns count="3">
    <tableColumn id="1" xr3:uid="{CA4FBAEE-9A7D-4DBE-8CCA-68DACC7581F5}" name="VSG02A 240"/>
    <tableColumn id="2" xr3:uid="{5053298D-27D7-432C-BD0E-22BF75E24B8A}" name="Column2"/>
    <tableColumn id="3" xr3:uid="{23F3EE0A-B216-43AE-B5FA-9F0FAEF94AAC}" name="Thickness/mm"/>
  </tableColumns>
  <tableStyleInfo name="TableStyleLight21" showFirstColumn="0" showLastColumn="0" showRowStripes="0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63D89-14FC-4755-9906-1C68B443F577}" name="Table316481242" displayName="Table316481242" ref="A86:C96" totalsRowShown="0">
  <autoFilter ref="A86:C96" xr:uid="{66B63D89-14FC-4755-9906-1C68B443F577}"/>
  <tableColumns count="3">
    <tableColumn id="1" xr3:uid="{B0521784-A240-4C69-BB1B-A888DA794D1F}" name="VSG01A 24052F1.01"/>
    <tableColumn id="2" xr3:uid="{08F5356A-5F12-4D34-A2B8-FF20D9D3EB74}" name="Column2"/>
    <tableColumn id="3" xr3:uid="{5ED06A81-C0A8-4FE0-A1E7-3408F4424755}" name="Thickness/mm"/>
  </tableColumns>
  <tableStyleInfo name="TableStyleLight21" showFirstColumn="0" showLastColumn="0" showRowStripes="0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F6651E-92E2-4163-A676-30B41DC46519}" name="Table316491253" displayName="Table316491253" ref="E86:G96" totalsRowShown="0">
  <autoFilter ref="E86:G96" xr:uid="{38F6651E-92E2-4163-A676-30B41DC46519}"/>
  <tableColumns count="3">
    <tableColumn id="1" xr3:uid="{65FF3BDB-F741-4B8E-A14C-2376286C7D5B}" name="VSG01A 24052F1.02"/>
    <tableColumn id="2" xr3:uid="{1A80B9AD-E8AF-4B5E-B981-E0B1FD8E8FD3}" name="Column2"/>
    <tableColumn id="3" xr3:uid="{06DDFC0A-3789-4D59-BB1C-6E7A84A5A618}" name="Thickness/mm"/>
  </tableColumns>
  <tableStyleInfo name="TableStyleLight21" showFirstColumn="0" showLastColumn="0" showRowStripes="0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B46A6AFD-C5E2-43F9-9348-656E4FE0C911}" name="Table31650126232" displayName="Table31650126232" ref="I86:K96" totalsRowShown="0">
  <autoFilter ref="I86:K96" xr:uid="{B46A6AFD-C5E2-43F9-9348-656E4FE0C911}"/>
  <tableColumns count="3">
    <tableColumn id="1" xr3:uid="{9AA62D77-306F-4A08-AF62-802313C1830F}" name="VSG01A 24052F1.03"/>
    <tableColumn id="2" xr3:uid="{D6C47633-F1BC-4843-8CC4-6F703551161B}" name="Column2"/>
    <tableColumn id="3" xr3:uid="{11BA931E-505D-4533-BA8C-4E93AEF820BE}" name="Thickness/mm"/>
  </tableColumns>
  <tableStyleInfo name="TableStyleLight21" showFirstColumn="0" showLastColumn="0" showRowStripes="0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1CF74507-CE53-4E1F-BA8B-EAAAA6486C57}" name="Table31651127233" displayName="Table31651127233" ref="M86:O96" totalsRowShown="0">
  <autoFilter ref="M86:O96" xr:uid="{1CF74507-CE53-4E1F-BA8B-EAAAA6486C57}"/>
  <tableColumns count="3">
    <tableColumn id="1" xr3:uid="{BF096B34-72F1-4CEC-A279-59822505D692}" name="VSG01A 24052F1.04"/>
    <tableColumn id="2" xr3:uid="{605E5AE1-B3BE-405B-99AB-1E64617CEEBA}" name="Column2"/>
    <tableColumn id="3" xr3:uid="{EF5340B7-A35C-4A50-B5F0-1200B67E8C29}" name="Thickness/mm"/>
  </tableColumns>
  <tableStyleInfo name="TableStyleLight21" showFirstColumn="0" showLastColumn="0" showRowStripes="0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79A6D6F4-E8D4-4F55-83DB-0ED35C01B6E1}" name="Table31648124234" displayName="Table31648124234" ref="A98:C108" totalsRowShown="0">
  <autoFilter ref="A98:C108" xr:uid="{79A6D6F4-E8D4-4F55-83DB-0ED35C01B6E1}"/>
  <tableColumns count="3">
    <tableColumn id="1" xr3:uid="{E9A4F684-13E0-4603-BE65-576E6600E35D}" name="VSG01A 24053F1.01"/>
    <tableColumn id="2" xr3:uid="{2C05ABD8-5E21-4A47-896D-034A2D47EBFD}" name="Column2"/>
    <tableColumn id="3" xr3:uid="{2142D6C2-FE92-46DA-8C44-D6EBC30C5CF0}" name="Thickness/mm"/>
  </tableColumns>
  <tableStyleInfo name="TableStyleLight21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D759CBC-E4BD-4EFA-88A0-DE210BC8DB58}" name="Table31632" displayName="Table31632" ref="A204:C214" totalsRowShown="0">
  <autoFilter ref="A204:C214" xr:uid="{CD759CBC-E4BD-4EFA-88A0-DE210BC8DB58}"/>
  <tableColumns count="3">
    <tableColumn id="1" xr3:uid="{C2BAC4C4-082A-425B-88B3-5D99523B6711}" name="VSG02A 24081G1.01"/>
    <tableColumn id="2" xr3:uid="{C148AB73-C6D8-4006-ABAE-83DE52864619}" name="Column2"/>
    <tableColumn id="3" xr3:uid="{9B0659A6-08A7-428D-AEA9-6E02E8D67FC5}" name="Thickness/mm"/>
  </tableColumns>
  <tableStyleInfo name="TableStyleLight21" showFirstColumn="0" showLastColumn="0" showRowStripes="0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A9CBD20A-15C9-4019-99C2-A5ADF53BBD18}" name="Table31649125235" displayName="Table31649125235" ref="E98:G108" totalsRowShown="0">
  <autoFilter ref="E98:G108" xr:uid="{A9CBD20A-15C9-4019-99C2-A5ADF53BBD18}"/>
  <tableColumns count="3">
    <tableColumn id="1" xr3:uid="{F791A879-6588-4908-AE11-8F4462F5D095}" name="VSG01A 24053F1.02"/>
    <tableColumn id="2" xr3:uid="{1F670AC1-124D-4069-84E5-3FC78BF83D04}" name="Column2"/>
    <tableColumn id="3" xr3:uid="{5CF4F04F-6EC3-40C3-B03E-E90DDB470497}" name="Thickness/mm"/>
  </tableColumns>
  <tableStyleInfo name="TableStyleLight21" showFirstColumn="0" showLastColumn="0" showRowStripes="0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3133C948-AA09-44C4-9E69-5F15C6FE1AE7}" name="Table31650126236" displayName="Table31650126236" ref="I98:K108" totalsRowShown="0">
  <autoFilter ref="I98:K108" xr:uid="{3133C948-AA09-44C4-9E69-5F15C6FE1AE7}"/>
  <tableColumns count="3">
    <tableColumn id="1" xr3:uid="{44B938E3-0860-4209-9EFC-0D9227252AD3}" name="VSG01A 24053F1.03"/>
    <tableColumn id="2" xr3:uid="{D7835695-EE46-44C3-ABAA-4D7F4E0594D1}" name="Column2"/>
    <tableColumn id="3" xr3:uid="{C7B25BBD-F633-4793-BDB3-A250DBB353BC}" name="Thickness/mm"/>
  </tableColumns>
  <tableStyleInfo name="TableStyleLight21" showFirstColumn="0" showLastColumn="0" showRowStripes="0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9D6976A2-EDA1-4DC8-AFA5-B22C2FEE5D21}" name="Table31651127237" displayName="Table31651127237" ref="M98:O108" totalsRowShown="0">
  <autoFilter ref="M98:O108" xr:uid="{9D6976A2-EDA1-4DC8-AFA5-B22C2FEE5D21}"/>
  <tableColumns count="3">
    <tableColumn id="1" xr3:uid="{C2DB559C-CD84-4B18-BF0F-9E362697C14F}" name="VSG01A 24053F1.04"/>
    <tableColumn id="2" xr3:uid="{BEF643DC-1DE4-474C-8BB1-D28105E6F25B}" name="Column2"/>
    <tableColumn id="3" xr3:uid="{90080D1B-9615-484A-BFDB-02771AD80A7A}" name="Thickness/mm"/>
  </tableColumns>
  <tableStyleInfo name="TableStyleLight21" showFirstColumn="0" showLastColumn="0" showRowStripes="0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FF54E9A5-3C37-4C3B-B800-2E47B5C7A891}" name="Table31648124238" displayName="Table31648124238" ref="A110:C120" totalsRowShown="0">
  <autoFilter ref="A110:C120" xr:uid="{FF54E9A5-3C37-4C3B-B800-2E47B5C7A891}"/>
  <tableColumns count="3">
    <tableColumn id="1" xr3:uid="{BBC8F175-67A9-4693-9730-38F675EA1C68}" name="VSG01A 24054F1.01"/>
    <tableColumn id="2" xr3:uid="{7D775C14-16F8-44BC-8676-C63201DA00D7}" name="Column2"/>
    <tableColumn id="3" xr3:uid="{90DE97D5-029E-4FF1-8AB4-DFCECA9266D6}" name="Thickness/mm"/>
  </tableColumns>
  <tableStyleInfo name="TableStyleLight21" showFirstColumn="0" showLastColumn="0" showRowStripes="0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1EC9CE1-929B-4E43-8CAB-CC725F8629C9}" name="Table31649125239" displayName="Table31649125239" ref="E110:G120" totalsRowShown="0">
  <autoFilter ref="E110:G120" xr:uid="{01EC9CE1-929B-4E43-8CAB-CC725F8629C9}"/>
  <tableColumns count="3">
    <tableColumn id="1" xr3:uid="{C1E5897F-0F77-4D66-A3F5-46050C3D39A5}" name="VSG01A 24054F1.02"/>
    <tableColumn id="2" xr3:uid="{8D639553-E2F7-408A-A260-C9D60AC1E541}" name="Column2"/>
    <tableColumn id="3" xr3:uid="{4F394442-5CE9-495D-BC75-48F3328096F2}" name="Thickness/mm"/>
  </tableColumns>
  <tableStyleInfo name="TableStyleLight21" showFirstColumn="0" showLastColumn="0" showRowStripes="0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25DA5FF-326F-4317-8F68-ED310BFE4086}" name="Table31650126240" displayName="Table31650126240" ref="I110:K120" totalsRowShown="0">
  <autoFilter ref="I110:K120" xr:uid="{F25DA5FF-326F-4317-8F68-ED310BFE4086}"/>
  <tableColumns count="3">
    <tableColumn id="1" xr3:uid="{4EB292CC-D835-4444-AF12-0514DFF1A4D6}" name="VSG01A 24054F1.03"/>
    <tableColumn id="2" xr3:uid="{C3C3681F-3F2F-4276-B454-81FABF5B55D5}" name="Column2"/>
    <tableColumn id="3" xr3:uid="{60BFBD69-680E-4BB7-B0E3-CDF4912009F9}" name="Thickness/mm"/>
  </tableColumns>
  <tableStyleInfo name="TableStyleLight21" showFirstColumn="0" showLastColumn="0" showRowStripes="0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39E5520A-8BFB-4064-898D-9328901FC503}" name="Table31651127241" displayName="Table31651127241" ref="M110:O120" totalsRowShown="0">
  <autoFilter ref="M110:O120" xr:uid="{39E5520A-8BFB-4064-898D-9328901FC503}"/>
  <tableColumns count="3">
    <tableColumn id="1" xr3:uid="{76F520CF-ED76-4EAF-B5A2-D468E5A794BA}" name="VSG01A 24054F1.04"/>
    <tableColumn id="2" xr3:uid="{B5793F08-D090-4A71-AA9A-B8D5D6ED0859}" name="Column2"/>
    <tableColumn id="3" xr3:uid="{09A4EA98-A482-4D46-9BC7-4FC3A0BBE1B0}" name="Thickness/mm"/>
  </tableColumns>
  <tableStyleInfo name="TableStyleLight21" showFirstColumn="0" showLastColumn="0" showRowStripes="0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2B6A4115-51C2-4032-BF31-4EC5A68B63EA}" name="Table31648124242" displayName="Table31648124242" ref="A122:C132" totalsRowShown="0">
  <autoFilter ref="A122:C132" xr:uid="{2B6A4115-51C2-4032-BF31-4EC5A68B63EA}"/>
  <tableColumns count="3">
    <tableColumn id="1" xr3:uid="{1057BD06-CCE1-4B37-90C4-A052CC38CE33}" name="VSG01A 240"/>
    <tableColumn id="2" xr3:uid="{184FB332-5496-4503-9D84-50637BDFE18D}" name="Column2"/>
    <tableColumn id="3" xr3:uid="{B2463AF5-E919-4899-993A-89E18CED04ED}" name="Thickness/mm"/>
  </tableColumns>
  <tableStyleInfo name="TableStyleLight21" showFirstColumn="0" showLastColumn="0" showRowStripes="0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CB3959A1-FB97-4B98-9556-061905490C5A}" name="Table31649125243" displayName="Table31649125243" ref="E122:G132" totalsRowShown="0">
  <autoFilter ref="E122:G132" xr:uid="{CB3959A1-FB97-4B98-9556-061905490C5A}"/>
  <tableColumns count="3">
    <tableColumn id="1" xr3:uid="{795CD1B6-C307-47B5-BDE2-32EC38ACD8EF}" name="VSG01A 240"/>
    <tableColumn id="2" xr3:uid="{6695BE09-AEF5-4A91-A133-5471A1FEB5CB}" name="Column2"/>
    <tableColumn id="3" xr3:uid="{2CEAA1F4-22BE-426C-ACF8-3E71AC9859EE}" name="Thickness/mm"/>
  </tableColumns>
  <tableStyleInfo name="TableStyleLight21" showFirstColumn="0" showLastColumn="0" showRowStripes="0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20ED9985-2C76-45AD-B56B-B0EC1CD69444}" name="Table31650126244" displayName="Table31650126244" ref="I122:K132" totalsRowShown="0">
  <autoFilter ref="I122:K132" xr:uid="{20ED9985-2C76-45AD-B56B-B0EC1CD69444}"/>
  <tableColumns count="3">
    <tableColumn id="1" xr3:uid="{F97D71E5-4BD9-4E04-B100-D9E8BBA57124}" name="VSG01A 240"/>
    <tableColumn id="2" xr3:uid="{829F12E5-B571-4597-B85E-2E67CBA35617}" name="Column2"/>
    <tableColumn id="3" xr3:uid="{9A645830-42CA-490B-A529-CA46E31D9232}" name="Thickness/mm"/>
  </tableColumns>
  <tableStyleInfo name="TableStyleLight21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12BFBA5-4F6F-4890-A7A7-A5F9BD75DD7D}" name="Table31633" displayName="Table31633" ref="E204:G214" totalsRowShown="0">
  <autoFilter ref="E204:G214" xr:uid="{612BFBA5-4F6F-4890-A7A7-A5F9BD75DD7D}"/>
  <tableColumns count="3">
    <tableColumn id="1" xr3:uid="{B32BB4D3-7744-4D9D-986C-EF16B0ECB1DC}" name="VSG02A 24081G1.02"/>
    <tableColumn id="2" xr3:uid="{8EF319D2-D28E-4766-A206-0893CDBF5097}" name="Column2"/>
    <tableColumn id="3" xr3:uid="{063C0F03-C764-427E-9C92-6AA37DF52B25}" name="Thickness/mm"/>
  </tableColumns>
  <tableStyleInfo name="TableStyleLight21" showFirstColumn="0" showLastColumn="0" showRowStripes="0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DD7157A0-251B-437B-A4EC-038273B0C7E5}" name="Table31651127245" displayName="Table31651127245" ref="M122:O132" totalsRowShown="0">
  <autoFilter ref="M122:O132" xr:uid="{DD7157A0-251B-437B-A4EC-038273B0C7E5}"/>
  <tableColumns count="3">
    <tableColumn id="1" xr3:uid="{A7EDEAC0-D924-4E22-9153-CF1D03C9EF7A}" name="VSG01A 240"/>
    <tableColumn id="2" xr3:uid="{85BCD3B2-1A0E-48BC-A596-3A3C71D5390D}" name="Column2"/>
    <tableColumn id="3" xr3:uid="{87687529-E253-462E-AD46-0D2CC1035459}" name="Thickness/mm"/>
  </tableColumns>
  <tableStyleInfo name="TableStyleLight21" showFirstColumn="0" showLastColumn="0" showRowStripes="0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3695A62A-DC12-4878-8E31-E352C5D3426A}" name="Table31648124246" displayName="Table31648124246" ref="A134:C144" totalsRowShown="0">
  <autoFilter ref="A134:C144" xr:uid="{3695A62A-DC12-4878-8E31-E352C5D3426A}"/>
  <tableColumns count="3">
    <tableColumn id="1" xr3:uid="{F313D6FB-B93F-4604-B5DA-26980DCD5237}" name="VSG01A 240"/>
    <tableColumn id="2" xr3:uid="{23E58480-14B0-4860-88F8-F5F47E01C06B}" name="Column2"/>
    <tableColumn id="3" xr3:uid="{7D361CA3-A3EB-483B-B0E1-78436552D119}" name="Thickness/mm"/>
  </tableColumns>
  <tableStyleInfo name="TableStyleLight21" showFirstColumn="0" showLastColumn="0" showRowStripes="0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0907F11F-A7A1-420F-B15D-4EC7037891AC}" name="Table31649125247" displayName="Table31649125247" ref="E134:G144" totalsRowShown="0">
  <autoFilter ref="E134:G144" xr:uid="{0907F11F-A7A1-420F-B15D-4EC7037891AC}"/>
  <tableColumns count="3">
    <tableColumn id="1" xr3:uid="{EED1ACE9-46D5-4738-9330-1123FF0B702F}" name="VSG01A 240"/>
    <tableColumn id="2" xr3:uid="{F3BDB930-3066-4A65-A366-195D4411C263}" name="Column2"/>
    <tableColumn id="3" xr3:uid="{15E8D63B-6AB7-46F7-9A7F-6AC6A0A89244}" name="Thickness/mm"/>
  </tableColumns>
  <tableStyleInfo name="TableStyleLight21" showFirstColumn="0" showLastColumn="0" showRowStripes="0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B713215F-61E5-4406-A129-632D644CE1BB}" name="Table31650126248" displayName="Table31650126248" ref="I134:K144" totalsRowShown="0">
  <autoFilter ref="I134:K144" xr:uid="{B713215F-61E5-4406-A129-632D644CE1BB}"/>
  <tableColumns count="3">
    <tableColumn id="1" xr3:uid="{54F842C3-DC4E-4362-82D2-0AA08E20DD7F}" name="VSG01A 240"/>
    <tableColumn id="2" xr3:uid="{3A64B2EF-4105-4C1D-AEF7-848930D3BC05}" name="Column2"/>
    <tableColumn id="3" xr3:uid="{2157EDE5-2EB3-4778-8FB3-F64C8A42068E}" name="Thickness/mm"/>
  </tableColumns>
  <tableStyleInfo name="TableStyleLight21" showFirstColumn="0" showLastColumn="0" showRowStripes="0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139A0B5C-3CFF-4EA1-B95A-60421BE3C331}" name="Table31651127249" displayName="Table31651127249" ref="M134:O144" totalsRowShown="0">
  <autoFilter ref="M134:O144" xr:uid="{139A0B5C-3CFF-4EA1-B95A-60421BE3C331}"/>
  <tableColumns count="3">
    <tableColumn id="1" xr3:uid="{281BE18A-FD3E-44C0-B8C2-DAA4DD773698}" name="VSG01A 240"/>
    <tableColumn id="2" xr3:uid="{32DAC2F1-D33C-4BC5-9002-BDE0E9B7410E}" name="Column2"/>
    <tableColumn id="3" xr3:uid="{D6D20B79-8B1B-49A8-9945-01183B3C2AA0}" name="Thickness/mm"/>
  </tableColumns>
  <tableStyleInfo name="TableStyleLight21" showFirstColumn="0" showLastColumn="0" showRowStripes="0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F76E3DBE-1C9C-49B2-B203-278CAEF52E54}" name="Table31648124250" displayName="Table31648124250" ref="A146:C156" totalsRowShown="0">
  <autoFilter ref="A146:C156" xr:uid="{F76E3DBE-1C9C-49B2-B203-278CAEF52E54}"/>
  <tableColumns count="3">
    <tableColumn id="1" xr3:uid="{3AC7153A-DAC8-429D-8774-FDE594E165AE}" name="VSG01A 24058F1.01"/>
    <tableColumn id="2" xr3:uid="{A2D41ED4-B64A-49B7-A025-BE2954ABC675}" name="Column2"/>
    <tableColumn id="3" xr3:uid="{FBEA2D07-E0C5-44B9-88FD-24B3DA4B9C9A}" name="Thickness/mm"/>
  </tableColumns>
  <tableStyleInfo name="TableStyleLight21" showFirstColumn="0" showLastColumn="0" showRowStripes="0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2E3E8F77-6E0D-40B8-9A47-379719229BA4}" name="Table31649125251" displayName="Table31649125251" ref="E146:G156" totalsRowShown="0">
  <autoFilter ref="E146:G156" xr:uid="{2E3E8F77-6E0D-40B8-9A47-379719229BA4}"/>
  <tableColumns count="3">
    <tableColumn id="1" xr3:uid="{80C6ACA4-1D84-4EFE-8E16-FFF0BF9C26D2}" name="VSG01A 24058F1.02"/>
    <tableColumn id="2" xr3:uid="{4E610265-6D4B-4DE3-87F6-FF94BCC858C9}" name="Column2"/>
    <tableColumn id="3" xr3:uid="{1781E7F3-5675-4B06-9DCA-81C7794D7DE0}" name="Thickness/mm"/>
  </tableColumns>
  <tableStyleInfo name="TableStyleLight21" showFirstColumn="0" showLastColumn="0" showRowStripes="0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3F85D35D-7111-44A2-9169-13C7510BB055}" name="Table31650126252" displayName="Table31650126252" ref="I146:K156" totalsRowShown="0">
  <autoFilter ref="I146:K156" xr:uid="{3F85D35D-7111-44A2-9169-13C7510BB055}"/>
  <tableColumns count="3">
    <tableColumn id="1" xr3:uid="{774B1CB8-651A-4859-B1D4-8AC7F5EB69FF}" name="VSG01A 24058F1.03"/>
    <tableColumn id="2" xr3:uid="{2A047165-E2BB-4C75-AB72-9690AE1F2219}" name="Column2"/>
    <tableColumn id="3" xr3:uid="{1CF51881-BC25-4D22-B123-EE0E7788FD69}" name="Thickness/mm"/>
  </tableColumns>
  <tableStyleInfo name="TableStyleLight21" showFirstColumn="0" showLastColumn="0" showRowStripes="0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18C97167-B656-476E-930F-AC895CB63F24}" name="Table31651127253" displayName="Table31651127253" ref="M146:O156" totalsRowShown="0">
  <autoFilter ref="M146:O156" xr:uid="{18C97167-B656-476E-930F-AC895CB63F24}"/>
  <tableColumns count="3">
    <tableColumn id="1" xr3:uid="{749082C5-FF5C-444F-96A5-32A8BE619566}" name="VSG01A 24058F1.04"/>
    <tableColumn id="2" xr3:uid="{F40AA515-799A-49EB-AB88-296BFB0727F4}" name="Column2"/>
    <tableColumn id="3" xr3:uid="{28EA056D-F9D1-43AA-A56A-E75B490131D5}" name="Thickness/mm"/>
  </tableColumns>
  <tableStyleInfo name="TableStyleLight21" showFirstColumn="0" showLastColumn="0" showRowStripes="0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D01D6F03-9359-4D9F-8246-A5ECF683A22B}" name="Table31672148264" displayName="Table31672148264" ref="A332:C342" totalsRowShown="0">
  <autoFilter ref="A332:C342" xr:uid="{D01D6F03-9359-4D9F-8246-A5ECF683A22B}"/>
  <tableColumns count="3">
    <tableColumn id="1" xr3:uid="{BB187281-5055-4476-B0DC-A8DCD41E4744}" name="VSG02A 24079G1.01"/>
    <tableColumn id="2" xr3:uid="{40DE0DD4-DEE0-42DE-ADC2-AB4D2FAF7549}" name="Column2"/>
    <tableColumn id="3" xr3:uid="{10893B1B-979D-4DB5-8A8E-190D76CAE27C}" name="Thickness/mm"/>
  </tableColumns>
  <tableStyleInfo name="TableStyleLight21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1A82BFF-7C42-485E-AFFC-4843A9471798}" name="Table31634" displayName="Table31634" ref="I204:K214" totalsRowShown="0">
  <autoFilter ref="I204:K214" xr:uid="{E1A82BFF-7C42-485E-AFFC-4843A9471798}"/>
  <tableColumns count="3">
    <tableColumn id="1" xr3:uid="{BE5E43F2-36D2-464F-AD92-10D8F7022222}" name="VSG02A 240"/>
    <tableColumn id="2" xr3:uid="{2E76D2CD-7FBF-47EA-8834-BFE964410665}" name="Column2"/>
    <tableColumn id="3" xr3:uid="{6D0681BB-6F67-4438-840A-0A720E42F030}" name="Thickness/mm"/>
  </tableColumns>
  <tableStyleInfo name="TableStyleLight21" showFirstColumn="0" showLastColumn="0" showRowStripes="0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4EAF759-F7CB-400B-B235-B178F5EED041}" name="Table31673149265" displayName="Table31673149265" ref="E332:G342" totalsRowShown="0">
  <autoFilter ref="E332:G342" xr:uid="{C4EAF759-F7CB-400B-B235-B178F5EED041}"/>
  <tableColumns count="3">
    <tableColumn id="1" xr3:uid="{8E9BE895-C57A-4A95-A7E9-E731AFF15C35}" name="VSG02A 24079G1.02"/>
    <tableColumn id="2" xr3:uid="{D85EFCC9-4450-4366-8FDE-C85A9B111D65}" name="Column2"/>
    <tableColumn id="3" xr3:uid="{39737DA9-E01C-408B-A142-18DD178A9FDF}" name="Thickness/mm"/>
  </tableColumns>
  <tableStyleInfo name="TableStyleLight21" showFirstColumn="0" showLastColumn="0" showRowStripes="0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8C7CBCFD-AC10-47ED-9F2B-9070538CD849}" name="Table31674150266" displayName="Table31674150266" ref="I332:K342" totalsRowShown="0">
  <autoFilter ref="I332:K342" xr:uid="{8C7CBCFD-AC10-47ED-9F2B-9070538CD849}"/>
  <tableColumns count="3">
    <tableColumn id="1" xr3:uid="{C256DC86-15ED-48CB-8948-F74EBB1D4A38}" name="VSG02A 24079F1.03"/>
    <tableColumn id="2" xr3:uid="{0064328E-515B-49E7-A96A-3820A4064BA0}" name="Column2"/>
    <tableColumn id="3" xr3:uid="{C155BD23-D4DA-4EAE-8C61-143D5F0F5F89}" name="Thickness/mm"/>
  </tableColumns>
  <tableStyleInfo name="TableStyleLight21" showFirstColumn="0" showLastColumn="0" showRowStripes="0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44F61C0E-2B7B-433C-BBED-C1C15183DD30}" name="Table31675151267" displayName="Table31675151267" ref="M332:O342" totalsRowShown="0">
  <autoFilter ref="M332:O342" xr:uid="{44F61C0E-2B7B-433C-BBED-C1C15183DD30}"/>
  <tableColumns count="3">
    <tableColumn id="1" xr3:uid="{E5C3D364-7047-46EC-83F2-CCB9A96B9819}" name="VSG02A 240F1.04"/>
    <tableColumn id="2" xr3:uid="{695CF867-3868-4D53-B60A-B6178F1871F3}" name="Column2"/>
    <tableColumn id="3" xr3:uid="{8B1BA722-6647-46BE-BA6F-3CA21A055C36}" name="Thickness/mm"/>
  </tableColumns>
  <tableStyleInfo name="TableStyleLight21" showFirstColumn="0" showLastColumn="0" showRowStripes="0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DF0DFA38-7422-4323-BF6C-33DD190849D4}" name="Table31672148268" displayName="Table31672148268" ref="A344:C354" totalsRowShown="0">
  <autoFilter ref="A344:C354" xr:uid="{DF0DFA38-7422-4323-BF6C-33DD190849D4}"/>
  <tableColumns count="3">
    <tableColumn id="1" xr3:uid="{82380838-4EBA-42A1-8013-C2B38B0843AC}" name="VSG02A 240"/>
    <tableColumn id="2" xr3:uid="{373FE419-DC5C-4D90-B19E-92DF57544231}" name="Column2"/>
    <tableColumn id="3" xr3:uid="{178B8C66-4A4C-478E-8B98-185C1246B18C}" name="Thickness/mm"/>
  </tableColumns>
  <tableStyleInfo name="TableStyleLight21" showFirstColumn="0" showLastColumn="0" showRowStripes="0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51513018-DEBE-466A-A009-B58469F6707C}" name="Table31673149269" displayName="Table31673149269" ref="E344:G354" totalsRowShown="0">
  <autoFilter ref="E344:G354" xr:uid="{51513018-DEBE-466A-A009-B58469F6707C}"/>
  <tableColumns count="3">
    <tableColumn id="1" xr3:uid="{97C93D0F-E26B-44C8-ABA2-3BECE1472E2F}" name="VSG02A 240"/>
    <tableColumn id="2" xr3:uid="{88F43104-05CB-4B85-999D-F5C93C3F2239}" name="Column2"/>
    <tableColumn id="3" xr3:uid="{C573A8E5-6156-4614-95F7-8ED462B492C3}" name="Thickness/mm"/>
  </tableColumns>
  <tableStyleInfo name="TableStyleLight21" showFirstColumn="0" showLastColumn="0" showRowStripes="0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64378053-BF72-4F3D-A780-FD02D83E9D97}" name="Table31674150270" displayName="Table31674150270" ref="I344:K354" totalsRowShown="0">
  <autoFilter ref="I344:K354" xr:uid="{64378053-BF72-4F3D-A780-FD02D83E9D97}"/>
  <tableColumns count="3">
    <tableColumn id="1" xr3:uid="{FA15EF0A-D65D-426F-AA8E-D3C5A57013A2}" name="VSG02A 240"/>
    <tableColumn id="2" xr3:uid="{942B343A-6F26-47E6-B5D8-608062D63F85}" name="Column2"/>
    <tableColumn id="3" xr3:uid="{80C6ACB3-DE12-474A-81D4-3BA60B4E9304}" name="Thickness/mm"/>
  </tableColumns>
  <tableStyleInfo name="TableStyleLight21" showFirstColumn="0" showLastColumn="0" showRowStripes="0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68BE6F8E-B732-4FF7-8DFE-A2263348CBB9}" name="Table31675151271" displayName="Table31675151271" ref="M344:O354" totalsRowShown="0">
  <autoFilter ref="M344:O354" xr:uid="{68BE6F8E-B732-4FF7-8DFE-A2263348CBB9}"/>
  <tableColumns count="3">
    <tableColumn id="1" xr3:uid="{2B974A6F-18EF-4E4D-9D61-820274B2D83E}" name="VSG02A 240"/>
    <tableColumn id="2" xr3:uid="{C036C07F-1DC1-4C49-8A92-4D803CD3AB92}" name="Column2"/>
    <tableColumn id="3" xr3:uid="{AE5DA694-29FA-422C-8E3D-347A268268DA}" name="Thickness/mm"/>
  </tableColumns>
  <tableStyleInfo name="TableStyleLight21" showFirstColumn="0" showLastColumn="0" showRowStripes="0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954CA2AB-FEAB-43BA-9143-39BD8AA80357}" name="Table31672148272" displayName="Table31672148272" ref="A356:C366" totalsRowShown="0">
  <autoFilter ref="A356:C366" xr:uid="{954CA2AB-FEAB-43BA-9143-39BD8AA80357}"/>
  <tableColumns count="3">
    <tableColumn id="1" xr3:uid="{2EA0ABEB-8C74-4E59-8620-C69A1CE40D04}" name="VSG02A 24081G1.01"/>
    <tableColumn id="2" xr3:uid="{D8B32ED2-3340-4508-9552-FEEBEBEB73B6}" name="Column2"/>
    <tableColumn id="3" xr3:uid="{8F9B5470-53B4-467F-8AC7-64F2B1902C4B}" name="Thickness/mm"/>
  </tableColumns>
  <tableStyleInfo name="TableStyleLight21" showFirstColumn="0" showLastColumn="0" showRowStripes="0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7AC4F63E-150F-4102-BE1E-C430D88E69B9}" name="Table31673149273" displayName="Table31673149273" ref="E356:G366" totalsRowShown="0">
  <autoFilter ref="E356:G366" xr:uid="{7AC4F63E-150F-4102-BE1E-C430D88E69B9}"/>
  <tableColumns count="3">
    <tableColumn id="1" xr3:uid="{598C41C8-AF01-49C6-8DE6-8996DF885575}" name="VSG02A 24081G1.02"/>
    <tableColumn id="2" xr3:uid="{7387D76D-BA73-4FD1-A8DB-DD7A512F9CBA}" name="Column2"/>
    <tableColumn id="3" xr3:uid="{988AB44B-D2DB-4FA7-BE5F-30003DB25D0E}" name="Thickness/mm"/>
  </tableColumns>
  <tableStyleInfo name="TableStyleLight21" showFirstColumn="0" showLastColumn="0" showRowStripes="0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D15D6A39-1E23-41CC-A9B0-C44338D29446}" name="Table31674150274" displayName="Table31674150274" ref="I356:K366" totalsRowShown="0">
  <autoFilter ref="I356:K366" xr:uid="{D15D6A39-1E23-41CC-A9B0-C44338D29446}"/>
  <tableColumns count="3">
    <tableColumn id="1" xr3:uid="{BD27C82D-1F91-45BD-A4DB-B9DB2E5CCC74}" name="VSG02A 240"/>
    <tableColumn id="2" xr3:uid="{97304C31-CA07-4D8E-A5B4-F764D8F92DF6}" name="Column2"/>
    <tableColumn id="3" xr3:uid="{CD77E4B1-AC1E-49E0-8249-44E22DB829A6}" name="Thickness/mm"/>
  </tableColumns>
  <tableStyleInfo name="TableStyleLight2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A9BD00-0358-4D6F-8941-12C3F1032C3E}" name="Table36" displayName="Table36" ref="I29:K39" totalsRowShown="0">
  <autoFilter ref="I29:K39" xr:uid="{DCA9BD00-0358-4D6F-8941-12C3F1032C3E}"/>
  <tableColumns count="3">
    <tableColumn id="1" xr3:uid="{C33572C2-8D18-49C5-A26E-7A96CC389840}" name="VSG01A 24059F1.03"/>
    <tableColumn id="2" xr3:uid="{8468CE80-B421-433B-8852-BAC63CF8BA59}" name="Column2"/>
    <tableColumn id="3" xr3:uid="{F5E3D4C3-42D4-4AE9-A8D0-1F04FAFAA9A7}" name="Thickness/mm"/>
  </tableColumns>
  <tableStyleInfo name="TableStyleLight21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5CF9185-6252-4A72-BF1D-41128D26A589}" name="Table31635" displayName="Table31635" ref="M204:O214" totalsRowShown="0">
  <autoFilter ref="M204:O214" xr:uid="{F5CF9185-6252-4A72-BF1D-41128D26A589}"/>
  <tableColumns count="3">
    <tableColumn id="1" xr3:uid="{30A9D9DD-AC59-4C0F-B91B-477DB1A3B02B}" name="VSG02A 240"/>
    <tableColumn id="2" xr3:uid="{679E551D-01DF-4C28-8D4A-B5C64774FBD0}" name="Column2"/>
    <tableColumn id="3" xr3:uid="{5941323F-8B5A-4A00-BCC4-B58D97B0F979}" name="Thickness/mm"/>
  </tableColumns>
  <tableStyleInfo name="TableStyleLight21" showFirstColumn="0" showLastColumn="0" showRowStripes="0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DB8FF228-5E91-4A95-B3B5-D19E9DBA98DB}" name="Table31675151275" displayName="Table31675151275" ref="M356:O366" totalsRowShown="0">
  <autoFilter ref="M356:O366" xr:uid="{DB8FF228-5E91-4A95-B3B5-D19E9DBA98DB}"/>
  <tableColumns count="3">
    <tableColumn id="1" xr3:uid="{DE7E0FB7-A63B-44D4-942F-3D8871EF5783}" name="VSG02A 240"/>
    <tableColumn id="2" xr3:uid="{3471F809-A479-4DF5-9AE3-E3EA6AE3D55C}" name="Column2"/>
    <tableColumn id="3" xr3:uid="{EE608789-1CEE-44D7-B4EA-D3CE8C912468}" name="Thickness/mm"/>
  </tableColumns>
  <tableStyleInfo name="TableStyleLight21" showFirstColumn="0" showLastColumn="0" showRowStripes="0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36C51B8C-AB30-41EF-A19D-4C3433242756}" name="Table31672148276" displayName="Table31672148276" ref="A368:C378" totalsRowShown="0">
  <autoFilter ref="A368:C378" xr:uid="{36C51B8C-AB30-41EF-A19D-4C3433242756}"/>
  <tableColumns count="3">
    <tableColumn id="1" xr3:uid="{33B2734E-81B8-4663-8BA5-3907BFA2E3AD}" name="VSG02A 24107F1.01"/>
    <tableColumn id="2" xr3:uid="{650D2DD6-FBE8-4E09-B685-3FCCBE3829CA}" name="Column2"/>
    <tableColumn id="3" xr3:uid="{5794012B-EC1E-4A16-98C4-4E91EBBBC01B}" name="Thickness/mm"/>
  </tableColumns>
  <tableStyleInfo name="TableStyleLight21" showFirstColumn="0" showLastColumn="0" showRowStripes="0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F9F7CA3C-251E-4D9B-8A47-59E3AFFE36BB}" name="Table31673149277" displayName="Table31673149277" ref="E368:G378" totalsRowShown="0">
  <autoFilter ref="E368:G378" xr:uid="{F9F7CA3C-251E-4D9B-8A47-59E3AFFE36BB}"/>
  <tableColumns count="3">
    <tableColumn id="1" xr3:uid="{2BCBA32F-B76D-4948-BF2E-84F625D6ABE9}" name="VSG02A 24107F1.02"/>
    <tableColumn id="2" xr3:uid="{7BFE14E0-11E1-4C7A-ADA4-B64CB4683BB4}" name="Column2"/>
    <tableColumn id="3" xr3:uid="{5CA3B486-515E-47C4-A675-06BBCE560ABD}" name="Thickness/mm"/>
  </tableColumns>
  <tableStyleInfo name="TableStyleLight21" showFirstColumn="0" showLastColumn="0" showRowStripes="0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7032D72C-B6CD-4AAB-B0BC-A97B190537B6}" name="Table31672148280" displayName="Table31672148280" ref="A380:C390" totalsRowShown="0">
  <autoFilter ref="A380:C390" xr:uid="{7032D72C-B6CD-4AAB-B0BC-A97B190537B6}"/>
  <tableColumns count="3">
    <tableColumn id="1" xr3:uid="{5A8300AC-6D25-402D-A73C-4E8D893476DF}" name="VSG01A 24109F1.01"/>
    <tableColumn id="2" xr3:uid="{61B655AE-536B-4280-ACAE-D74BC3442932}" name="Column2"/>
    <tableColumn id="3" xr3:uid="{40E0EE6C-BFDD-458E-8236-D282F277B7D9}" name="Thickness/mm"/>
  </tableColumns>
  <tableStyleInfo name="TableStyleLight21" showFirstColumn="0" showLastColumn="0" showRowStripes="0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5D574299-3557-4F71-A123-2BC59BDE02FA}" name="Table31673149281" displayName="Table31673149281" ref="E380:G390" totalsRowShown="0">
  <autoFilter ref="E380:G390" xr:uid="{5D574299-3557-4F71-A123-2BC59BDE02FA}"/>
  <tableColumns count="3">
    <tableColumn id="1" xr3:uid="{3C8A495F-7192-4C5B-ACCA-7783CCF98A7E}" name="VSG01A 24109F1.02"/>
    <tableColumn id="2" xr3:uid="{82C1808B-FCC6-468C-ADE3-87416B725EE8}" name="Column2"/>
    <tableColumn id="3" xr3:uid="{BC0E8D8F-800B-46C2-AB90-8E93463AC064}" name="Thickness/mm"/>
  </tableColumns>
  <tableStyleInfo name="TableStyleLight21" showFirstColumn="0" showLastColumn="0" showRowStripes="0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F7099560-6610-4150-8912-FAD04D4B61A1}" name="Table31672148284" displayName="Table31672148284" ref="A392:C402" totalsRowShown="0">
  <autoFilter ref="A392:C402" xr:uid="{F7099560-6610-4150-8912-FAD04D4B61A1}"/>
  <tableColumns count="3">
    <tableColumn id="1" xr3:uid="{65C84407-59DB-4255-AFB9-E82FF65C9FE8}" name="VSG01A 24110F1.01"/>
    <tableColumn id="2" xr3:uid="{56198A95-CFC6-4076-BD1D-1324FC42EAE0}" name="Column2"/>
    <tableColumn id="3" xr3:uid="{80971080-8934-4AFB-BB6F-69544113449E}" name="Thickness/mm"/>
  </tableColumns>
  <tableStyleInfo name="TableStyleLight21" showFirstColumn="0" showLastColumn="0" showRowStripes="0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8566BB41-991B-40B2-9735-B226BC0E5C32}" name="Table31673149285" displayName="Table31673149285" ref="E392:G402" totalsRowShown="0">
  <autoFilter ref="E392:G402" xr:uid="{8566BB41-991B-40B2-9735-B226BC0E5C32}"/>
  <tableColumns count="3">
    <tableColumn id="1" xr3:uid="{6A42A5AA-14B8-411D-9A6C-71BFF71A19FD}" name="VSG01A 24110F1.02"/>
    <tableColumn id="2" xr3:uid="{0A37E4A8-C45A-4BF2-8934-908226D87B57}" name="Column2"/>
    <tableColumn id="3" xr3:uid="{0D7B32BF-3EAE-4086-A717-7BFB8757F7F0}" name="Thickness/mm"/>
  </tableColumns>
  <tableStyleInfo name="TableStyleLight21" showFirstColumn="0" showLastColumn="0" showRowStripes="0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D9039DAE-7B03-4E93-83F0-24550BF37D12}" name="Table31672148288" displayName="Table31672148288" ref="A404:C414" totalsRowShown="0">
  <autoFilter ref="A404:C414" xr:uid="{D9039DAE-7B03-4E93-83F0-24550BF37D12}"/>
  <tableColumns count="3">
    <tableColumn id="1" xr3:uid="{49BE9053-1E41-40A3-8A7E-FC3A3BD687CD}" name="VSG01A 24112F1.01"/>
    <tableColumn id="2" xr3:uid="{67692DCC-3766-420F-8A70-AA1A2F4479AE}" name="Column2"/>
    <tableColumn id="3" xr3:uid="{0DDD34F1-2528-4D3B-A2A3-1CBB5E3DBCF1}" name="Thickness/mm"/>
  </tableColumns>
  <tableStyleInfo name="TableStyleLight21" showFirstColumn="0" showLastColumn="0" showRowStripes="0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D188629-032A-4282-8F01-F3DFFE4307A6}" name="Table31673149289" displayName="Table31673149289" ref="E404:G414" totalsRowShown="0">
  <autoFilter ref="E404:G414" xr:uid="{3D188629-032A-4282-8F01-F3DFFE4307A6}"/>
  <tableColumns count="3">
    <tableColumn id="1" xr3:uid="{C5961C61-779E-4279-A604-792D91D76EF1}" name="VSG01A 24112F1.02"/>
    <tableColumn id="2" xr3:uid="{72A72279-659D-499C-BD38-A3FBB896274B}" name="Column2"/>
    <tableColumn id="3" xr3:uid="{46E8B473-A700-41B2-9B7A-8D55D6BE6C12}" name="Thickness/mm"/>
  </tableColumns>
  <tableStyleInfo name="TableStyleLight21" showFirstColumn="0" showLastColumn="0" showRowStripes="0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8D7818DF-F9EA-4976-AC60-C3736ABC95B7}" name="Table31672148292" displayName="Table31672148292" ref="A416:C426" totalsRowShown="0">
  <autoFilter ref="A416:C426" xr:uid="{8D7818DF-F9EA-4976-AC60-C3736ABC95B7}"/>
  <tableColumns count="3">
    <tableColumn id="1" xr3:uid="{65D21E63-C5BB-48FD-AF84-7D54C8778CE9}" name="VSG01A 24113F1.01"/>
    <tableColumn id="2" xr3:uid="{B3AD74ED-2C2F-4689-9680-F33D522E02CF}" name="Column2"/>
    <tableColumn id="3" xr3:uid="{DE4C284E-96E5-4C0D-AE03-F7FF84A57955}" name="Thickness/mm"/>
  </tableColumns>
  <tableStyleInfo name="TableStyleLight21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D91A777-6A5F-4436-A8EC-0D72389C135C}" name="Table31636" displayName="Table31636" ref="A216:C226" totalsRowShown="0">
  <autoFilter ref="A216:C226" xr:uid="{FD91A777-6A5F-4436-A8EC-0D72389C135C}"/>
  <tableColumns count="3">
    <tableColumn id="1" xr3:uid="{7FC1F214-35C0-4958-950D-8C7521113FF0}" name="VSG01A 240109F1.01"/>
    <tableColumn id="2" xr3:uid="{E04FE8F0-1117-4DFF-B2FE-7E4531EBD8F7}" name="Column2"/>
    <tableColumn id="3" xr3:uid="{E3E593C1-93E9-4863-B050-47EEDA8BE553}" name="Thickness/mm"/>
  </tableColumns>
  <tableStyleInfo name="TableStyleLight21" showFirstColumn="0" showLastColumn="0" showRowStripes="0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8D0EE621-416C-4475-A742-3ED5BBCF3DA7}" name="Table31673149293" displayName="Table31673149293" ref="E416:G426" totalsRowShown="0">
  <autoFilter ref="E416:G426" xr:uid="{8D0EE621-416C-4475-A742-3ED5BBCF3DA7}"/>
  <tableColumns count="3">
    <tableColumn id="1" xr3:uid="{56D3D42C-BC62-4CFD-808A-C3AF8882FC20}" name="VSG01A 24113F1.02"/>
    <tableColumn id="2" xr3:uid="{40D6F2A7-726E-4EE8-80C2-C6412BFD26FB}" name="Column2"/>
    <tableColumn id="3" xr3:uid="{1199FAA5-6C9F-4BE0-B04F-471FC882131B}" name="Thickness/mm"/>
  </tableColumns>
  <tableStyleInfo name="TableStyleLight21" showFirstColumn="0" showLastColumn="0" showRowStripes="0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E21879BA-E2F7-46D6-BABD-1A97960C9AF5}" name="Table31674150294" displayName="Table31674150294" ref="I416:K426" totalsRowShown="0">
  <autoFilter ref="I416:K426" xr:uid="{E21879BA-E2F7-46D6-BABD-1A97960C9AF5}"/>
  <tableColumns count="3">
    <tableColumn id="1" xr3:uid="{FA449362-B24A-45F9-9A64-BF8DD0108740}" name="VSG02A 240"/>
    <tableColumn id="2" xr3:uid="{1755E825-73AB-4F6F-89BC-0B9C2171CA44}" name="Column2"/>
    <tableColumn id="3" xr3:uid="{DF80AFAE-849E-4149-B911-810945B17AD6}" name="Thickness/mm"/>
  </tableColumns>
  <tableStyleInfo name="TableStyleLight21" showFirstColumn="0" showLastColumn="0" showRowStripes="0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DDBE85EA-27DE-4470-978F-EE2906A31254}" name="Table31675151295" displayName="Table31675151295" ref="M416:O426" totalsRowShown="0">
  <autoFilter ref="M416:O426" xr:uid="{DDBE85EA-27DE-4470-978F-EE2906A31254}"/>
  <tableColumns count="3">
    <tableColumn id="1" xr3:uid="{4D26D271-F727-47B5-8859-0BEE3E5AC41E}" name="VSG02A 240"/>
    <tableColumn id="2" xr3:uid="{42E68F9A-426C-4DDC-ABDF-55ADEF1B9F38}" name="Column2"/>
    <tableColumn id="3" xr3:uid="{B0765C7B-5B2C-4680-8341-05097ED17EA7}" name="Thickness/mm"/>
  </tableColumns>
  <tableStyleInfo name="TableStyleLight21" showFirstColumn="0" showLastColumn="0" showRowStripes="0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44108972-1966-4E44-8B12-12F9BF39F0C3}" name="Table31672148300" displayName="Table31672148300" ref="A297:C307" totalsRowShown="0">
  <autoFilter ref="A297:C307" xr:uid="{44108972-1966-4E44-8B12-12F9BF39F0C3}"/>
  <tableColumns count="3">
    <tableColumn id="1" xr3:uid="{79D7AAE8-14F4-4C0B-90A0-4E62078349F5}" name="VSG02A 24074F1.01"/>
    <tableColumn id="2" xr3:uid="{11C49CDB-0F15-41B5-A0C8-0893BA27B26A}" name="Column2"/>
    <tableColumn id="3" xr3:uid="{E51FCE9C-0910-47C9-ADF3-92E0AB73E147}" name="Thickness/mm"/>
  </tableColumns>
  <tableStyleInfo name="TableStyleLight21" showFirstColumn="0" showLastColumn="0" showRowStripes="0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612A2C1B-5912-43B0-A30E-DB1DBF5BBFA9}" name="Table31673149301" displayName="Table31673149301" ref="E297:G307" totalsRowShown="0">
  <autoFilter ref="E297:G307" xr:uid="{612A2C1B-5912-43B0-A30E-DB1DBF5BBFA9}"/>
  <tableColumns count="3">
    <tableColumn id="1" xr3:uid="{91F50481-484C-488E-B405-284BC2673857}" name="VSG02A 24074F1.02"/>
    <tableColumn id="2" xr3:uid="{C3C8C113-784B-42DE-92D9-07ED70387DA5}" name="Column2"/>
    <tableColumn id="3" xr3:uid="{B01BAADF-BB4B-4A1D-B9C1-815433EB82C5}" name="Thickness/mm"/>
  </tableColumns>
  <tableStyleInfo name="TableStyleLight21" showFirstColumn="0" showLastColumn="0" showRowStripes="0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8B399C2F-C7BB-4809-A661-B79E9308371E}" name="Table31674150302" displayName="Table31674150302" ref="I297:K307" totalsRowShown="0">
  <autoFilter ref="I297:K307" xr:uid="{8B399C2F-C7BB-4809-A661-B79E9308371E}"/>
  <tableColumns count="3">
    <tableColumn id="1" xr3:uid="{9DCEBFC0-4A6F-49F6-84EA-8E25F4D388F2}" name="VSG02A 24074G1.03"/>
    <tableColumn id="2" xr3:uid="{D1005ABE-A897-4400-8FF2-2102480A0E42}" name="Column2"/>
    <tableColumn id="3" xr3:uid="{E7132F4B-50FD-4B4B-AF15-BE019CAC7799}" name="Thickness/mm"/>
  </tableColumns>
  <tableStyleInfo name="TableStyleLight21" showFirstColumn="0" showLastColumn="0" showRowStripes="0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50D55AB-F368-4EF7-885B-24EF8874EB6A}" name="Table31675151303" displayName="Table31675151303" ref="M297:O307" totalsRowShown="0">
  <autoFilter ref="M297:O307" xr:uid="{F50D55AB-F368-4EF7-885B-24EF8874EB6A}"/>
  <tableColumns count="3">
    <tableColumn id="1" xr3:uid="{FC72E4BC-FA85-4275-8CB2-A6A38E0D1754}" name="VSG02A 24074G1.04"/>
    <tableColumn id="2" xr3:uid="{1803E552-968E-45F9-9CE6-86456BBDD7B7}" name="Column2"/>
    <tableColumn id="3" xr3:uid="{C6FBE505-FA77-48F9-B73E-57F299A5FBD3}" name="Thickness/mm"/>
  </tableColumns>
  <tableStyleInfo name="TableStyleLight21" showFirstColumn="0" showLastColumn="0" showRowStripes="0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9777851A-4FDD-40C4-BAC8-CDA9F588A488}" name="Table31672148300316" displayName="Table31672148300316" ref="A309:C319" totalsRowShown="0">
  <autoFilter ref="A309:C319" xr:uid="{9777851A-4FDD-40C4-BAC8-CDA9F588A488}"/>
  <tableColumns count="3">
    <tableColumn id="1" xr3:uid="{454A996E-F0AD-4960-8072-A0F9F6D81DF2}" name="VSG02A 24075F1.01"/>
    <tableColumn id="2" xr3:uid="{6AAAFED3-C499-473F-9897-F904F87D3020}" name="Column2"/>
    <tableColumn id="3" xr3:uid="{E1FBA37A-1E97-4A03-85F8-BB7D036C681A}" name="Thickness/mm"/>
  </tableColumns>
  <tableStyleInfo name="TableStyleLight21" showFirstColumn="0" showLastColumn="0" showRowStripes="0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A3DD43D5-7787-4EB9-AA33-B6941194B434}" name="Table31673149301317" displayName="Table31673149301317" ref="E309:G319" totalsRowShown="0">
  <autoFilter ref="E309:G319" xr:uid="{A3DD43D5-7787-4EB9-AA33-B6941194B434}"/>
  <tableColumns count="3">
    <tableColumn id="1" xr3:uid="{27C435AC-DC2B-43AD-9E09-A13FE2C5E487}" name="VSG02A 24075F1.02"/>
    <tableColumn id="2" xr3:uid="{6FAD9073-0BEF-4CF1-8BF1-43DAC3B8856E}" name="Column2"/>
    <tableColumn id="3" xr3:uid="{2AD3F5E7-CF11-4784-8271-C564B169DCCB}" name="Thickness/mm"/>
  </tableColumns>
  <tableStyleInfo name="TableStyleLight21" showFirstColumn="0" showLastColumn="0" showRowStripes="0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FFD83501-AD9F-401A-9263-1367AB3C475B}" name="Table31674150302318" displayName="Table31674150302318" ref="I309:K319" totalsRowShown="0">
  <autoFilter ref="I309:K319" xr:uid="{FFD83501-AD9F-401A-9263-1367AB3C475B}"/>
  <tableColumns count="3">
    <tableColumn id="1" xr3:uid="{DF9E56A0-81E8-4858-9FE9-C057B69BC645}" name="VSG02A 24075G1.03"/>
    <tableColumn id="2" xr3:uid="{67A67D5A-66BF-40B5-B456-0FA08A450F4A}" name="Column2"/>
    <tableColumn id="3" xr3:uid="{A892A486-61CA-4E4D-B889-B717FB368DF7}" name="Thickness/mm"/>
  </tableColumns>
  <tableStyleInfo name="TableStyleLight21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A2ED9CD-3692-4806-81C0-727D32EA2655}" name="Table31637" displayName="Table31637" ref="E216:G226" totalsRowShown="0">
  <autoFilter ref="E216:G226" xr:uid="{4A2ED9CD-3692-4806-81C0-727D32EA2655}"/>
  <tableColumns count="3">
    <tableColumn id="1" xr3:uid="{7BFBB147-89F2-493F-B6D9-7D0302AAC010}" name="VSG01A 240109F1.01"/>
    <tableColumn id="2" xr3:uid="{00C150EB-ECB0-46E9-B4FF-6CE3E5555478}" name="Column2"/>
    <tableColumn id="3" xr3:uid="{49B6A992-3868-4933-BDA5-DFEB996C31A0}" name="Thickness/mm"/>
  </tableColumns>
  <tableStyleInfo name="TableStyleLight21" showFirstColumn="0" showLastColumn="0" showRowStripes="0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F9C39B4E-1E7B-4BCA-9960-87862D198CF5}" name="Table31675151303319" displayName="Table31675151303319" ref="M309:O319" totalsRowShown="0">
  <autoFilter ref="M309:O319" xr:uid="{F9C39B4E-1E7B-4BCA-9960-87862D198CF5}"/>
  <tableColumns count="3">
    <tableColumn id="1" xr3:uid="{ACB6A1C1-9D59-48D7-B423-64BC272D7A8B}" name="VSG02A 24075G1.04"/>
    <tableColumn id="2" xr3:uid="{D975A3CA-7D3E-4B4E-B1FD-5C880144C490}" name="Column2"/>
    <tableColumn id="3" xr3:uid="{C9500FB2-10F8-4A94-90A9-BEF9A07418AD}" name="Thickness/mm"/>
  </tableColumns>
  <tableStyleInfo name="TableStyleLight21" showFirstColumn="0" showLastColumn="0" showRowStripes="0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589570D-6DD5-472F-AB7F-0B0BF16246F9}" name="Table3167214829238" displayName="Table3167214829238" ref="A428:C438" totalsRowShown="0">
  <autoFilter ref="A428:C438" xr:uid="{8589570D-6DD5-472F-AB7F-0B0BF16246F9}"/>
  <tableColumns count="3">
    <tableColumn id="1" xr3:uid="{36EB6BD4-FFFF-4E57-9DDC-9A0B2966D621}" name="VSG01A 24114F1.01"/>
    <tableColumn id="2" xr3:uid="{B03F7A5A-57EF-493A-986B-E0118898392E}" name="Column2"/>
    <tableColumn id="3" xr3:uid="{C09D8821-5FBC-4A12-952F-6FC2509BA082}" name="Thickness/mm"/>
  </tableColumns>
  <tableStyleInfo name="TableStyleLight21" showFirstColumn="0" showLastColumn="0" showRowStripes="0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6E881AD-B4F3-40F5-82E5-FD32987C051F}" name="Table3167314929339" displayName="Table3167314929339" ref="E428:G438" totalsRowShown="0">
  <autoFilter ref="E428:G438" xr:uid="{F6E881AD-B4F3-40F5-82E5-FD32987C051F}"/>
  <tableColumns count="3">
    <tableColumn id="1" xr3:uid="{C30C04AB-2625-4747-B151-1AB12726CDB7}" name="VSG01A 24114F1.02"/>
    <tableColumn id="2" xr3:uid="{0CAB4F92-AF49-4B47-AAF0-CFFB906DFFFB}" name="Column2"/>
    <tableColumn id="3" xr3:uid="{6BCBC570-4CA5-4F11-8936-156997F8CA5F}" name="Thickness/mm"/>
  </tableColumns>
  <tableStyleInfo name="TableStyleLight21" showFirstColumn="0" showLastColumn="0" showRowStripes="0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4E1B4D2-E29A-46C9-931B-14AF27CBBD6C}" name="Table3167415029442" displayName="Table3167415029442" ref="I428:K438" totalsRowShown="0">
  <autoFilter ref="I428:K438" xr:uid="{54E1B4D2-E29A-46C9-931B-14AF27CBBD6C}"/>
  <tableColumns count="3">
    <tableColumn id="1" xr3:uid="{F06D290C-D265-429B-9278-69013AA524C7}" name="VSG01A 24114F1.03"/>
    <tableColumn id="2" xr3:uid="{5A6788DB-37A8-4331-A081-7DEAB793E441}" name="Column2"/>
    <tableColumn id="3" xr3:uid="{CEFEEB23-36CE-450A-BB2B-DD1FC3168401}" name="Thickness/mm"/>
  </tableColumns>
  <tableStyleInfo name="TableStyleLight21" showFirstColumn="0" showLastColumn="0" showRowStripes="0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E9A4D9F-A24F-480B-B8A5-E973C3AF69CF}" name="Table3167515129543" displayName="Table3167515129543" ref="M428:O438" totalsRowShown="0">
  <autoFilter ref="M428:O438" xr:uid="{8E9A4D9F-A24F-480B-B8A5-E973C3AF69CF}"/>
  <tableColumns count="3">
    <tableColumn id="1" xr3:uid="{16C8A92C-356F-42BF-A2FB-DAC3F0844C68}" name="VSG01A 24114F1.04"/>
    <tableColumn id="2" xr3:uid="{E1246568-A278-46DD-ACDB-339BF07F7560}" name="Column2"/>
    <tableColumn id="3" xr3:uid="{75E4B57B-D979-4F16-86D8-C53EC8BF1900}" name="Thickness/mm"/>
  </tableColumns>
  <tableStyleInfo name="TableStyleLight21" showFirstColumn="0" showLastColumn="0" showRowStripes="0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2F793D8-6614-4382-A41A-AFD245B8FDD6}" name="Table316721482923846" displayName="Table316721482923846" ref="A440:C450" totalsRowShown="0">
  <autoFilter ref="A440:C450" xr:uid="{02F793D8-6614-4382-A41A-AFD245B8FDD6}"/>
  <tableColumns count="3">
    <tableColumn id="1" xr3:uid="{2DC7E32E-3D0A-4243-A600-F4CA7AE513CB}" name="VSG01A 24115F1.01"/>
    <tableColumn id="2" xr3:uid="{16F94F57-AA50-4C1D-A835-813E9B951D2F}" name="Column2"/>
    <tableColumn id="3" xr3:uid="{C842D877-BD5A-4020-BED5-2C8A1004B099}" name="Thickness/mm"/>
  </tableColumns>
  <tableStyleInfo name="TableStyleLight21" showFirstColumn="0" showLastColumn="0" showRowStripes="0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D91A295C-8DC4-41EB-8D0E-402143AD2622}" name="Table316731492933947" displayName="Table316731492933947" ref="E440:G450" totalsRowShown="0">
  <autoFilter ref="E440:G450" xr:uid="{D91A295C-8DC4-41EB-8D0E-402143AD2622}"/>
  <tableColumns count="3">
    <tableColumn id="1" xr3:uid="{E9EF6926-A739-4FC8-A5B6-BBD9DA60C4AD}" name="VSG01A 24115F1.02"/>
    <tableColumn id="2" xr3:uid="{212AE1DF-1FBB-4FFE-B717-05FF4C43F51E}" name="Column2"/>
    <tableColumn id="3" xr3:uid="{C257BA1B-971B-4B5E-B86F-6666C7F31865}" name="Thickness/mm"/>
  </tableColumns>
  <tableStyleInfo name="TableStyleLight21" showFirstColumn="0" showLastColumn="0" showRowStripes="0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395C6936-60D3-4D1B-84AF-55103B0D29D6}" name="Table316741502944250" displayName="Table316741502944250" ref="I440:K450" totalsRowShown="0">
  <autoFilter ref="I440:K450" xr:uid="{395C6936-60D3-4D1B-84AF-55103B0D29D6}"/>
  <tableColumns count="3">
    <tableColumn id="1" xr3:uid="{B4087379-77D5-4EAF-B1B8-F8E92319C24D}" name="VSG01A 24115F1.03"/>
    <tableColumn id="2" xr3:uid="{CAAA0B61-1907-46E1-A5F4-6B25FDEEA7B5}" name="Column2"/>
    <tableColumn id="3" xr3:uid="{B96261B2-5EEA-4B74-A6F3-0B6640012BF8}" name="Thickness/mm"/>
  </tableColumns>
  <tableStyleInfo name="TableStyleLight21" showFirstColumn="0" showLastColumn="0" showRowStripes="0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9B0F91D3-C3D1-451B-A43F-8DF3111A70BA}" name="Table316751512954351" displayName="Table316751512954351" ref="M440:O450" totalsRowShown="0">
  <autoFilter ref="M440:O450" xr:uid="{9B0F91D3-C3D1-451B-A43F-8DF3111A70BA}"/>
  <tableColumns count="3">
    <tableColumn id="1" xr3:uid="{DB484477-853F-449B-B400-57A10CAB105B}" name="VSG01A 24115F1.04"/>
    <tableColumn id="2" xr3:uid="{2910720B-1FCC-46EA-B5AB-031D5804FCF9}" name="Column2"/>
    <tableColumn id="3" xr3:uid="{6FB82A13-08A1-4F38-B453-6B3C146A27D0}" name="Thickness/mm"/>
  </tableColumns>
  <tableStyleInfo name="TableStyleLight21" showFirstColumn="0" showLastColumn="0" showRowStripes="0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BD0C3C35-0857-4236-9A77-157A7F64C91C}" name="Table3167214829238278" displayName="Table3167214829238278" ref="A452:C462" totalsRowShown="0">
  <autoFilter ref="A452:C462" xr:uid="{BD0C3C35-0857-4236-9A77-157A7F64C91C}"/>
  <tableColumns count="3">
    <tableColumn id="1" xr3:uid="{B0A9101D-0FCC-44F6-920B-C07F86CF42DC}" name="VSG01A 24116F1.01"/>
    <tableColumn id="2" xr3:uid="{FB041769-C760-416F-91FF-F598D3101B1F}" name="Column2"/>
    <tableColumn id="3" xr3:uid="{DD143557-B2EC-4743-AC10-2C3052FF5693}" name="Thickness/mm"/>
  </tableColumns>
  <tableStyleInfo name="TableStyleLight21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CD8244C-E862-48FF-9057-8AF6E3EBD9F5}" name="Table31640" displayName="Table31640" ref="A228:C238" totalsRowShown="0">
  <autoFilter ref="A228:C238" xr:uid="{5CD8244C-E862-48FF-9057-8AF6E3EBD9F5}"/>
  <tableColumns count="3">
    <tableColumn id="1" xr3:uid="{3D6DE4A5-6BAA-4B97-9272-9BCEBFC03C3D}" name="VSG01A 240110F1.01"/>
    <tableColumn id="2" xr3:uid="{703239AD-BC97-4E11-BFEE-534D002D3A8D}" name="Column2"/>
    <tableColumn id="3" xr3:uid="{63080EB3-F7B8-44DC-BE14-86613430404A}" name="Thickness/mm"/>
  </tableColumns>
  <tableStyleInfo name="TableStyleLight21" showFirstColumn="0" showLastColumn="0" showRowStripes="0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BF627036-BFC0-4520-AFE7-1FBC69DE3D78}" name="Table3167314929339279" displayName="Table3167314929339279" ref="E452:G462" totalsRowShown="0">
  <autoFilter ref="E452:G462" xr:uid="{BF627036-BFC0-4520-AFE7-1FBC69DE3D78}"/>
  <tableColumns count="3">
    <tableColumn id="1" xr3:uid="{0F69F2FA-3324-47B8-9592-AFDEE521FF32}" name="VSG01A 24116F1.02"/>
    <tableColumn id="2" xr3:uid="{D0D47C31-6841-4779-9981-21767E835599}" name="Column2"/>
    <tableColumn id="3" xr3:uid="{EB06ABDA-773B-4A66-9338-6C7633EA36FF}" name="Thickness/mm"/>
  </tableColumns>
  <tableStyleInfo name="TableStyleLight21" showFirstColumn="0" showLastColumn="0" showRowStripes="0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020B48FF-FA28-4E93-BE93-74C874153424}" name="Table3167214829238286" displayName="Table3167214829238286" ref="A464:C474" totalsRowShown="0">
  <autoFilter ref="A464:C474" xr:uid="{020B48FF-FA28-4E93-BE93-74C874153424}"/>
  <tableColumns count="3">
    <tableColumn id="1" xr3:uid="{55651417-08F5-4F56-AF4F-C0D82CF8C109}" name="VSG01A 24117F1.01"/>
    <tableColumn id="2" xr3:uid="{FF0FE9E3-DC31-45E3-BAD6-95E9AE253C74}" name="Column2"/>
    <tableColumn id="3" xr3:uid="{79418AA5-D196-40FF-A171-6E335506D47D}" name="Thickness/mm"/>
  </tableColumns>
  <tableStyleInfo name="TableStyleLight21" showFirstColumn="0" showLastColumn="0" showRowStripes="0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F847B920-7614-480B-96E9-D660798BD109}" name="Table3167314929339287" displayName="Table3167314929339287" ref="E464:G474" totalsRowShown="0">
  <autoFilter ref="E464:G474" xr:uid="{F847B920-7614-480B-96E9-D660798BD109}"/>
  <tableColumns count="3">
    <tableColumn id="1" xr3:uid="{3BC96E96-C1B3-4CAA-ADA6-A55F421B150B}" name="VSG01A 24117F1.02"/>
    <tableColumn id="2" xr3:uid="{426DA02D-41A6-44AB-A1E4-EEB6B9C6AAB5}" name="Column2"/>
    <tableColumn id="3" xr3:uid="{F3C4C13A-8B80-4E1A-85EB-993CE77F71EC}" name="Thickness/mm"/>
  </tableColumns>
  <tableStyleInfo name="TableStyleLight21" showFirstColumn="0" showLastColumn="0" showRowStripes="0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69D62CE-FAB5-478D-A19D-5B0C40B000ED}" name="Table316721482923828670" displayName="Table316721482923828670" ref="A476:C486" totalsRowShown="0">
  <autoFilter ref="A476:C486" xr:uid="{169D62CE-FAB5-478D-A19D-5B0C40B000ED}"/>
  <tableColumns count="3">
    <tableColumn id="1" xr3:uid="{691EE46A-08F9-4FA2-A445-CED6CEC2C063}" name="VSG02A 24120F1.01"/>
    <tableColumn id="2" xr3:uid="{20D29CBF-4BB1-4C04-B44E-92C56DC469F5}" name="Column2"/>
    <tableColumn id="3" xr3:uid="{1B8CC449-3F42-411B-929C-BB0E73584CBE}" name="Thickness/mm"/>
  </tableColumns>
  <tableStyleInfo name="TableStyleLight21" showFirstColumn="0" showLastColumn="0" showRowStripes="0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20D1D39-F96F-48DC-BC9C-55FABA35C5A1}" name="Table316731492933928771" displayName="Table316731492933928771" ref="E476:G486" totalsRowShown="0">
  <autoFilter ref="E476:G486" xr:uid="{920D1D39-F96F-48DC-BC9C-55FABA35C5A1}"/>
  <tableColumns count="3">
    <tableColumn id="1" xr3:uid="{2572864F-0F02-4E9F-8A6E-3E044E9B4186}" name="VSG02A 24120F1.02"/>
    <tableColumn id="2" xr3:uid="{7B76639B-4FA1-4642-9CE7-D8EF19494D43}" name="Column2"/>
    <tableColumn id="3" xr3:uid="{0A524844-6984-430F-861D-5CC7E4DC09F1}" name="Thickness/mm"/>
  </tableColumns>
  <tableStyleInfo name="TableStyleLight21" showFirstColumn="0" showLastColumn="0" showRowStripes="0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62822511-D7C9-4AAB-9BC3-FBEDE1539C9A}" name="Table3167214829238286362" displayName="Table3167214829238286362" ref="A488:C498" totalsRowShown="0">
  <autoFilter ref="A488:C498" xr:uid="{62822511-D7C9-4AAB-9BC3-FBEDE1539C9A}"/>
  <tableColumns count="3">
    <tableColumn id="1" xr3:uid="{A9E63F7B-7FFF-4EB7-AB20-C5B38278F6EC}" name="VSG02A 24121F1.01"/>
    <tableColumn id="2" xr3:uid="{D67EB15D-97F7-4FAA-A102-1F849A74848D}" name="Column2"/>
    <tableColumn id="3" xr3:uid="{70F5F4A7-4669-46F4-97F6-992F5483FE36}" name="Thickness/mm"/>
  </tableColumns>
  <tableStyleInfo name="TableStyleLight21" showFirstColumn="0" showLastColumn="0" showRowStripes="0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4836CA09-1206-4471-868D-C785686EA2B7}" name="Table3167314929339287363" displayName="Table3167314929339287363" ref="E488:G498" totalsRowShown="0">
  <autoFilter ref="E488:G498" xr:uid="{4836CA09-1206-4471-868D-C785686EA2B7}"/>
  <tableColumns count="3">
    <tableColumn id="1" xr3:uid="{936FF1DB-51A7-490A-B005-C25E8B19461F}" name="VSG02A 24121F1.02"/>
    <tableColumn id="2" xr3:uid="{6EF133AF-6861-4C1C-BE05-B0B0BFEAE466}" name="Column2"/>
    <tableColumn id="3" xr3:uid="{BB06B139-5BBE-48CD-AB0C-A8202476FF84}" name="Thickness/mm"/>
  </tableColumns>
  <tableStyleInfo name="TableStyleLight21" showFirstColumn="0" showLastColumn="0" showRowStripes="0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0F0A6F0A-2167-4B12-9823-6A5D5A102A79}" name="Table3167214829238286366" displayName="Table3167214829238286366" ref="A500:C510" totalsRowShown="0">
  <autoFilter ref="A500:C510" xr:uid="{0F0A6F0A-2167-4B12-9823-6A5D5A102A79}"/>
  <tableColumns count="3">
    <tableColumn id="1" xr3:uid="{DEDBCB5D-7351-4531-8459-8914701C8A02}" name="VSG02A 24122F1.01"/>
    <tableColumn id="2" xr3:uid="{BF8B44D8-B801-46A4-A016-ECC5EE6542E6}" name="Column2"/>
    <tableColumn id="3" xr3:uid="{DABD72B1-EB9A-434A-A3E8-1D3CFB340653}" name="Thickness/mm"/>
  </tableColumns>
  <tableStyleInfo name="TableStyleLight21" showFirstColumn="0" showLastColumn="0" showRowStripes="0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D6905B3B-21DF-47CA-AB3C-7220A6AC6BD8}" name="Table3167314929339287367" displayName="Table3167314929339287367" ref="E500:G510" totalsRowShown="0">
  <autoFilter ref="E500:G510" xr:uid="{D6905B3B-21DF-47CA-AB3C-7220A6AC6BD8}"/>
  <tableColumns count="3">
    <tableColumn id="1" xr3:uid="{C81FFD00-5E43-495D-A4CE-FA9237874682}" name="VSG02A 24122F1.02"/>
    <tableColumn id="2" xr3:uid="{84DA5D30-B59D-41F7-89B3-4ACA3EBAF4AE}" name="Column2"/>
    <tableColumn id="3" xr3:uid="{514CB558-CBE8-4E41-8722-4F5C2CC5EAC5}" name="Thickness/mm"/>
  </tableColumns>
  <tableStyleInfo name="TableStyleLight21" showFirstColumn="0" showLastColumn="0" showRowStripes="0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45FD5103-D241-4F0D-8C57-8BFBFE50B64E}" name="Table3167214829238286370" displayName="Table3167214829238286370" ref="A512:C522" totalsRowShown="0">
  <autoFilter ref="A512:C522" xr:uid="{45FD5103-D241-4F0D-8C57-8BFBFE50B64E}"/>
  <tableColumns count="3">
    <tableColumn id="1" xr3:uid="{35E431CF-1351-4D60-9CED-EB51D86C28A8}" name="VSG02A 24127F1.01"/>
    <tableColumn id="2" xr3:uid="{371A6D6B-0FEC-4F26-9490-28B2849E1C81}" name="Column2"/>
    <tableColumn id="3" xr3:uid="{2C48D4B6-AD9C-41F7-B0ED-3A73390CE639}" name="Thickness/mm"/>
  </tableColumns>
  <tableStyleInfo name="TableStyleLight21"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18DCC5-2E29-4FAF-91AD-90E6ED47EF4A}" name="Table31641" displayName="Table31641" ref="E228:G238" totalsRowShown="0">
  <autoFilter ref="E228:G238" xr:uid="{4F18DCC5-2E29-4FAF-91AD-90E6ED47EF4A}"/>
  <tableColumns count="3">
    <tableColumn id="1" xr3:uid="{A638D005-39AF-4A73-B6CA-9390FEA1DB8D}" name="VSG01A 240110F1.02"/>
    <tableColumn id="2" xr3:uid="{F7242D08-E40B-4AA7-BFFA-CF4D95DD1B34}" name="Column2"/>
    <tableColumn id="3" xr3:uid="{7C4279A1-793B-4859-9B26-D21ABD39CBFE}" name="Thickness/mm"/>
  </tableColumns>
  <tableStyleInfo name="TableStyleLight21" showFirstColumn="0" showLastColumn="0" showRowStripes="0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BE723A4F-D56E-440E-9E76-32CE85EF6274}" name="Table3167314929339287371" displayName="Table3167314929339287371" ref="E512:G522" totalsRowShown="0">
  <autoFilter ref="E512:G522" xr:uid="{BE723A4F-D56E-440E-9E76-32CE85EF6274}"/>
  <tableColumns count="3">
    <tableColumn id="1" xr3:uid="{5679F5FB-5ABD-488F-8047-8EB406889BCC}" name="VSG02A 24127F1.02"/>
    <tableColumn id="2" xr3:uid="{AB6E4F61-8636-42DD-8033-6C5A97174599}" name="Column2"/>
    <tableColumn id="3" xr3:uid="{9E1440B3-450E-4800-8D64-31E974E4B7D1}" name="Thickness/mm"/>
  </tableColumns>
  <tableStyleInfo name="TableStyleLight21" showFirstColumn="0" showLastColumn="0" showRowStripes="0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0636B4BC-50D5-4BA2-81B6-E06215925C53}" name="Table3167214829238286370364" displayName="Table3167214829238286370364" ref="A524:C534" totalsRowShown="0">
  <autoFilter ref="A524:C534" xr:uid="{0636B4BC-50D5-4BA2-81B6-E06215925C53}"/>
  <tableColumns count="3">
    <tableColumn id="1" xr3:uid="{F07AD05E-34D9-4F4B-A360-369223A32236}" name="VSG01A 24128F1.01"/>
    <tableColumn id="2" xr3:uid="{A4D2AE8B-07E5-4515-9E91-1F2FA3465CD9}" name="Column2"/>
    <tableColumn id="3" xr3:uid="{982B8098-CFFD-479B-9357-B15E379A2B3B}" name="Thickness/mm"/>
  </tableColumns>
  <tableStyleInfo name="TableStyleLight21" showFirstColumn="0" showLastColumn="0" showRowStripes="0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AE5763C4-8D52-4EB0-B745-10D1F07A7107}" name="Table3167314929339287371365" displayName="Table3167314929339287371365" ref="E524:G534" totalsRowShown="0">
  <autoFilter ref="E524:G534" xr:uid="{AE5763C4-8D52-4EB0-B745-10D1F07A7107}"/>
  <tableColumns count="3">
    <tableColumn id="1" xr3:uid="{46997EC2-36F5-4634-B2B3-B5EA271319D3}" name="VSG01A 24128F1.02"/>
    <tableColumn id="2" xr3:uid="{E408348F-6DDF-40DD-8332-094B708056A1}" name="Column2"/>
    <tableColumn id="3" xr3:uid="{4C0E620D-B574-4A89-A09D-73C7DADDCD81}" name="Thickness/mm"/>
  </tableColumns>
  <tableStyleInfo name="TableStyleLight21" showFirstColumn="0" showLastColumn="0" showRowStripes="0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59DEDB3F-7BF6-4F7A-8230-E45986661A41}" name="Table3167214829238286370368" displayName="Table3167214829238286370368" ref="I524:K534" totalsRowShown="0">
  <autoFilter ref="I524:K534" xr:uid="{59DEDB3F-7BF6-4F7A-8230-E45986661A41}"/>
  <tableColumns count="3">
    <tableColumn id="1" xr3:uid="{9A51C5EC-3042-42D9-85AA-0B779A34F0F4}" name="VSG02A 24128F1.03"/>
    <tableColumn id="2" xr3:uid="{CAEC0A28-B343-4CC0-939F-EDCCE2D30BB0}" name="Column2"/>
    <tableColumn id="3" xr3:uid="{7645CDF1-72F0-4908-B595-09F5ACC619E0}" name="Thickness/mm"/>
  </tableColumns>
  <tableStyleInfo name="TableStyleLight21" showFirstColumn="0" showLastColumn="0" showRowStripes="0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713D8A83-735F-45D9-93E7-464CF04A4B31}" name="Table3167314929339287371369" displayName="Table3167314929339287371369" ref="M524:O534" totalsRowShown="0">
  <autoFilter ref="M524:O534" xr:uid="{713D8A83-735F-45D9-93E7-464CF04A4B31}"/>
  <tableColumns count="3">
    <tableColumn id="1" xr3:uid="{836D6418-0109-4397-9654-4A1BF766C226}" name="VSG02A 24128F1.04"/>
    <tableColumn id="2" xr3:uid="{202C22A4-4CD5-4F9E-BFDA-DB550BB31E81}" name="Column2"/>
    <tableColumn id="3" xr3:uid="{C8BF12EA-5C9A-497B-96BD-012D2D662EF2}" name="Thickness/mm"/>
  </tableColumns>
  <tableStyleInfo name="TableStyleLight21" showFirstColumn="0" showLastColumn="0" showRowStripes="0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B6AF260E-6555-49CB-B9AA-F934F9D3712A}" name="Table3167214829238286370372" displayName="Table3167214829238286370372" ref="A536:C546" totalsRowShown="0">
  <autoFilter ref="A536:C546" xr:uid="{B6AF260E-6555-49CB-B9AA-F934F9D3712A}"/>
  <tableColumns count="3">
    <tableColumn id="1" xr3:uid="{FD2AF9B9-A50E-4E1D-A5B8-6F1381CF76FE}" name="VSG01A 24129F1.01"/>
    <tableColumn id="2" xr3:uid="{B0633189-A011-4342-9370-FBACC608C460}" name="Column2"/>
    <tableColumn id="3" xr3:uid="{2AFE0C28-5FEC-4798-B1AD-0A5A3D447654}" name="Thickness/mm"/>
  </tableColumns>
  <tableStyleInfo name="TableStyleLight21" showFirstColumn="0" showLastColumn="0" showRowStripes="0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75F4F69C-7968-4C28-B793-EB44E6CCDD6C}" name="Table3167314929339287371373" displayName="Table3167314929339287371373" ref="E536:G546" totalsRowShown="0">
  <autoFilter ref="E536:G546" xr:uid="{75F4F69C-7968-4C28-B793-EB44E6CCDD6C}"/>
  <tableColumns count="3">
    <tableColumn id="1" xr3:uid="{494E0105-F49C-4E33-8B1D-1481F12261B2}" name="VSG01A 24129F1.02"/>
    <tableColumn id="2" xr3:uid="{F418E638-1CDF-461C-AFA9-B1EF249DE4E9}" name="Column2"/>
    <tableColumn id="3" xr3:uid="{357AE88B-2686-48FE-83C8-BE6C41F20E59}" name="Thickness/mm"/>
  </tableColumns>
  <tableStyleInfo name="TableStyleLight21" showFirstColumn="0" showLastColumn="0" showRowStripes="0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814A326B-21D5-4138-99F7-6CE7EDF5F514}" name="Table3167214829238286370394" displayName="Table3167214829238286370394" ref="I536:K546" totalsRowShown="0">
  <autoFilter ref="I536:K546" xr:uid="{814A326B-21D5-4138-99F7-6CE7EDF5F514}"/>
  <tableColumns count="3">
    <tableColumn id="1" xr3:uid="{D2D16CD9-A85B-4D56-B592-FC5E5D6DCCFB}" name="VSG02A 24129F1.03"/>
    <tableColumn id="2" xr3:uid="{67544594-08DC-4809-A726-FE51072500F4}" name="Column2"/>
    <tableColumn id="3" xr3:uid="{2547127F-3951-4A19-BFE7-8702472D691D}" name="Thickness/mm"/>
  </tableColumns>
  <tableStyleInfo name="TableStyleLight21" showFirstColumn="0" showLastColumn="0" showRowStripes="0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08ABCE5A-59AD-4721-A3F2-11F5DB381762}" name="Table3167314929339287371395" displayName="Table3167314929339287371395" ref="M536:O546" totalsRowShown="0">
  <autoFilter ref="M536:O546" xr:uid="{08ABCE5A-59AD-4721-A3F2-11F5DB381762}"/>
  <tableColumns count="3">
    <tableColumn id="1" xr3:uid="{DA898114-833F-422C-ADC1-0D506B87D7F2}" name="VSG02A 24129F1.04"/>
    <tableColumn id="2" xr3:uid="{B33F02ED-D6F4-4D4F-8A77-2BAE5B48A9C9}" name="Column2"/>
    <tableColumn id="3" xr3:uid="{29D845A6-DA2A-410D-8FB5-C2BDDC737BDD}" name="Thickness/mm"/>
  </tableColumns>
  <tableStyleInfo name="TableStyleLight21" showFirstColumn="0" showLastColumn="0" showRowStripes="0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95E99840-3A16-4A38-88D9-565743DD272F}" name="Table3167214829238286370396" displayName="Table3167214829238286370396" ref="A548:C558" totalsRowShown="0">
  <autoFilter ref="A548:C558" xr:uid="{95E99840-3A16-4A38-88D9-565743DD272F}"/>
  <tableColumns count="3">
    <tableColumn id="1" xr3:uid="{BE9ECA09-5EBB-49CC-A113-05B37303BE1F}" name="VSG01A 24130F1.01"/>
    <tableColumn id="2" xr3:uid="{CB11522C-5ED4-4D8E-A192-92050B9F4DAE}" name="Column2"/>
    <tableColumn id="3" xr3:uid="{3FFF3EFA-E4BB-4751-88CF-BEBE33AE7A97}" name="Thickness/mm"/>
  </tableColumns>
  <tableStyleInfo name="TableStyleLight21"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FBCC71-C8F8-4C2A-B03D-DC739DC20802}" name="Table31644" displayName="Table31644" ref="A240:C250" totalsRowShown="0">
  <autoFilter ref="A240:C250" xr:uid="{4DFBCC71-C8F8-4C2A-B03D-DC739DC20802}"/>
  <tableColumns count="3">
    <tableColumn id="1" xr3:uid="{BCB63731-D36E-4CDB-AA01-743A6128E799}" name="VSG01A 240111F1.01"/>
    <tableColumn id="2" xr3:uid="{3734C84C-3C96-4488-A539-C053D5D495DA}" name="Column2"/>
    <tableColumn id="3" xr3:uid="{9158F10E-4EA7-4D26-AC52-895FE82A8A5F}" name="Thickness/mm"/>
  </tableColumns>
  <tableStyleInfo name="TableStyleLight21" showFirstColumn="0" showLastColumn="0" showRowStripes="0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F9111E24-BCF0-4772-A289-EB8478FDBC79}" name="Table3167314929339287371397" displayName="Table3167314929339287371397" ref="E548:G558" totalsRowShown="0">
  <autoFilter ref="E548:G558" xr:uid="{F9111E24-BCF0-4772-A289-EB8478FDBC79}"/>
  <tableColumns count="3">
    <tableColumn id="1" xr3:uid="{E69FDA3B-FD34-4076-8CB9-F6CBE2C88998}" name="VSG01A 24130F1.02"/>
    <tableColumn id="2" xr3:uid="{E1023259-C524-4941-97AD-FC7AE6FD9495}" name="Column2"/>
    <tableColumn id="3" xr3:uid="{B427DB26-5C8D-4D47-ACFC-32372FB39602}" name="Thickness/mm"/>
  </tableColumns>
  <tableStyleInfo name="TableStyleLight21" showFirstColumn="0" showLastColumn="0" showRowStripes="0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3B414BE6-37B3-4909-8B5E-87168E16FA37}" name="Table3167214829238286370398" displayName="Table3167214829238286370398" ref="I548:K558" totalsRowShown="0">
  <autoFilter ref="I548:K558" xr:uid="{3B414BE6-37B3-4909-8B5E-87168E16FA37}"/>
  <tableColumns count="3">
    <tableColumn id="1" xr3:uid="{6ACE9EA4-20E0-4E74-AD94-A073E7B72C3F}" name="VSG02A 24130F1.03"/>
    <tableColumn id="2" xr3:uid="{861C5BA9-60D2-4EE4-9E03-F75CC60A1028}" name="Column2"/>
    <tableColumn id="3" xr3:uid="{B33CE624-BE14-4D8C-B511-E42F4AD81907}" name="Thickness/mm"/>
  </tableColumns>
  <tableStyleInfo name="TableStyleLight21" showFirstColumn="0" showLastColumn="0" showRowStripes="0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5DDED21F-6B77-4442-B69E-3CC613B9412C}" name="Table3167314929339287371399" displayName="Table3167314929339287371399" ref="M548:O558" totalsRowShown="0">
  <autoFilter ref="M548:O558" xr:uid="{5DDED21F-6B77-4442-B69E-3CC613B9412C}"/>
  <tableColumns count="3">
    <tableColumn id="1" xr3:uid="{904CFE8D-4DCE-45B3-93DF-1BBC90FF0C7D}" name="VSG02A 24130F1.04"/>
    <tableColumn id="2" xr3:uid="{66883235-6833-49D0-997A-61AC048E5680}" name="Column2"/>
    <tableColumn id="3" xr3:uid="{07F94363-4DA8-461B-9FF3-487B2B99B9FA}" name="Thickness/mm"/>
  </tableColumns>
  <tableStyleInfo name="TableStyleLight21" showFirstColumn="0" showLastColumn="0" showRowStripes="0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6D41DD0C-D9EF-4C9F-BB98-FF28E059A97F}" name="Table3167214829238286370400" displayName="Table3167214829238286370400" ref="A560:C570" totalsRowShown="0">
  <autoFilter ref="A560:C570" xr:uid="{6D41DD0C-D9EF-4C9F-BB98-FF28E059A97F}"/>
  <tableColumns count="3">
    <tableColumn id="1" xr3:uid="{DD9CFA76-598B-4149-972B-D3F20FCF3190}" name="VSG02A 24131F1.01"/>
    <tableColumn id="2" xr3:uid="{E2F631D7-D7BA-48ED-9936-093DC51E996A}" name="Column2"/>
    <tableColumn id="3" xr3:uid="{37271BEC-79D3-4A1E-B4CF-681F38459A6C}" name="Thickness/mm"/>
  </tableColumns>
  <tableStyleInfo name="TableStyleLight21" showFirstColumn="0" showLastColumn="0" showRowStripes="0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6853A4FE-0152-48A3-AC79-EE85BBA81102}" name="Table3167314929339287371401" displayName="Table3167314929339287371401" ref="E560:G570" totalsRowShown="0">
  <autoFilter ref="E560:G570" xr:uid="{6853A4FE-0152-48A3-AC79-EE85BBA81102}"/>
  <tableColumns count="3">
    <tableColumn id="1" xr3:uid="{C442AE4D-F3AA-401D-8E97-CC4275F74446}" name="VSG02A 24131F1.02"/>
    <tableColumn id="2" xr3:uid="{BE565FAE-0221-4B92-9684-08FF412B3967}" name="Column2"/>
    <tableColumn id="3" xr3:uid="{BC4719FF-8202-4E25-A37F-7823176A808C}" name="Thickness/mm"/>
  </tableColumns>
  <tableStyleInfo name="TableStyleLight21" showFirstColumn="0" showLastColumn="0" showRowStripes="0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8ECC4E5A-9181-411E-8ECE-92FFCD6F4944}" name="Table3167214829238286370402" displayName="Table3167214829238286370402" ref="A572:C582" totalsRowShown="0">
  <autoFilter ref="A572:C582" xr:uid="{8ECC4E5A-9181-411E-8ECE-92FFCD6F4944}"/>
  <tableColumns count="3">
    <tableColumn id="1" xr3:uid="{F9D56FA1-170D-48A1-88CB-7D2EEF0D222F}" name="VSG01A 24136F1.01"/>
    <tableColumn id="2" xr3:uid="{C8D0A76B-0C85-417A-BAB1-67976E1CCFFA}" name="Column2"/>
    <tableColumn id="3" xr3:uid="{2CE532D5-5E1A-4561-AA16-A4C1792BAE64}" name="Thickness/mm"/>
  </tableColumns>
  <tableStyleInfo name="TableStyleLight21" showFirstColumn="0" showLastColumn="0" showRowStripes="0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75208443-6CAE-4B35-88E4-C8A43EF9FF3F}" name="Table3167314929339287371403" displayName="Table3167314929339287371403" ref="E572:G582" totalsRowShown="0">
  <autoFilter ref="E572:G582" xr:uid="{75208443-6CAE-4B35-88E4-C8A43EF9FF3F}"/>
  <tableColumns count="3">
    <tableColumn id="1" xr3:uid="{8ADBBC62-524C-4770-B2F5-654AE14F7029}" name="VSG01A 24136F1.02"/>
    <tableColumn id="2" xr3:uid="{BB9B5FB4-624D-4443-95D8-D4F0DB9848B6}" name="Column2"/>
    <tableColumn id="3" xr3:uid="{9AC28509-2488-4F1F-880B-558AA257B795}" name="Thickness/mm"/>
  </tableColumns>
  <tableStyleInfo name="TableStyleLight21" showFirstColumn="0" showLastColumn="0" showRowStripes="0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5" xr:uid="{259F5D55-82CD-4881-812A-E99E9C52CC9C}" name="Table3167214829238286370402416" displayName="Table3167214829238286370402416" ref="A584:C594" totalsRowShown="0">
  <autoFilter ref="A584:C594" xr:uid="{259F5D55-82CD-4881-812A-E99E9C52CC9C}"/>
  <tableColumns count="3">
    <tableColumn id="1" xr3:uid="{4C6C16B4-F8E8-46B8-AB6B-C29473910CE0}" name="VSG01A 24137F1.01"/>
    <tableColumn id="2" xr3:uid="{9E88D7D6-CF75-4D98-A1D5-072C10DF7103}" name="Column2"/>
    <tableColumn id="3" xr3:uid="{112F6322-32B5-425C-A49F-2785808E6976}" name="Thickness/mm"/>
  </tableColumns>
  <tableStyleInfo name="TableStyleLight21" showFirstColumn="0" showLastColumn="0" showRowStripes="0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6" xr:uid="{3652F532-0BE0-4B80-9B34-CD2846B2B64E}" name="Table3167314929339287371403417" displayName="Table3167314929339287371403417" ref="E584:G594" totalsRowShown="0">
  <autoFilter ref="E584:G594" xr:uid="{3652F532-0BE0-4B80-9B34-CD2846B2B64E}"/>
  <tableColumns count="3">
    <tableColumn id="1" xr3:uid="{519036D3-5FB9-4CE0-BF62-2C9EAFB848F6}" name="VSG01A 24137F1.02"/>
    <tableColumn id="2" xr3:uid="{3BF06CF2-5590-4493-902A-65E98B3A346E}" name="Column2"/>
    <tableColumn id="3" xr3:uid="{8AFE1CDD-7D97-43E5-9B3A-68CFC1384509}" name="Thickness/mm"/>
  </tableColumns>
  <tableStyleInfo name="TableStyleLight21" showFirstColumn="0" showLastColumn="0" showRowStripes="0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7" xr:uid="{3F5B794E-3B87-4802-97B0-84B5345DAC6E}" name="Table3167214829238286370402418" displayName="Table3167214829238286370402418" ref="A596:C606" totalsRowShown="0">
  <autoFilter ref="A596:C606" xr:uid="{3F5B794E-3B87-4802-97B0-84B5345DAC6E}"/>
  <tableColumns count="3">
    <tableColumn id="1" xr3:uid="{8E46C1E5-1947-4635-894C-5FA227277F74}" name="VSG01A 24141F1.01"/>
    <tableColumn id="2" xr3:uid="{81EEBF5B-17F7-4929-A781-3C3885AF37BD}" name="Column2"/>
    <tableColumn id="3" xr3:uid="{4B4497EC-D282-4283-9B37-94C9BAF4E9D1}" name="Thickness/mm"/>
  </tableColumns>
  <tableStyleInfo name="TableStyleLight21"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3F5E9BE-AFDE-4482-8835-8EBD0067573C}" name="Table31645" displayName="Table31645" ref="E240:G250" totalsRowShown="0">
  <autoFilter ref="E240:G250" xr:uid="{73F5E9BE-AFDE-4482-8835-8EBD0067573C}"/>
  <tableColumns count="3">
    <tableColumn id="1" xr3:uid="{74B5610F-EC56-4F1F-9B6C-FE4BF4A7213E}" name="VSG01A 240111F1.02"/>
    <tableColumn id="2" xr3:uid="{8AE8F889-D46B-4C99-9C2F-5BF409B89F60}" name="Column2"/>
    <tableColumn id="3" xr3:uid="{228BA6E4-1C78-42B3-97CD-79D30ED556F9}" name="Thickness/mm"/>
  </tableColumns>
  <tableStyleInfo name="TableStyleLight21" showFirstColumn="0" showLastColumn="0" showRowStripes="0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8" xr:uid="{345B4BBB-6C94-494C-9862-05C56F4481F8}" name="Table3167314929339287371403419" displayName="Table3167314929339287371403419" ref="E596:G606" totalsRowShown="0">
  <autoFilter ref="E596:G606" xr:uid="{345B4BBB-6C94-494C-9862-05C56F4481F8}"/>
  <tableColumns count="3">
    <tableColumn id="1" xr3:uid="{720BD62A-D2FB-469C-BDFA-FE2AE09127D9}" name="VSG01A 24141F1.02"/>
    <tableColumn id="2" xr3:uid="{1FE1B413-1E02-40EC-94C0-2E85B7DA0D08}" name="Column2"/>
    <tableColumn id="3" xr3:uid="{656C771E-87EA-4FA1-B476-170C8C00982B}" name="Thickness/mm"/>
  </tableColumns>
  <tableStyleInfo name="TableStyleLight21" showFirstColumn="0" showLastColumn="0" showRowStripes="0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9" xr:uid="{34C12D21-E3AA-476C-844B-DD3E7EF0531A}" name="Table3167214829238286370402420" displayName="Table3167214829238286370402420" ref="A608:C618" totalsRowShown="0">
  <autoFilter ref="A608:C618" xr:uid="{34C12D21-E3AA-476C-844B-DD3E7EF0531A}"/>
  <tableColumns count="3">
    <tableColumn id="1" xr3:uid="{45AE1947-38EE-41F2-AA85-B2256D00606F}" name="VSG01A 24142F1.01"/>
    <tableColumn id="2" xr3:uid="{232EFDF7-2051-488F-A47A-AF6CA574C536}" name="Column2"/>
    <tableColumn id="3" xr3:uid="{633C297A-D90F-4331-B8A3-1BD57FC6EA5B}" name="Thickness/mm"/>
  </tableColumns>
  <tableStyleInfo name="TableStyleLight21" showFirstColumn="0" showLastColumn="0" showRowStripes="0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0" xr:uid="{7A38CDA4-BFFA-4720-9CF4-62DBACEA020F}" name="Table3167314929339287371403421" displayName="Table3167314929339287371403421" ref="E608:G618" totalsRowShown="0">
  <autoFilter ref="E608:G618" xr:uid="{7A38CDA4-BFFA-4720-9CF4-62DBACEA020F}"/>
  <tableColumns count="3">
    <tableColumn id="1" xr3:uid="{7DFF9CB8-C1CD-412B-9086-FCF0C0EBB70B}" name="VSG01A 24142F1.02"/>
    <tableColumn id="2" xr3:uid="{FF18BD8C-F8D1-4743-9A16-E0F14234719E}" name="Column2"/>
    <tableColumn id="3" xr3:uid="{478016E8-8C01-448D-88EA-D67E0522B52F}" name="Thickness/mm"/>
  </tableColumns>
  <tableStyleInfo name="TableStyleLight21" showFirstColumn="0" showLastColumn="0" showRowStripes="0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1" xr:uid="{35DCA5B3-63C3-4160-B603-D2FD7E66052D}" name="Table3167214829238286370402422" displayName="Table3167214829238286370402422" ref="A620:C630" totalsRowShown="0">
  <autoFilter ref="A620:C630" xr:uid="{35DCA5B3-63C3-4160-B603-D2FD7E66052D}"/>
  <tableColumns count="3">
    <tableColumn id="1" xr3:uid="{E6D0573F-35DC-439C-9B59-1B7C3FAE34C1}" name="VSG01A 24143F1.01"/>
    <tableColumn id="2" xr3:uid="{B387E2D1-B384-4F54-8B17-605E17BB56C3}" name="Column2"/>
    <tableColumn id="3" xr3:uid="{970B0815-4A4A-49B7-845E-1898BEA5519F}" name="Thickness/mm"/>
  </tableColumns>
  <tableStyleInfo name="TableStyleLight21" showFirstColumn="0" showLastColumn="0" showRowStripes="0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2" xr:uid="{342640ED-A44A-40A6-823C-4E980C32CA95}" name="Table3167314929339287371403423" displayName="Table3167314929339287371403423" ref="E620:G630" totalsRowShown="0">
  <autoFilter ref="E620:G630" xr:uid="{342640ED-A44A-40A6-823C-4E980C32CA95}"/>
  <tableColumns count="3">
    <tableColumn id="1" xr3:uid="{65867F1E-2BF1-4C90-BF06-44646FD1683C}" name="VSG01A 24143F1.02"/>
    <tableColumn id="2" xr3:uid="{CF4A0DD1-8560-4B96-A087-87A6E66DE05C}" name="Column2"/>
    <tableColumn id="3" xr3:uid="{604A0901-0258-4E4F-905A-264CA4D6CD6E}" name="Thickness/mm"/>
  </tableColumns>
  <tableStyleInfo name="TableStyleLight21" showFirstColumn="0" showLastColumn="0" showRowStripes="0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3" xr:uid="{212A8BF3-D4D9-4F2F-9941-9BC1238FB718}" name="Table3167214829238286370402424" displayName="Table3167214829238286370402424" ref="A632:C642" totalsRowShown="0">
  <autoFilter ref="A632:C642" xr:uid="{212A8BF3-D4D9-4F2F-9941-9BC1238FB718}"/>
  <tableColumns count="3">
    <tableColumn id="1" xr3:uid="{8C55E38E-35F0-463B-8D43-08A7F98B9755}" name="VSG01A 24144F1.01"/>
    <tableColumn id="2" xr3:uid="{DA1C2364-DBDE-4900-803B-E95209D0E441}" name="Column2"/>
    <tableColumn id="3" xr3:uid="{DD2062E6-6568-4E9A-BE5C-DBAD6AC42EE6}" name="Thickness/mm"/>
  </tableColumns>
  <tableStyleInfo name="TableStyleLight21" showFirstColumn="0" showLastColumn="0" showRowStripes="0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4" xr:uid="{EBA9C4A3-F829-4FBD-94E8-BB3B7F46D339}" name="Table3167314929339287371403425" displayName="Table3167314929339287371403425" ref="E632:G642" totalsRowShown="0">
  <autoFilter ref="E632:G642" xr:uid="{EBA9C4A3-F829-4FBD-94E8-BB3B7F46D339}"/>
  <tableColumns count="3">
    <tableColumn id="1" xr3:uid="{32FE1935-928D-4750-9E87-3BA5A7B61E01}" name="VSG01A 24144F1.02"/>
    <tableColumn id="2" xr3:uid="{1A8B4C3D-A9EE-4DF9-9534-48D87CCB287A}" name="Column2"/>
    <tableColumn id="3" xr3:uid="{9CCC8538-DF95-4979-BF80-CDFED7598FF8}" name="Thickness/mm"/>
  </tableColumns>
  <tableStyleInfo name="TableStyleLight21" showFirstColumn="0" showLastColumn="0" showRowStripes="0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7" xr:uid="{E3930CCA-B83E-4C48-B2D8-8C70B85547CB}" name="Table3167214829238286370402428" displayName="Table3167214829238286370402428" ref="A656:C666" totalsRowShown="0">
  <autoFilter ref="A656:C666" xr:uid="{E3930CCA-B83E-4C48-B2D8-8C70B85547CB}"/>
  <tableColumns count="3">
    <tableColumn id="1" xr3:uid="{99F26208-99CF-4705-AECC-D2D91DB057FA}" name="VSG01A 24150F1.01"/>
    <tableColumn id="2" xr3:uid="{CDC8C464-7156-4452-B79D-8831E5F891BA}" name="Column2"/>
    <tableColumn id="3" xr3:uid="{29C1DC8D-EF87-4C56-B5FB-58E1F1CF404B}" name="Thickness/mm"/>
  </tableColumns>
  <tableStyleInfo name="TableStyleLight21" showFirstColumn="0" showLastColumn="0" showRowStripes="0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8" xr:uid="{C88E8353-C8EF-4F24-9EBA-4AA6FCE451C6}" name="Table3167314929339287371403429" displayName="Table3167314929339287371403429" ref="E656:G666" totalsRowShown="0">
  <autoFilter ref="E656:G666" xr:uid="{C88E8353-C8EF-4F24-9EBA-4AA6FCE451C6}"/>
  <tableColumns count="3">
    <tableColumn id="1" xr3:uid="{85A4973F-8014-4E5C-8FB1-6880544251A0}" name="VSG01A 24150F1.02"/>
    <tableColumn id="2" xr3:uid="{8C0E2DE4-E84D-4AD5-8E65-F904D0A4AF30}" name="Column2"/>
    <tableColumn id="3" xr3:uid="{855A583B-BA01-4337-8C87-223842B296F6}" name="Thickness/mm"/>
  </tableColumns>
  <tableStyleInfo name="TableStyleLight21" showFirstColumn="0" showLastColumn="0" showRowStripes="0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9" xr:uid="{10067A3A-5FD1-417A-9017-1FE17BF541F9}" name="Table3167214829238286370402430" displayName="Table3167214829238286370402430" ref="A668:C678" totalsRowShown="0">
  <autoFilter ref="A668:C678" xr:uid="{10067A3A-5FD1-417A-9017-1FE17BF541F9}"/>
  <tableColumns count="3">
    <tableColumn id="1" xr3:uid="{3DCFCBDD-A90A-4065-BC72-E8310AC76C58}" name="VSG01A 24151F1.01"/>
    <tableColumn id="2" xr3:uid="{3269B2A3-7E45-4036-8360-4C21E6202431}" name="Column2"/>
    <tableColumn id="3" xr3:uid="{ED6EB0DA-BA68-46A5-80BE-D404493CC96D}" name="Thickness/mm"/>
  </tableColumns>
  <tableStyleInfo name="TableStyleLight21" showFirstColumn="0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3CC9817-46C9-4589-B0AF-E9CAC3594E72}" name="Table31648" displayName="Table31648" ref="A252:C262" totalsRowShown="0">
  <autoFilter ref="A252:C262" xr:uid="{D3CC9817-46C9-4589-B0AF-E9CAC3594E72}"/>
  <tableColumns count="3">
    <tableColumn id="1" xr3:uid="{AA405866-3931-4720-AE32-2FF774CDDC47}" name="VSG01A 240112F1.01"/>
    <tableColumn id="2" xr3:uid="{B8C5EFA6-66D6-4001-AC3A-E68C9C7CFE4F}" name="Column2"/>
    <tableColumn id="3" xr3:uid="{0046825F-FDC2-48EC-8D0E-17DDF62C5E1C}" name="Thickness/mm"/>
  </tableColumns>
  <tableStyleInfo name="TableStyleLight21" showFirstColumn="0" showLastColumn="0" showRowStripes="0" showColumnStripes="0"/>
</table>
</file>

<file path=xl/tables/table3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0" xr:uid="{3BFD0D6B-FACF-42D7-860F-F3769898E7F9}" name="Table3167314929339287371403431" displayName="Table3167314929339287371403431" ref="E668:G678" totalsRowShown="0">
  <autoFilter ref="E668:G678" xr:uid="{3BFD0D6B-FACF-42D7-860F-F3769898E7F9}"/>
  <tableColumns count="3">
    <tableColumn id="1" xr3:uid="{DCBE36ED-B429-4B45-B95A-DB3FF23E7C82}" name="VSG01A 24151F1.02"/>
    <tableColumn id="2" xr3:uid="{0854238B-ABE6-4B6C-BDE2-BE869B17678D}" name="Column2"/>
    <tableColumn id="3" xr3:uid="{7B50B483-0D6D-4283-97D8-8558D9D5947A}" name="Thickness/mm"/>
  </tableColumns>
  <tableStyleInfo name="TableStyleLight21" showFirstColumn="0" showLastColumn="0" showRowStripes="0" showColumnStripes="0"/>
</table>
</file>

<file path=xl/tables/table3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1" xr:uid="{87CAACFA-08ED-4847-9E03-FE23AD9CFC9F}" name="Table3167214829238286370402430522" displayName="Table3167214829238286370402430522" ref="A692:C702" totalsRowShown="0">
  <autoFilter ref="A692:C702" xr:uid="{87CAACFA-08ED-4847-9E03-FE23AD9CFC9F}"/>
  <tableColumns count="3">
    <tableColumn id="1" xr3:uid="{FDF25454-3B66-48A7-906D-AF4BC5933DFE}" name="VSG01A 24156F1.01"/>
    <tableColumn id="2" xr3:uid="{A0E9C8E1-2D1D-4211-8353-0D5A0FAABE54}" name="Column2"/>
    <tableColumn id="3" xr3:uid="{181EE5ED-57E5-4AEC-B616-B81C18CC2D6F}" name="Thickness/mm"/>
  </tableColumns>
  <tableStyleInfo name="TableStyleLight21" showFirstColumn="0" showLastColumn="0" showRowStripes="0" showColumnStripes="0"/>
</table>
</file>

<file path=xl/tables/table3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2" xr:uid="{C411087B-C691-44F8-A59C-256398676607}" name="Table3167314929339287371403431523" displayName="Table3167314929339287371403431523" ref="E692:G702" totalsRowShown="0">
  <autoFilter ref="E692:G702" xr:uid="{C411087B-C691-44F8-A59C-256398676607}"/>
  <tableColumns count="3">
    <tableColumn id="1" xr3:uid="{F9B1040F-4911-49D1-8BCB-5C0B82799CA7}" name="VSG01A 24156F1.02"/>
    <tableColumn id="2" xr3:uid="{B9E5F5BD-4CCB-4380-800C-3C0A077932B3}" name="Column2"/>
    <tableColumn id="3" xr3:uid="{D1C45CA5-D29E-44DE-9AB7-DCCD1F730E61}" name="Thickness/mm"/>
  </tableColumns>
  <tableStyleInfo name="TableStyleLight21" showFirstColumn="0" showLastColumn="0" showRowStripes="0" showColumnStripes="0"/>
</table>
</file>

<file path=xl/tables/table3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3" xr:uid="{AD6C7F68-964A-426D-A597-C75C405AC559}" name="Table3167214829238286370402430524" displayName="Table3167214829238286370402430524" ref="A704:C714" totalsRowShown="0">
  <autoFilter ref="A704:C714" xr:uid="{AD6C7F68-964A-426D-A597-C75C405AC559}"/>
  <tableColumns count="3">
    <tableColumn id="1" xr3:uid="{06B55444-20BF-48DE-8049-8B8F53967B5E}" name="VSG01A 24157F1.01"/>
    <tableColumn id="2" xr3:uid="{C55B55A1-DE7E-44FC-91A9-00B6C2FCE956}" name="Column2"/>
    <tableColumn id="3" xr3:uid="{1F61FE3B-9575-4751-81C6-80A4B505483A}" name="Thickness/mm"/>
  </tableColumns>
  <tableStyleInfo name="TableStyleLight21" showFirstColumn="0" showLastColumn="0" showRowStripes="0" showColumnStripes="0"/>
</table>
</file>

<file path=xl/tables/table3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4" xr:uid="{111582E1-D757-489B-B34F-0CB51D9217F7}" name="Table3167314929339287371403431525" displayName="Table3167314929339287371403431525" ref="E704:G714" totalsRowShown="0">
  <autoFilter ref="E704:G714" xr:uid="{111582E1-D757-489B-B34F-0CB51D9217F7}"/>
  <tableColumns count="3">
    <tableColumn id="1" xr3:uid="{E9B56BCA-EFAB-42CE-838F-1F66F102BE5B}" name="VSG01A 24157F1.02"/>
    <tableColumn id="2" xr3:uid="{19FE7587-B2BF-4D6D-95CE-B4DCAF3A447D}" name="Column2"/>
    <tableColumn id="3" xr3:uid="{A960456B-6B50-4A00-80DC-FE980BDEE290}" name="Thickness/mm"/>
  </tableColumns>
  <tableStyleInfo name="TableStyleLight21" showFirstColumn="0" showLastColumn="0" showRowStripes="0" showColumnStripes="0"/>
</table>
</file>

<file path=xl/tables/table3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5" xr:uid="{C505BC42-D653-4D29-BB82-8FAB511197DA}" name="Table3167214829238286370402430526" displayName="Table3167214829238286370402430526" ref="A716:C726" totalsRowShown="0">
  <autoFilter ref="A716:C726" xr:uid="{C505BC42-D653-4D29-BB82-8FAB511197DA}"/>
  <tableColumns count="3">
    <tableColumn id="1" xr3:uid="{D8EF9DAE-71A9-49FB-9D0C-A7BBD529E646}" name="VSG02A 24158F1.01"/>
    <tableColumn id="2" xr3:uid="{5A29DDE7-C292-4437-8BCE-D00DB685F029}" name="Column2"/>
    <tableColumn id="3" xr3:uid="{2359DD8C-1459-42A8-A216-13180D19F4E6}" name="Thickness/mm"/>
  </tableColumns>
  <tableStyleInfo name="TableStyleLight21" showFirstColumn="0" showLastColumn="0" showRowStripes="0" showColumnStripes="0"/>
</table>
</file>

<file path=xl/tables/table3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6" xr:uid="{E5C8F090-7E7D-401D-8A1E-FE7391065111}" name="Table3167314929339287371403431527" displayName="Table3167314929339287371403431527" ref="E716:G726" totalsRowShown="0">
  <autoFilter ref="E716:G726" xr:uid="{E5C8F090-7E7D-401D-8A1E-FE7391065111}"/>
  <tableColumns count="3">
    <tableColumn id="1" xr3:uid="{87AA0EBD-5F03-4032-8487-62DF109AF489}" name="VSG02A 24158F1.02"/>
    <tableColumn id="2" xr3:uid="{C9CA85CE-662C-4ACF-B9C3-06A51D427802}" name="Column2"/>
    <tableColumn id="3" xr3:uid="{7275F4EF-B00A-43B5-A4B0-7A3D995CD222}" name="Thickness/mm"/>
  </tableColumns>
  <tableStyleInfo name="TableStyleLight21" showFirstColumn="0" showLastColumn="0" showRowStripes="0" showColumnStripes="0"/>
</table>
</file>

<file path=xl/tables/table3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7" xr:uid="{23A58474-B7FF-4E84-A53F-397323DAD9DE}" name="Table3167214829238286370402430526528" displayName="Table3167214829238286370402430526528" ref="A728:C738" totalsRowShown="0">
  <autoFilter ref="A728:C738" xr:uid="{23A58474-B7FF-4E84-A53F-397323DAD9DE}"/>
  <tableColumns count="3">
    <tableColumn id="1" xr3:uid="{8F94E312-9CB9-4E0E-98AA-5875C68B42BA}" name="Column1"/>
    <tableColumn id="2" xr3:uid="{4863060A-0BD9-42B7-953F-E36D9048D3F8}" name="Column2"/>
    <tableColumn id="3" xr3:uid="{61893C9F-5F24-4259-B3DA-BDCE791ACEE9}" name="Thickness/mm"/>
  </tableColumns>
  <tableStyleInfo name="TableStyleLight21" showFirstColumn="0" showLastColumn="0" showRowStripes="0" showColumnStripes="0"/>
</table>
</file>

<file path=xl/tables/table3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8" xr:uid="{A4C06C67-332B-43C7-8669-A3D8E4A01649}" name="Table3167314929339287371403431527529" displayName="Table3167314929339287371403431527529" ref="E728:G738" totalsRowShown="0">
  <autoFilter ref="E728:G738" xr:uid="{A4C06C67-332B-43C7-8669-A3D8E4A01649}"/>
  <tableColumns count="3">
    <tableColumn id="1" xr3:uid="{93B5939C-A9C0-43FD-BBF4-F4394B5DE586}" name="Column1"/>
    <tableColumn id="2" xr3:uid="{68CF00A6-CE2C-4682-939D-73F143F4B8C2}" name="Column2"/>
    <tableColumn id="3" xr3:uid="{608F3F1F-F04F-4A6B-BC1D-36D024BF2184}" name="Thickness/mm"/>
  </tableColumns>
  <tableStyleInfo name="TableStyleLight21" showFirstColumn="0" showLastColumn="0" showRowStripes="0" showColumnStripes="0"/>
</table>
</file>

<file path=xl/tables/table3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9" xr:uid="{8EFD39AD-FD19-4836-A593-C44B049F7370}" name="Table3167214829238286370402430526530" displayName="Table3167214829238286370402430526530" ref="A740:C750" totalsRowShown="0">
  <autoFilter ref="A740:C750" xr:uid="{8EFD39AD-FD19-4836-A593-C44B049F7370}"/>
  <tableColumns count="3">
    <tableColumn id="1" xr3:uid="{87939D53-939F-4934-A867-23ED0486CC6D}" name="Column1"/>
    <tableColumn id="2" xr3:uid="{20C5880C-699D-4219-82F2-7975ED7BCE8F}" name="Column2"/>
    <tableColumn id="3" xr3:uid="{39B4256C-3F2C-4B2F-AC49-F3EA569846E5}" name="Thickness/mm"/>
  </tableColumns>
  <tableStyleInfo name="TableStyleLight21" showFirstColumn="0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8D080F8-0CD4-405A-AA74-04857128138F}" name="Table31649" displayName="Table31649" ref="E252:G262" totalsRowShown="0">
  <autoFilter ref="E252:G262" xr:uid="{38D080F8-0CD4-405A-AA74-04857128138F}"/>
  <tableColumns count="3">
    <tableColumn id="1" xr3:uid="{6D2467E1-0860-40F9-A98A-3811C460B920}" name="VSG01A 240112F1.02"/>
    <tableColumn id="2" xr3:uid="{9F3040EE-F399-4E26-9D56-93DFD632DFC9}" name="Column2"/>
    <tableColumn id="3" xr3:uid="{2132D3C5-F267-4461-AD1C-FE4F649DE412}" name="Thickness/mm"/>
  </tableColumns>
  <tableStyleInfo name="TableStyleLight21" showFirstColumn="0" showLastColumn="0" showRowStripes="0" showColumnStripes="0"/>
</table>
</file>

<file path=xl/tables/table3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0" xr:uid="{9E1722CC-9501-4858-AA4D-7D5E54622C40}" name="Table3167314929339287371403431527531" displayName="Table3167314929339287371403431527531" ref="E740:G750" totalsRowShown="0">
  <autoFilter ref="E740:G750" xr:uid="{9E1722CC-9501-4858-AA4D-7D5E54622C40}"/>
  <tableColumns count="3">
    <tableColumn id="1" xr3:uid="{176D6734-F1C7-4458-B8FA-F8180A8BF646}" name="Column1"/>
    <tableColumn id="2" xr3:uid="{E0956353-E69E-4069-A731-62707A5CCAC3}" name="Column2"/>
    <tableColumn id="3" xr3:uid="{3A2AC8F7-53DC-4F35-B37C-1074EEAC3050}" name="Thickness/mm"/>
  </tableColumns>
  <tableStyleInfo name="TableStyleLight21" showFirstColumn="0" showLastColumn="0" showRowStripes="0" showColumnStripes="0"/>
</table>
</file>

<file path=xl/tables/table3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1" xr:uid="{CCFD7681-3AA3-4A01-96A8-B3091EC3F66B}" name="Table3167214829238286370402430526532" displayName="Table3167214829238286370402430526532" ref="A752:C762" totalsRowShown="0">
  <autoFilter ref="A752:C762" xr:uid="{CCFD7681-3AA3-4A01-96A8-B3091EC3F66B}"/>
  <tableColumns count="3">
    <tableColumn id="1" xr3:uid="{9A5B01A2-B570-4863-9985-422246546F95}" name="VSG02A 24162F1.01"/>
    <tableColumn id="2" xr3:uid="{F08F215A-FBFA-4121-90F4-6AAA9603A5E7}" name="Column2"/>
    <tableColumn id="3" xr3:uid="{817242E2-FF21-45A8-A9E9-0E13F803E561}" name="Thickness/mm"/>
  </tableColumns>
  <tableStyleInfo name="TableStyleLight21" showFirstColumn="0" showLastColumn="0" showRowStripes="0" showColumnStripes="0"/>
</table>
</file>

<file path=xl/tables/table3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2" xr:uid="{47330C1F-D782-476E-A4E1-8FA8F99FF2D9}" name="Table3167314929339287371403431527533" displayName="Table3167314929339287371403431527533" ref="E752:G762" totalsRowShown="0">
  <autoFilter ref="E752:G762" xr:uid="{47330C1F-D782-476E-A4E1-8FA8F99FF2D9}"/>
  <tableColumns count="3">
    <tableColumn id="1" xr3:uid="{F6FF0D52-8A51-4F66-A868-7A037C9F7078}" name="VSG02A 24162F1.02"/>
    <tableColumn id="2" xr3:uid="{ED2284E5-87C0-43C7-BCE2-FF294C4D4E62}" name="Column2"/>
    <tableColumn id="3" xr3:uid="{D0A670FD-713C-4CCA-B0DF-C416963588E4}" name="Thickness/mm"/>
  </tableColumns>
  <tableStyleInfo name="TableStyleLight21" showFirstColumn="0" showLastColumn="0" showRowStripes="0" showColumnStripes="0"/>
</table>
</file>

<file path=xl/tables/table3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3" xr:uid="{FCCF536E-2E36-4BA8-B35F-14D707A630DE}" name="Table3167214829238286370402430526534" displayName="Table3167214829238286370402430526534" ref="A781:C791" totalsRowShown="0">
  <autoFilter ref="A781:C791" xr:uid="{FCCF536E-2E36-4BA8-B35F-14D707A630DE}"/>
  <tableColumns count="3">
    <tableColumn id="1" xr3:uid="{C9B08A38-21E6-4AFC-A0CD-DBD28FD71673}" name="VSG01A 24165F1.01"/>
    <tableColumn id="2" xr3:uid="{1C285072-9830-4CB1-B3E1-E22013A82AD2}" name="Column2"/>
    <tableColumn id="3" xr3:uid="{98525433-EA4C-4427-8A71-19CCBA29430D}" name="Thickness/mm"/>
  </tableColumns>
  <tableStyleInfo name="TableStyleLight21" showFirstColumn="0" showLastColumn="0" showRowStripes="0" showColumnStripes="0"/>
</table>
</file>

<file path=xl/tables/table3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4" xr:uid="{F5B19A6D-0DF6-4296-A54E-547DADA8C888}" name="Table3167314929339287371403431527535" displayName="Table3167314929339287371403431527535" ref="E781:G791" totalsRowShown="0">
  <autoFilter ref="E781:G791" xr:uid="{F5B19A6D-0DF6-4296-A54E-547DADA8C888}"/>
  <tableColumns count="3">
    <tableColumn id="1" xr3:uid="{DC4936FC-9FAD-4BC3-B8E5-859D7049ED6F}" name="VSG01A 24165F1.02"/>
    <tableColumn id="2" xr3:uid="{8BAFE262-F03C-43FD-9131-744D1B58E345}" name="Column2"/>
    <tableColumn id="3" xr3:uid="{453BF504-8BF5-4337-8900-60FE763AE6AD}" name="Thickness/mm"/>
  </tableColumns>
  <tableStyleInfo name="TableStyleLight21" showFirstColumn="0" showLastColumn="0" showRowStripes="0" showColumnStripes="0"/>
</table>
</file>

<file path=xl/tables/table3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5" xr:uid="{B7A8507F-3E3C-4BCA-954C-DCF8A2292891}" name="Table3167214829238286370402430526536" displayName="Table3167214829238286370402430526536" ref="A793:C803" totalsRowShown="0">
  <autoFilter ref="A793:C803" xr:uid="{B7A8507F-3E3C-4BCA-954C-DCF8A2292891}"/>
  <tableColumns count="3">
    <tableColumn id="1" xr3:uid="{E9501315-2E15-4351-9715-0293B17FE2E3}" name="VSG01A 24169F1.01"/>
    <tableColumn id="2" xr3:uid="{39CCEEED-052D-41E8-9536-17E04FF86D8A}" name="Column2"/>
    <tableColumn id="3" xr3:uid="{A4944194-298A-43CB-9E4C-F84CEEEFC2B3}" name="Thickness/mm"/>
  </tableColumns>
  <tableStyleInfo name="TableStyleLight21" showFirstColumn="0" showLastColumn="0" showRowStripes="0" showColumnStripes="0"/>
</table>
</file>

<file path=xl/tables/table3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6" xr:uid="{63E988BF-0280-405C-ACC1-5B10A626FE98}" name="Table3167314929339287371403431527537" displayName="Table3167314929339287371403431527537" ref="E793:G803" totalsRowShown="0">
  <autoFilter ref="E793:G803" xr:uid="{63E988BF-0280-405C-ACC1-5B10A626FE98}"/>
  <tableColumns count="3">
    <tableColumn id="1" xr3:uid="{776524ED-F8A4-4FC9-A00A-9A301384FC93}" name="VSG01A 24169F1.02"/>
    <tableColumn id="2" xr3:uid="{BECB9AAF-A72C-47E0-8E99-7CDAF67D3F62}" name="Column2"/>
    <tableColumn id="3" xr3:uid="{DB6FB2C2-1E8F-4227-9B47-D778D6B823DE}" name="Thickness/mm"/>
  </tableColumns>
  <tableStyleInfo name="TableStyleLight21" showFirstColumn="0" showLastColumn="0" showRowStripes="0" showColumnStripes="0"/>
</table>
</file>

<file path=xl/tables/table3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7" xr:uid="{BFE79D02-E081-4E09-A395-9BB809F404A7}" name="Table3167214829238286370402430526538" displayName="Table3167214829238286370402430526538" ref="A805:C815" totalsRowShown="0">
  <autoFilter ref="A805:C815" xr:uid="{BFE79D02-E081-4E09-A395-9BB809F404A7}"/>
  <tableColumns count="3">
    <tableColumn id="1" xr3:uid="{3B0E458D-6100-40A5-ABFA-802A213ACA83}" name="VSG01A 24171F.01"/>
    <tableColumn id="2" xr3:uid="{93C5EEB1-C36B-46E8-8CB0-06B6C452FDF9}" name="Column2"/>
    <tableColumn id="3" xr3:uid="{75DD492F-B3BB-423E-A0AF-077C01A34963}" name="Thickness/mm"/>
  </tableColumns>
  <tableStyleInfo name="TableStyleLight21" showFirstColumn="0" showLastColumn="0" showRowStripes="0" showColumnStripes="0"/>
</table>
</file>

<file path=xl/tables/table3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8" xr:uid="{7C4C0531-7555-442F-9EA5-BAF494ECDF95}" name="Table3167314929339287371403431527539" displayName="Table3167314929339287371403431527539" ref="E805:G815" totalsRowShown="0">
  <autoFilter ref="E805:G815" xr:uid="{7C4C0531-7555-442F-9EA5-BAF494ECDF95}"/>
  <tableColumns count="3">
    <tableColumn id="1" xr3:uid="{7B121196-EA57-4C3D-B683-0833652B6E88}" name="VSG01A 24171F.02"/>
    <tableColumn id="2" xr3:uid="{0F297EAE-B7EC-4187-B566-83DFFAE82F0B}" name="Column2"/>
    <tableColumn id="3" xr3:uid="{B671C42C-F63D-410B-8CF3-72C2DAFFE37F}" name="Thickness/mm"/>
  </tableColumns>
  <tableStyleInfo name="TableStyleLight21" showFirstColumn="0" showLastColumn="0" showRowStripes="0" showColumnStripes="0"/>
</table>
</file>

<file path=xl/tables/table3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9" xr:uid="{B23C4C0E-B57E-4163-AA19-B0FB1386BCE8}" name="Table3167214829238286370402430526540" displayName="Table3167214829238286370402430526540" ref="A817:C827" totalsRowShown="0">
  <autoFilter ref="A817:C827" xr:uid="{B23C4C0E-B57E-4163-AA19-B0FB1386BCE8}"/>
  <tableColumns count="3">
    <tableColumn id="1" xr3:uid="{45E0A601-2B03-4565-85FB-12C3256C5B6D}" name="VSG01A 24172F.01"/>
    <tableColumn id="2" xr3:uid="{9C14E81A-1524-4442-81FC-21C93C528388}" name="Column2"/>
    <tableColumn id="3" xr3:uid="{123E9319-6B85-40FE-B7A5-F76D91F199EE}" name="Thickness/mm"/>
  </tableColumns>
  <tableStyleInfo name="TableStyleLight21" showFirstColumn="0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B06C8D83-2FBE-47A3-A148-F6F733864ECD}" name="Table31652" displayName="Table31652" ref="A264:C274" totalsRowShown="0">
  <autoFilter ref="A264:C274" xr:uid="{B06C8D83-2FBE-47A3-A148-F6F733864ECD}"/>
  <tableColumns count="3">
    <tableColumn id="1" xr3:uid="{A97F45D8-3B08-497A-8C91-B724240C25C6}" name="VSG01A 240113F1.01"/>
    <tableColumn id="2" xr3:uid="{8E57C824-291F-4020-93F4-F13DBE0BD494}" name="Column2"/>
    <tableColumn id="3" xr3:uid="{FAB7F9A7-EA9A-4CA3-89F5-80AE7F8E6A23}" name="Thickness/mm"/>
  </tableColumns>
  <tableStyleInfo name="TableStyleLight21" showFirstColumn="0" showLastColumn="0" showRowStripes="0" showColumnStripes="0"/>
</table>
</file>

<file path=xl/tables/table3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0" xr:uid="{4D889303-1980-4567-9ADE-5CD4DF57AF1E}" name="Table3167314929339287371403431527541" displayName="Table3167314929339287371403431527541" ref="E817:G827" totalsRowShown="0">
  <autoFilter ref="E817:G827" xr:uid="{4D889303-1980-4567-9ADE-5CD4DF57AF1E}"/>
  <tableColumns count="3">
    <tableColumn id="1" xr3:uid="{1AEAA0B2-1D02-4447-88FF-DF3C7CD3ABA6}" name="VSG01A 24172F.02"/>
    <tableColumn id="2" xr3:uid="{9BC61EF3-16CE-461B-B07B-824BD77E8C38}" name="Column2"/>
    <tableColumn id="3" xr3:uid="{F12F7A6D-7452-4555-A749-B3B5353EBFC0}" name="Thickness/mm"/>
  </tableColumns>
  <tableStyleInfo name="TableStyleLight21" showFirstColumn="0" showLastColumn="0" showRowStripes="0" showColumnStripes="0"/>
</table>
</file>

<file path=xl/tables/table3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1" xr:uid="{C0F08A8D-6C3F-4513-B9BC-CBF261F7C31B}" name="Table3167214829238286370402430526542" displayName="Table3167214829238286370402430526542" ref="A829:C839" totalsRowShown="0">
  <autoFilter ref="A829:C839" xr:uid="{C0F08A8D-6C3F-4513-B9BC-CBF261F7C31B}"/>
  <tableColumns count="3">
    <tableColumn id="1" xr3:uid="{9D734C6C-7298-4FF0-A4CE-692006014868}" name="Column1"/>
    <tableColumn id="2" xr3:uid="{56C64F8D-19DF-419D-A76C-763AE7E23330}" name="Column2"/>
    <tableColumn id="3" xr3:uid="{39BED45D-5456-4DC6-AE85-05E1EEC480B6}" name="Thickness/mm"/>
  </tableColumns>
  <tableStyleInfo name="TableStyleLight21" showFirstColumn="0" showLastColumn="0" showRowStripes="0" showColumnStripes="0"/>
</table>
</file>

<file path=xl/tables/table3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2" xr:uid="{79707574-8464-485D-8E45-E15B1044341F}" name="Table3167314929339287371403431527543" displayName="Table3167314929339287371403431527543" ref="E829:G839" totalsRowShown="0">
  <autoFilter ref="E829:G839" xr:uid="{79707574-8464-485D-8E45-E15B1044341F}"/>
  <tableColumns count="3">
    <tableColumn id="1" xr3:uid="{323C5709-4D31-43DB-B4C4-5167B3C85DAE}" name="Column1"/>
    <tableColumn id="2" xr3:uid="{16A78395-F81D-45C5-A926-65EDB0986293}" name="Column2"/>
    <tableColumn id="3" xr3:uid="{B7D2E320-83A9-4EB9-8B84-96A39FC998B1}" name="Thickness/mm"/>
  </tableColumns>
  <tableStyleInfo name="TableStyleLight21" showFirstColumn="0" showLastColumn="0" showRowStripes="0" showColumnStripes="0"/>
</table>
</file>

<file path=xl/tables/table3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3" xr:uid="{4DDE5EC9-9B95-4E8B-B12E-D36A62F0182E}" name="Table3167214829238286370402430526544" displayName="Table3167214829238286370402430526544" ref="A841:C851" totalsRowShown="0">
  <autoFilter ref="A841:C851" xr:uid="{4DDE5EC9-9B95-4E8B-B12E-D36A62F0182E}"/>
  <tableColumns count="3">
    <tableColumn id="1" xr3:uid="{1829DFFD-5966-415E-8F82-2F933C7831E3}" name="VSG01A 24177F1.01"/>
    <tableColumn id="2" xr3:uid="{CD310FD1-7A22-404E-803E-46EC4FC9A0A0}" name="Column2"/>
    <tableColumn id="3" xr3:uid="{96FED7B0-01B5-4985-8EED-DA5F9E852535}" name="Thickness/mm"/>
  </tableColumns>
  <tableStyleInfo name="TableStyleLight21" showFirstColumn="0" showLastColumn="0" showRowStripes="0" showColumnStripes="0"/>
</table>
</file>

<file path=xl/tables/table3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4" xr:uid="{33C5EB47-C47A-4DD3-B18B-DA24CF3B86C4}" name="Table3167314929339287371403431527545" displayName="Table3167314929339287371403431527545" ref="E841:G851" totalsRowShown="0">
  <autoFilter ref="E841:G851" xr:uid="{33C5EB47-C47A-4DD3-B18B-DA24CF3B86C4}"/>
  <tableColumns count="3">
    <tableColumn id="1" xr3:uid="{8F1F84DF-56D8-444D-9C78-B88538C33784}" name="VSG01A 24177F1.02"/>
    <tableColumn id="2" xr3:uid="{AB973527-B594-4D15-9D73-F84EBF48346F}" name="Column2"/>
    <tableColumn id="3" xr3:uid="{0F29474B-9D45-4319-9D9C-809736774C7D}" name="Thickness/mm"/>
  </tableColumns>
  <tableStyleInfo name="TableStyleLight21" showFirstColumn="0" showLastColumn="0" showRowStripes="0" showColumnStripes="0"/>
</table>
</file>

<file path=xl/tables/table3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5" xr:uid="{5FBD7485-DFAD-4418-BB97-D5D20B73ECF3}" name="Table3167214829238286370402430526546" displayName="Table3167214829238286370402430526546" ref="A853:C863" totalsRowShown="0">
  <autoFilter ref="A853:C863" xr:uid="{5FBD7485-DFAD-4418-BB97-D5D20B73ECF3}"/>
  <tableColumns count="3">
    <tableColumn id="1" xr3:uid="{870169F0-F838-4EC2-837B-BCACEFFE1075}" name="VSG01A 24178F.01"/>
    <tableColumn id="2" xr3:uid="{47612B33-79A3-42E6-B8BF-FBB58976AF58}" name="Column2"/>
    <tableColumn id="3" xr3:uid="{0609EFC9-286F-48A4-BC75-37BC01E2EFB5}" name="Thickness/mm"/>
  </tableColumns>
  <tableStyleInfo name="TableStyleLight21" showFirstColumn="0" showLastColumn="0" showRowStripes="0" showColumnStripes="0"/>
</table>
</file>

<file path=xl/tables/table3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6" xr:uid="{46251CD7-5A9A-4FF5-B4B2-A0BFD5A03BB6}" name="Table3167314929339287371403431527547" displayName="Table3167314929339287371403431527547" ref="E853:G863" totalsRowShown="0">
  <autoFilter ref="E853:G863" xr:uid="{46251CD7-5A9A-4FF5-B4B2-A0BFD5A03BB6}"/>
  <tableColumns count="3">
    <tableColumn id="1" xr3:uid="{C75E5D46-0852-4E4F-874B-7D1776E9FA79}" name="VSG01A 24178F1.02"/>
    <tableColumn id="2" xr3:uid="{745AAEFF-F3C0-40AB-B360-3B128C40B335}" name="Column2"/>
    <tableColumn id="3" xr3:uid="{53853FF6-D785-4052-8B62-C26E0192E374}" name="Thickness/mm"/>
  </tableColumns>
  <tableStyleInfo name="TableStyleLight21" showFirstColumn="0" showLastColumn="0" showRowStripes="0" showColumnStripes="0"/>
</table>
</file>

<file path=xl/tables/table3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7" xr:uid="{76DCEC03-4C39-4915-9B34-3B5D95893E70}" name="Table3167214829238286370402430526548" displayName="Table3167214829238286370402430526548" ref="A865:C875" totalsRowShown="0">
  <autoFilter ref="A865:C875" xr:uid="{76DCEC03-4C39-4915-9B34-3B5D95893E70}"/>
  <tableColumns count="3">
    <tableColumn id="1" xr3:uid="{C5BC345C-1A0B-4553-ACDD-DD4476B27254}" name="VSG01A 24179F1.01"/>
    <tableColumn id="2" xr3:uid="{DB8AC819-2693-4F80-A214-8795BD5CA06A}" name="Column2"/>
    <tableColumn id="3" xr3:uid="{419A9201-BC6C-4AFE-8837-8668EE128F5D}" name="Thickness/mm"/>
  </tableColumns>
  <tableStyleInfo name="TableStyleLight21" showFirstColumn="0" showLastColumn="0" showRowStripes="0" showColumnStripes="0"/>
</table>
</file>

<file path=xl/tables/table3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8" xr:uid="{6D2FF0B8-953C-40D8-88C1-550FFA3063BC}" name="Table3167314929339287371403431527549" displayName="Table3167314929339287371403431527549" ref="E865:G875" totalsRowShown="0">
  <autoFilter ref="E865:G875" xr:uid="{6D2FF0B8-953C-40D8-88C1-550FFA3063BC}"/>
  <tableColumns count="3">
    <tableColumn id="1" xr3:uid="{DC233ED9-969C-474E-BCEC-7DBAB602FF89}" name="VSG01A 24179F1.02"/>
    <tableColumn id="2" xr3:uid="{98D4DEA5-DE9C-4AC7-812A-4E11ED480348}" name="Column2"/>
    <tableColumn id="3" xr3:uid="{54E4E061-BEFA-4644-BFC2-138954310C99}" name="Thickness/mm"/>
  </tableColumns>
  <tableStyleInfo name="TableStyleLight21" showFirstColumn="0" showLastColumn="0" showRowStripes="0" showColumnStripes="0"/>
</table>
</file>

<file path=xl/tables/table3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9" xr:uid="{0547616C-F282-44BB-A62F-ABA478C71E3E}" name="Table3167214829238286370402430526550" displayName="Table3167214829238286370402430526550" ref="A877:C887" totalsRowShown="0">
  <autoFilter ref="A877:C887" xr:uid="{0547616C-F282-44BB-A62F-ABA478C71E3E}"/>
  <tableColumns count="3">
    <tableColumn id="1" xr3:uid="{A15466C8-0727-4083-A667-18C101AEF9D9}" name="Column1"/>
    <tableColumn id="2" xr3:uid="{0CBC664E-B1CA-4A6E-A7D6-44FBD5F589AF}" name="Column2"/>
    <tableColumn id="3" xr3:uid="{3122BAC6-18F0-4435-BF52-6D35E7275E92}" name="Thickness/mm"/>
  </tableColumns>
  <tableStyleInfo name="TableStyleLight2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C7593-02AE-430C-A586-9D441B177196}" name="Table37" displayName="Table37" ref="M29:O39" totalsRowShown="0">
  <autoFilter ref="M29:O39" xr:uid="{82DC7593-02AE-430C-A586-9D441B177196}"/>
  <tableColumns count="3">
    <tableColumn id="1" xr3:uid="{3A93A316-0EA4-4AF0-A3FD-EEF04CD9A095}" name="VSG02A 240"/>
    <tableColumn id="2" xr3:uid="{4F9C433F-844E-4356-A0B7-0345A996E734}" name="Column2"/>
    <tableColumn id="3" xr3:uid="{A9F9324E-1A5D-453D-AD22-A0976578893D}" name="Thickness/mm"/>
  </tableColumns>
  <tableStyleInfo name="TableStyleLight21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2BB796E7-4221-40DC-9052-6A9497E0F681}" name="Table31653" displayName="Table31653" ref="E264:G274" totalsRowShown="0">
  <autoFilter ref="E264:G274" xr:uid="{2BB796E7-4221-40DC-9052-6A9497E0F681}"/>
  <tableColumns count="3">
    <tableColumn id="1" xr3:uid="{FC9CED22-D287-463B-AF8A-09B0CEFC7183}" name="VSG01A 240113F1.02"/>
    <tableColumn id="2" xr3:uid="{15FB4201-0C68-492C-9786-41801CC82B3D}" name="Column2"/>
    <tableColumn id="3" xr3:uid="{239DB381-FB02-474B-8C87-20EF5776940E}" name="Thickness/mm"/>
  </tableColumns>
  <tableStyleInfo name="TableStyleLight21" showFirstColumn="0" showLastColumn="0" showRowStripes="0" showColumnStripes="0"/>
</table>
</file>

<file path=xl/tables/table4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0" xr:uid="{100AD85B-B7B0-4F38-A434-72C02F938370}" name="Table3167314929339287371403431527551" displayName="Table3167314929339287371403431527551" ref="E877:G887" totalsRowShown="0">
  <autoFilter ref="E877:G887" xr:uid="{100AD85B-B7B0-4F38-A434-72C02F938370}"/>
  <tableColumns count="3">
    <tableColumn id="1" xr3:uid="{9CED960A-E327-4D49-A70E-6086A0D050BB}" name="Column1"/>
    <tableColumn id="2" xr3:uid="{AEA66E85-DEC9-4872-A091-C8512FA29807}" name="Column2"/>
    <tableColumn id="3" xr3:uid="{30B66B46-2224-4EF1-9ED5-485840794785}" name="Thickness/mm"/>
  </tableColumns>
  <tableStyleInfo name="TableStyleLight21" showFirstColumn="0" showLastColumn="0" showRowStripes="0" showColumnStripes="0"/>
</table>
</file>

<file path=xl/tables/table4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1" xr:uid="{0773347C-25C2-4592-9622-A03CC29C17C5}" name="Table3167214829238286370402430526552" displayName="Table3167214829238286370402430526552" ref="A889:C899" totalsRowShown="0">
  <autoFilter ref="A889:C899" xr:uid="{0773347C-25C2-4592-9622-A03CC29C17C5}"/>
  <tableColumns count="3">
    <tableColumn id="1" xr3:uid="{B62111A4-0D20-4E16-B528-A75779D3F344}" name="Column1"/>
    <tableColumn id="2" xr3:uid="{1CBF656F-86AE-4C5E-AFBD-CF2F8A829347}" name="Column2"/>
    <tableColumn id="3" xr3:uid="{DCDD1544-61BC-4F8C-80A2-5585FE935C57}" name="Thickness/mm"/>
  </tableColumns>
  <tableStyleInfo name="TableStyleLight21" showFirstColumn="0" showLastColumn="0" showRowStripes="0" showColumnStripes="0"/>
</table>
</file>

<file path=xl/tables/table4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2" xr:uid="{03777198-EFC1-4A35-8AF1-C33E2E59A584}" name="Table3167314929339287371403431527553" displayName="Table3167314929339287371403431527553" ref="E889:G899" totalsRowShown="0">
  <autoFilter ref="E889:G899" xr:uid="{03777198-EFC1-4A35-8AF1-C33E2E59A584}"/>
  <tableColumns count="3">
    <tableColumn id="1" xr3:uid="{86C90B82-AA87-4499-A0C6-FD035E2AD090}" name="Column1"/>
    <tableColumn id="2" xr3:uid="{D56A0BB9-039B-450F-AFFA-004DA75FB278}" name="Column2"/>
    <tableColumn id="3" xr3:uid="{D5EEC99C-B001-4046-A172-8C8196876A85}" name="Thickness/mm"/>
  </tableColumns>
  <tableStyleInfo name="TableStyleLight21" showFirstColumn="0" showLastColumn="0" showRowStripes="0" showColumnStripes="0"/>
</table>
</file>

<file path=xl/tables/table4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3" xr:uid="{63E57D08-5121-49E8-BB7F-52C19F89FF99}" name="Table3167214829238286370402430526554" displayName="Table3167214829238286370402430526554" ref="A901:C911" totalsRowShown="0">
  <autoFilter ref="A901:C911" xr:uid="{63E57D08-5121-49E8-BB7F-52C19F89FF99}"/>
  <tableColumns count="3">
    <tableColumn id="1" xr3:uid="{2A6C2B04-BD46-487D-BCAF-2D2DFAC4283A}" name="Column1"/>
    <tableColumn id="2" xr3:uid="{803DFB67-7039-4DAE-9BED-832E26058EF9}" name="Column2"/>
    <tableColumn id="3" xr3:uid="{662A7913-792D-4D7B-9D97-20F1D58C46EF}" name="Thickness/mm"/>
  </tableColumns>
  <tableStyleInfo name="TableStyleLight21" showFirstColumn="0" showLastColumn="0" showRowStripes="0" showColumnStripes="0"/>
</table>
</file>

<file path=xl/tables/table4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4" xr:uid="{E2F20D32-5E43-489E-A03B-D67F5D84F394}" name="Table3167314929339287371403431527555" displayName="Table3167314929339287371403431527555" ref="E901:G911" totalsRowShown="0">
  <autoFilter ref="E901:G911" xr:uid="{E2F20D32-5E43-489E-A03B-D67F5D84F394}"/>
  <tableColumns count="3">
    <tableColumn id="1" xr3:uid="{5A6DB7EB-A353-4A1E-B5D3-D8AC4CF67FC1}" name="Column1"/>
    <tableColumn id="2" xr3:uid="{F88E287C-682C-4F49-B1BD-22B6FC96E78A}" name="Column2"/>
    <tableColumn id="3" xr3:uid="{865BDB3F-F77F-40BA-9F92-E8FD0F1F3BFF}" name="Thickness/mm"/>
  </tableColumns>
  <tableStyleInfo name="TableStyleLight21" showFirstColumn="0" showLastColumn="0" showRowStripes="0" showColumnStripes="0"/>
</table>
</file>

<file path=xl/tables/table4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5" xr:uid="{22CB0BB5-44E1-4013-B8AD-99B8C375167B}" name="Table3167214829238286370402430526556" displayName="Table3167214829238286370402430526556" ref="A913:C923" totalsRowShown="0">
  <autoFilter ref="A913:C923" xr:uid="{22CB0BB5-44E1-4013-B8AD-99B8C375167B}"/>
  <tableColumns count="3">
    <tableColumn id="1" xr3:uid="{F9AF6E10-9027-4A94-85B1-3BE386A5128C}" name="Column1"/>
    <tableColumn id="2" xr3:uid="{E04F0821-DFD3-4B71-BEE6-0BECEC6DDEFA}" name="Column2"/>
    <tableColumn id="3" xr3:uid="{589BD254-9455-4DF8-87AF-7227D1AFE872}" name="Thickness/mm"/>
  </tableColumns>
  <tableStyleInfo name="TableStyleLight21" showFirstColumn="0" showLastColumn="0" showRowStripes="0" showColumnStripes="0"/>
</table>
</file>

<file path=xl/tables/table4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6" xr:uid="{3860AEEE-708C-41D5-A15C-D7BF9E62B4DF}" name="Table3167314929339287371403431527557" displayName="Table3167314929339287371403431527557" ref="E913:G923" totalsRowShown="0">
  <autoFilter ref="E913:G923" xr:uid="{3860AEEE-708C-41D5-A15C-D7BF9E62B4DF}"/>
  <tableColumns count="3">
    <tableColumn id="1" xr3:uid="{49C43D5F-92DC-4EA9-94E6-439709FFC7E7}" name="Column1"/>
    <tableColumn id="2" xr3:uid="{9A126F77-4874-4B30-BD38-D2227810F0DF}" name="Column2"/>
    <tableColumn id="3" xr3:uid="{55A11A04-68E9-43D3-AAEF-C34C3AADE83C}" name="Thickness/mm"/>
  </tableColumns>
  <tableStyleInfo name="TableStyleLight21" showFirstColumn="0" showLastColumn="0" showRowStripes="0" showColumnStripes="0"/>
</table>
</file>

<file path=xl/tables/table4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7" xr:uid="{9E6D8295-4156-4570-8DA7-A2864BA7330A}" name="Table3167214829238286370402430526558" displayName="Table3167214829238286370402430526558" ref="A925:C935" totalsRowShown="0">
  <autoFilter ref="A925:C935" xr:uid="{9E6D8295-4156-4570-8DA7-A2864BA7330A}"/>
  <tableColumns count="3">
    <tableColumn id="1" xr3:uid="{864AD383-1F1A-4087-8A2F-3CB620B64CB2}" name="Column1"/>
    <tableColumn id="2" xr3:uid="{CAFBB31B-97B2-4238-85F6-ED62066B35DF}" name="Column2"/>
    <tableColumn id="3" xr3:uid="{90092BF5-38A0-4DBD-B9C0-363647922DCD}" name="Thickness/mm"/>
  </tableColumns>
  <tableStyleInfo name="TableStyleLight21" showFirstColumn="0" showLastColumn="0" showRowStripes="0" showColumnStripes="0"/>
</table>
</file>

<file path=xl/tables/table4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8" xr:uid="{AC56DE46-2D1A-4722-9DE1-025DCBDAA61F}" name="Table3167314929339287371403431527559" displayName="Table3167314929339287371403431527559" ref="E925:G935" totalsRowShown="0">
  <autoFilter ref="E925:G935" xr:uid="{AC56DE46-2D1A-4722-9DE1-025DCBDAA61F}"/>
  <tableColumns count="3">
    <tableColumn id="1" xr3:uid="{D58C053B-15EC-45EA-A18B-EE98F5AA9E6E}" name="Column1"/>
    <tableColumn id="2" xr3:uid="{0E41FEC2-38F2-4F4E-801A-946D691207AE}" name="Column2"/>
    <tableColumn id="3" xr3:uid="{82ACD787-795B-4965-974A-7D099C5FE140}" name="Thickness/mm"/>
  </tableColumns>
  <tableStyleInfo name="TableStyleLight21" showFirstColumn="0" showLastColumn="0" showRowStripes="0" showColumnStripes="0"/>
</table>
</file>

<file path=xl/tables/table4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1" xr:uid="{6EDCA153-8284-4AA6-A446-CBBC52B8440E}" name="Table31676228328332354408414488490412" displayName="Table31676228328332354408414488490412" ref="A644:C654" totalsRowShown="0" headerRowDxfId="49" dataDxfId="48">
  <autoFilter ref="A644:C654" xr:uid="{6EDCA153-8284-4AA6-A446-CBBC52B8440E}"/>
  <tableColumns count="3">
    <tableColumn id="1" xr3:uid="{A734DF43-C911-4688-8C04-782FD8C1BFE8}" name="VSG01A 24149F1.01" dataDxfId="47"/>
    <tableColumn id="2" xr3:uid="{42160E7D-9A48-4F90-BE98-447E49327B63}" name="Column2" dataDxfId="46"/>
    <tableColumn id="3" xr3:uid="{0F89048E-7A17-42C6-A96A-0D8887BC0BA6}" name="Thickness/mm" dataDxfId="45"/>
  </tableColumns>
  <tableStyleInfo name="TableStyleLight21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DA29363-8EC4-4A3C-92FD-F3BDE9DC768D}" name="Table31654" displayName="Table31654" ref="I264:K274" totalsRowShown="0">
  <autoFilter ref="I264:K274" xr:uid="{1DA29363-8EC4-4A3C-92FD-F3BDE9DC768D}"/>
  <tableColumns count="3">
    <tableColumn id="1" xr3:uid="{A1FC4EBA-B790-4CBC-BE0D-CD7AB8AF7D45}" name="VSG02A 240"/>
    <tableColumn id="2" xr3:uid="{9FFE4C76-18BF-4C33-BFFC-6F37039870C5}" name="Column2"/>
    <tableColumn id="3" xr3:uid="{E01CE4DB-F45F-46FB-A38F-ED4746F0B0F9}" name="Thickness/mm"/>
  </tableColumns>
  <tableStyleInfo name="TableStyleLight21" showFirstColumn="0" showLastColumn="0" showRowStripes="0" showColumnStripes="0"/>
</table>
</file>

<file path=xl/tables/table4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2" xr:uid="{A9727D4E-A72A-4C4A-83CA-B7B665925AFC}" name="Table31677229329333355409415489491413" displayName="Table31677229329333355409415489491413" ref="E644:G654" totalsRowShown="0" headerRowDxfId="44" dataDxfId="43">
  <autoFilter ref="E644:G654" xr:uid="{A9727D4E-A72A-4C4A-83CA-B7B665925AFC}"/>
  <tableColumns count="3">
    <tableColumn id="1" xr3:uid="{2FB5CBF6-E5EA-4222-9CC4-B0FC0F993357}" name="VSG01A 24149F1.02" dataDxfId="42"/>
    <tableColumn id="2" xr3:uid="{D1B300C1-B2AC-41AF-B2B7-A4D8D720EC15}" name="Column2" dataDxfId="41"/>
    <tableColumn id="3" xr3:uid="{49DFF0CD-2364-4079-8A6E-BA1FA8C00AE5}" name="Thickness/mm" dataDxfId="40"/>
  </tableColumns>
  <tableStyleInfo name="TableStyleLight21" showFirstColumn="0" showLastColumn="0" showRowStripes="0" showColumnStripes="0"/>
</table>
</file>

<file path=xl/tables/table4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3" xr:uid="{E547303B-843D-462D-9D7C-90C8AEBBF633}" name="Table31676228328332354408414488498414" displayName="Table31676228328332354408414488498414" ref="A680:C690" totalsRowShown="0" headerRowDxfId="39" dataDxfId="38">
  <autoFilter ref="A680:C690" xr:uid="{E547303B-843D-462D-9D7C-90C8AEBBF633}"/>
  <tableColumns count="3">
    <tableColumn id="1" xr3:uid="{E4F9DE69-3D09-4738-B8E5-5612ADE9E4C2}" name="VSG01A 24155F1.01" dataDxfId="37"/>
    <tableColumn id="2" xr3:uid="{220D4ED6-07EF-4A0A-98B7-D74A43C0F563}" name="Column2" dataDxfId="36"/>
    <tableColumn id="3" xr3:uid="{1BA7D87F-BD78-4186-9DB9-2E60757EC1B7}" name="Thickness/mm" dataDxfId="35"/>
  </tableColumns>
  <tableStyleInfo name="TableStyleLight21" showFirstColumn="0" showLastColumn="0" showRowStripes="0" showColumnStripes="0"/>
</table>
</file>

<file path=xl/tables/table4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4" xr:uid="{D88F3B48-4037-4DF7-9A2B-9282070EBB93}" name="Table31677229329333355409415489499415" displayName="Table31677229329333355409415489499415" ref="E680:G690" totalsRowShown="0" headerRowDxfId="34" dataDxfId="33">
  <autoFilter ref="E680:G690" xr:uid="{D88F3B48-4037-4DF7-9A2B-9282070EBB93}"/>
  <tableColumns count="3">
    <tableColumn id="1" xr3:uid="{C66C846C-47B8-46E5-89C8-F62B0992C31A}" name="VSG01A 24155F1.02" dataDxfId="32"/>
    <tableColumn id="2" xr3:uid="{F66F7BA3-926B-4F00-92C4-565C53998157}" name="Column2" dataDxfId="31"/>
    <tableColumn id="3" xr3:uid="{2705D40D-5D4A-4D04-97E7-034CE4B695CB}" name="Thickness/mm" dataDxfId="30"/>
  </tableColumns>
  <tableStyleInfo name="TableStyleLight21" showFirstColumn="0" showLastColumn="0" showRowStripes="0" showColumnStripes="0"/>
</table>
</file>

<file path=xl/tables/table4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3" xr:uid="{F7FA7511-559A-4DE6-8107-22ACBAA8D202}" name="Table3167214829238286370402430526532504" displayName="Table3167214829238286370402430526532504" ref="A764:C774" totalsRowShown="0">
  <autoFilter ref="A764:C774" xr:uid="{F7FA7511-559A-4DE6-8107-22ACBAA8D202}"/>
  <tableColumns count="3">
    <tableColumn id="1" xr3:uid="{1F1D4DA0-F50A-4978-9DF1-A667D78867E1}" name="VSG02A 24163F1.01"/>
    <tableColumn id="2" xr3:uid="{7DF12218-0EF2-4E67-A3B6-83DF655A3A32}" name="Column2"/>
    <tableColumn id="3" xr3:uid="{2518AC29-B814-44A6-8A83-ECF51AAAE3A2}" name="Thickness/mm"/>
  </tableColumns>
  <tableStyleInfo name="TableStyleLight21" showFirstColumn="0" showLastColumn="0" showRowStripes="0" showColumnStripes="0"/>
</table>
</file>

<file path=xl/tables/table4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4" xr:uid="{71D5B015-FFB8-4426-B320-5BA2CA43A953}" name="Table3167314929339287371403431527533505" displayName="Table3167314929339287371403431527533505" ref="E764:G774" totalsRowShown="0">
  <autoFilter ref="E764:G774" xr:uid="{71D5B015-FFB8-4426-B320-5BA2CA43A953}"/>
  <tableColumns count="3">
    <tableColumn id="1" xr3:uid="{BAF7B15A-45BC-4162-8565-790C96DFCC9D}" name="VSG02A 24163F1.02"/>
    <tableColumn id="2" xr3:uid="{A9E6A0A4-E02D-4596-B0EA-325D6471DB09}" name="Column2"/>
    <tableColumn id="3" xr3:uid="{4EB2EDF2-3C67-458C-8252-34E18A8BF40C}" name="Thickness/mm"/>
  </tableColumns>
  <tableStyleInfo name="TableStyleLight21" showFirstColumn="0" showLastColumn="0" showRowStripes="0" showColumnStripes="0"/>
</table>
</file>

<file path=xl/tables/table4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5" xr:uid="{0488BD82-ED1E-4F1B-A8E2-638FF75D48E2}" name="Table3167214829238286370402430526558586" displayName="Table3167214829238286370402430526558586" ref="A1032:C1042" totalsRowShown="0">
  <autoFilter ref="A1032:C1042" xr:uid="{0488BD82-ED1E-4F1B-A8E2-638FF75D48E2}"/>
  <tableColumns count="3">
    <tableColumn id="1" xr3:uid="{F2133656-E403-4FCA-A705-052947E6AB92}" name="VSG01A 24190F1.01"/>
    <tableColumn id="2" xr3:uid="{9A5DE4F9-70DF-42BA-A127-D677BF259C01}" name="Column2"/>
    <tableColumn id="3" xr3:uid="{994E89AC-3959-4611-85DE-64E46457619D}" name="Thickness/mm"/>
  </tableColumns>
  <tableStyleInfo name="TableStyleLight21" showFirstColumn="0" showLastColumn="0" showRowStripes="0" showColumnStripes="0"/>
</table>
</file>

<file path=xl/tables/table4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6" xr:uid="{2B9326DC-937D-4792-851B-2F48072B165C}" name="Table3167314929339287371403431527559587" displayName="Table3167314929339287371403431527559587" ref="E1032:G1042" totalsRowShown="0">
  <autoFilter ref="E1032:G1042" xr:uid="{2B9326DC-937D-4792-851B-2F48072B165C}"/>
  <tableColumns count="3">
    <tableColumn id="1" xr3:uid="{D0EF6BED-1F9A-4CFC-8655-6B0091A2F3EA}" name="VSG01A 24190F1.02"/>
    <tableColumn id="2" xr3:uid="{48D1855F-3E7B-49C1-BB9F-2896851A507A}" name="Column2"/>
    <tableColumn id="3" xr3:uid="{FA681A60-54A5-4815-8DB3-157F2CCD46BF}" name="Thickness/mm"/>
  </tableColumns>
  <tableStyleInfo name="TableStyleLight21" showFirstColumn="0" showLastColumn="0" showRowStripes="0" showColumnStripes="0"/>
</table>
</file>

<file path=xl/tables/table4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9" xr:uid="{281D61AB-F296-4664-92D2-467B44D81A23}" name="Table3167214829238286370402430526558590" displayName="Table3167214829238286370402430526558590" ref="A1004:C1014" totalsRowShown="0">
  <autoFilter ref="A1004:C1014" xr:uid="{281D61AB-F296-4664-92D2-467B44D81A23}"/>
  <tableColumns count="3">
    <tableColumn id="1" xr3:uid="{C9D3BE82-84BD-4CBE-871D-5525F1E14BB7}" name="Column1"/>
    <tableColumn id="2" xr3:uid="{DE9E8597-9DA8-4681-9823-31342EB533A6}" name="Column2"/>
    <tableColumn id="3" xr3:uid="{5BAA666B-CF7F-4ED3-B4DD-048688F3A336}" name="Thickness/mm"/>
  </tableColumns>
  <tableStyleInfo name="TableStyleLight21" showFirstColumn="0" showLastColumn="0" showRowStripes="0" showColumnStripes="0"/>
</table>
</file>

<file path=xl/tables/table4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0" xr:uid="{7F6904C5-9428-426D-8B23-EC17C3052CB0}" name="Table3167314929339287371403431527559591" displayName="Table3167314929339287371403431527559591" ref="E1004:G1014" totalsRowShown="0">
  <autoFilter ref="E1004:G1014" xr:uid="{7F6904C5-9428-426D-8B23-EC17C3052CB0}"/>
  <tableColumns count="3">
    <tableColumn id="1" xr3:uid="{1C3FD82E-08C0-4ACF-B6B1-45A95EFA692A}" name="Column1"/>
    <tableColumn id="2" xr3:uid="{36761F83-6ECC-4FE5-A526-45744B2E263F}" name="Column2"/>
    <tableColumn id="3" xr3:uid="{B57EAF9A-82DD-4538-8501-3F0AB74F6A2A}" name="Thickness/mm"/>
  </tableColumns>
  <tableStyleInfo name="TableStyleLight21" showFirstColumn="0" showLastColumn="0" showRowStripes="0" showColumnStripes="0"/>
</table>
</file>

<file path=xl/tables/table4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5" xr:uid="{47AE4513-79A7-4057-9E62-DB51BA138AD1}" name="Table3167214829238286370402430526558596" displayName="Table3167214829238286370402430526558596" ref="A991:C1001" totalsRowShown="0">
  <autoFilter ref="A991:C1001" xr:uid="{47AE4513-79A7-4057-9E62-DB51BA138AD1}"/>
  <tableColumns count="3">
    <tableColumn id="1" xr3:uid="{7BE40C75-977F-4479-8874-6B9F8DB56559}" name="Column1"/>
    <tableColumn id="2" xr3:uid="{82C13739-265F-4EDE-AFF5-8DBC1D57C80A}" name="Column2"/>
    <tableColumn id="3" xr3:uid="{CA9402C1-0776-427F-B4A1-465164D16125}" name="Thickness/mm"/>
  </tableColumns>
  <tableStyleInfo name="TableStyleLight21" showFirstColumn="0" showLastColumn="0" showRowStripes="0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419E0F6-98FF-4FF8-8CEE-5ACF460733BF}" name="Table31655" displayName="Table31655" ref="M264:O274" totalsRowShown="0">
  <autoFilter ref="M264:O274" xr:uid="{4419E0F6-98FF-4FF8-8CEE-5ACF460733BF}"/>
  <tableColumns count="3">
    <tableColumn id="1" xr3:uid="{58A3C5A3-EF3C-4980-8E27-690B99F4B50B}" name="VSG02A 240"/>
    <tableColumn id="2" xr3:uid="{FADA5659-D319-46E9-BD9B-4E47AD802076}" name="Column2"/>
    <tableColumn id="3" xr3:uid="{C1CB1158-1FAE-4C89-BE4B-4831CB7BA548}" name="Thickness/mm"/>
  </tableColumns>
  <tableStyleInfo name="TableStyleLight21" showFirstColumn="0" showLastColumn="0" showRowStripes="0" showColumnStripes="0"/>
</table>
</file>

<file path=xl/tables/table4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6" xr:uid="{87ADABA0-5269-4A0A-BD92-48C920276C58}" name="Table3167314929339287371403431527559597" displayName="Table3167314929339287371403431527559597" ref="E991:G1001" totalsRowShown="0">
  <autoFilter ref="E991:G1001" xr:uid="{87ADABA0-5269-4A0A-BD92-48C920276C58}"/>
  <tableColumns count="3">
    <tableColumn id="1" xr3:uid="{CB94184D-AC77-4056-8284-8B4D51E9613C}" name="Column1"/>
    <tableColumn id="2" xr3:uid="{3E672282-A7C7-464B-B0BA-F67970DEEF58}" name="Column2"/>
    <tableColumn id="3" xr3:uid="{C303F370-48E3-46EE-B663-1F84272F4B3B}" name="Thickness/mm"/>
  </tableColumns>
  <tableStyleInfo name="TableStyleLight21" showFirstColumn="0" showLastColumn="0" showRowStripes="0" showColumnStripes="0"/>
</table>
</file>

<file path=xl/tables/table4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7" xr:uid="{6743CB1D-3A28-4674-B3C7-0FE5E535728C}" name="Table3167214829238286370402430526558598" displayName="Table3167214829238286370402430526558598" ref="A978:C988" totalsRowShown="0">
  <autoFilter ref="A978:C988" xr:uid="{6743CB1D-3A28-4674-B3C7-0FE5E535728C}"/>
  <tableColumns count="3">
    <tableColumn id="1" xr3:uid="{81804C56-1D18-4F88-8FC3-C01A971BFF2C}" name="VSG01A 24192F1.01"/>
    <tableColumn id="2" xr3:uid="{7E0B4AB2-458F-4CB8-80CE-B5FD8D1BABEC}" name="Column2"/>
    <tableColumn id="3" xr3:uid="{E2632ED9-CBBA-4CA6-ABDC-47BB1CEE3B0C}" name="Thickness/mm"/>
  </tableColumns>
  <tableStyleInfo name="TableStyleLight21" showFirstColumn="0" showLastColumn="0" showRowStripes="0" showColumnStripes="0"/>
</table>
</file>

<file path=xl/tables/table4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8" xr:uid="{70CD58EE-A508-4682-82C8-9ECE2C877F53}" name="Table3167314929339287371403431527559599" displayName="Table3167314929339287371403431527559599" ref="E978:G988" totalsRowShown="0">
  <autoFilter ref="E978:G988" xr:uid="{70CD58EE-A508-4682-82C8-9ECE2C877F53}"/>
  <tableColumns count="3">
    <tableColumn id="1" xr3:uid="{C7335009-BEEC-4E45-8C36-CC0AB6AAEB6B}" name="VSG01A 24192F1.02"/>
    <tableColumn id="2" xr3:uid="{C8EB92F6-C1BE-459A-A7F1-ADE8C26EF772}" name="Column2"/>
    <tableColumn id="3" xr3:uid="{8A44E2F3-61F7-432B-B35E-4852398B030B}" name="Thickness/mm"/>
  </tableColumns>
  <tableStyleInfo name="TableStyleLight21" showFirstColumn="0" showLastColumn="0" showRowStripes="0" showColumnStripes="0"/>
</table>
</file>

<file path=xl/tables/table4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9AFFC7F4-775F-4E7B-9351-5D68572B3C6C}" name="Table3156" displayName="Table3156" ref="A2:C12" totalsRowShown="0">
  <autoFilter ref="A2:C12" xr:uid="{9AFFC7F4-775F-4E7B-9351-5D68572B3C6C}"/>
  <tableColumns count="3">
    <tableColumn id="1" xr3:uid="{4484CA42-C93A-4A60-AD2B-2E82C713F5ED}" name="VSG01A 24052F1.03"/>
    <tableColumn id="2" xr3:uid="{D9AFA8A4-7963-4865-AB82-203B9B08E0AF}" name="Column2"/>
    <tableColumn id="3" xr3:uid="{F722AA26-437C-46E2-A484-D372BAE51FA1}" name="Thickness/mm"/>
  </tableColumns>
  <tableStyleInfo name="TableStyleLight21" showFirstColumn="0" showLastColumn="0" showRowStripes="0" showColumnStripes="0"/>
</table>
</file>

<file path=xl/tables/table4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91A4BE-C210-448C-8F53-CCE0F952891D}" name="Table35157" displayName="Table35157" ref="E2:G12" totalsRowShown="0">
  <autoFilter ref="E2:G12" xr:uid="{0091A4BE-C210-448C-8F53-CCE0F952891D}"/>
  <tableColumns count="3">
    <tableColumn id="1" xr3:uid="{CD1A22FB-28E8-4AE8-B8B4-69393E616327}" name="VSG01A 24052F1.04"/>
    <tableColumn id="2" xr3:uid="{3A63BE91-8838-4284-AC7E-6646F6AC1721}" name="Column2"/>
    <tableColumn id="3" xr3:uid="{3E920013-5CC8-47F9-9363-DD030529405F}" name="Thickness/mm"/>
  </tableColumns>
  <tableStyleInfo name="TableStyleLight21" showFirstColumn="0" showLastColumn="0" showRowStripes="0" showColumnStripes="0"/>
</table>
</file>

<file path=xl/tables/table4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74435114-A698-415B-9E9A-8C8C8F6375C0}" name="Table36158" displayName="Table36158" ref="I2:K12" totalsRowShown="0">
  <autoFilter ref="I2:K12" xr:uid="{74435114-A698-415B-9E9A-8C8C8F6375C0}"/>
  <tableColumns count="3">
    <tableColumn id="1" xr3:uid="{DE8F5BB1-A585-4488-926A-DA2C2BC0EA19}" name="VSG01A 24039F1.01"/>
    <tableColumn id="2" xr3:uid="{864BBD0E-6264-47C2-8E3B-EE868728C0B4}" name="Column2"/>
    <tableColumn id="3" xr3:uid="{14F48AB7-1CE0-4EA3-881F-5862E451BD6A}" name="Thickness/mm"/>
  </tableColumns>
  <tableStyleInfo name="TableStyleLight21" showFirstColumn="0" showLastColumn="0" showRowStripes="0" showColumnStripes="0"/>
</table>
</file>

<file path=xl/tables/table4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7C67ABE-1889-4947-A953-D04CC90F88B9}" name="Table37159" displayName="Table37159" ref="M2:O12" totalsRowShown="0">
  <autoFilter ref="M2:O12" xr:uid="{A7C67ABE-1889-4947-A953-D04CC90F88B9}"/>
  <tableColumns count="3">
    <tableColumn id="1" xr3:uid="{1D4E3FE7-CA78-47C6-8FFC-6B9D5F0E2C40}" name="VSG02A 240"/>
    <tableColumn id="2" xr3:uid="{C02D25C9-1715-44DF-90AF-68A96D353F21}" name="Column2"/>
    <tableColumn id="3" xr3:uid="{2474C52B-65A3-4EA8-888C-AC121091271A}" name="Thickness/mm"/>
  </tableColumns>
  <tableStyleInfo name="TableStyleLight21" showFirstColumn="0" showLastColumn="0" showRowStripes="0" showColumnStripes="0"/>
</table>
</file>

<file path=xl/tables/table4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7FA4A1-1E92-4B36-A17D-10B84193359D}" name="Table38160" displayName="Table38160" ref="A14:C24" totalsRowShown="0">
  <autoFilter ref="A14:C24" xr:uid="{107FA4A1-1E92-4B36-A17D-10B84193359D}"/>
  <tableColumns count="3">
    <tableColumn id="1" xr3:uid="{BE267DE9-B0E4-45A1-B7B3-EC21AB533E20}" name="VSG01A 24054F1.01"/>
    <tableColumn id="2" xr3:uid="{A4FC8EE7-D937-414C-9C73-69D93449D64E}" name="Column2"/>
    <tableColumn id="3" xr3:uid="{35E8608F-6BC1-4451-ACE2-D5F76F4B28CE}" name="Thickness/mm"/>
  </tableColumns>
  <tableStyleInfo name="TableStyleLight21" showFirstColumn="0" showLastColumn="0" showRowStripes="0" showColumnStripes="0"/>
</table>
</file>

<file path=xl/tables/table4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3DC130EE-1DA7-4F29-BC29-0F9FFAFDD60E}" name="Table39161" displayName="Table39161" ref="E14:G24" totalsRowShown="0">
  <autoFilter ref="E14:G24" xr:uid="{3DC130EE-1DA7-4F29-BC29-0F9FFAFDD60E}"/>
  <tableColumns count="3">
    <tableColumn id="1" xr3:uid="{C3D8B896-57D2-478D-9397-BDD0B49101EB}" name="VSG02A 240"/>
    <tableColumn id="2" xr3:uid="{C91CDF4E-9D56-47E9-AF22-E170B58C9FE0}" name="Column2"/>
    <tableColumn id="3" xr3:uid="{02007700-E448-40A0-84ED-754C4160C5D1}" name="Thickness/mm"/>
  </tableColumns>
  <tableStyleInfo name="TableStyleLight21" showFirstColumn="0" showLastColumn="0" showRowStripes="0" showColumnStripes="0"/>
</table>
</file>

<file path=xl/tables/table4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8FE7B35F-B935-4374-A2B2-4A833E4F29DE}" name="Table310162" displayName="Table310162" ref="I14:K24" totalsRowShown="0">
  <autoFilter ref="I14:K24" xr:uid="{8FE7B35F-B935-4374-A2B2-4A833E4F29DE}"/>
  <tableColumns count="3">
    <tableColumn id="1" xr3:uid="{2317AA9D-4FF6-4CDC-B603-8CB7D59969CF}" name="VSG02A 240"/>
    <tableColumn id="2" xr3:uid="{A0C13BD7-EBA8-4D79-96C6-8FC96D9C1C50}" name="Column2"/>
    <tableColumn id="3" xr3:uid="{156B55B0-87E1-4E27-9603-4B0C04A06792}" name="Thickness/mm"/>
  </tableColumns>
  <tableStyleInfo name="TableStyleLight21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16EE012-32BA-4621-AB37-6073560EE17E}" name="Table31656" displayName="Table31656" ref="A276:C286" totalsRowShown="0">
  <autoFilter ref="A276:C286" xr:uid="{216EE012-32BA-4621-AB37-6073560EE17E}"/>
  <tableColumns count="3">
    <tableColumn id="1" xr3:uid="{1D36708B-0F24-441F-BAD6-4F9EFABDA8CF}" name="VSG01A 240114F1.01"/>
    <tableColumn id="2" xr3:uid="{634E45B5-6ACE-4409-87E1-58D4F01FDCCF}" name="Column2"/>
    <tableColumn id="3" xr3:uid="{89E81C15-D944-4ABF-9C52-B16706605FD4}" name="Thickness/mm"/>
  </tableColumns>
  <tableStyleInfo name="TableStyleLight21" showFirstColumn="0" showLastColumn="0" showRowStripes="0" showColumnStripes="0"/>
</table>
</file>

<file path=xl/tables/table4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418C4B0C-FB4C-4B70-AF55-ABB6AC9B341D}" name="Table311163" displayName="Table311163" ref="M14:O24" totalsRowShown="0">
  <autoFilter ref="M14:O24" xr:uid="{418C4B0C-FB4C-4B70-AF55-ABB6AC9B341D}"/>
  <tableColumns count="3">
    <tableColumn id="1" xr3:uid="{1E494453-8808-4E3D-BD0B-7896CF88ADE7}" name="VSG02A 240"/>
    <tableColumn id="2" xr3:uid="{56C4FC33-A28B-4FA6-876C-FC40925CFBDE}" name="Column2"/>
    <tableColumn id="3" xr3:uid="{8AF7FE61-5387-45C7-ABB2-1EB21A00724F}" name="Thickness/mm"/>
  </tableColumns>
  <tableStyleInfo name="TableStyleLight21" showFirstColumn="0" showLastColumn="0" showRowStripes="0" showColumnStripes="0"/>
</table>
</file>

<file path=xl/tables/table4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F7B3E7AB-21AE-4B89-A431-8D4DDE4BCB78}" name="Table312164" displayName="Table312164" ref="A26:C36" totalsRowShown="0">
  <autoFilter ref="A26:C36" xr:uid="{F7B3E7AB-21AE-4B89-A431-8D4DDE4BCB78}"/>
  <tableColumns count="3">
    <tableColumn id="1" xr3:uid="{02C4B292-26E7-4874-A90B-02DE7F6135FE}" name="VSG01A 24058F1.03"/>
    <tableColumn id="2" xr3:uid="{0DBDDDFD-E86E-47A4-AA8B-858698FFF3D0}" name="Column2"/>
    <tableColumn id="3" xr3:uid="{9504CCB6-D3F2-4CF6-9790-3A55D555182F}" name="Thickness/mm"/>
  </tableColumns>
  <tableStyleInfo name="TableStyleLight21" showFirstColumn="0" showLastColumn="0" showRowStripes="0" showColumnStripes="0"/>
</table>
</file>

<file path=xl/tables/table4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56DBCCAC-2F1E-4F35-A585-94364A7E4595}" name="Table313165" displayName="Table313165" ref="E26:G36" totalsRowShown="0">
  <autoFilter ref="E26:G36" xr:uid="{56DBCCAC-2F1E-4F35-A585-94364A7E4595}"/>
  <tableColumns count="3">
    <tableColumn id="1" xr3:uid="{ECD43AD7-3FD5-4876-B825-F32EB450FD26}" name="VSG01A 24058F1.04"/>
    <tableColumn id="2" xr3:uid="{63BD8C3C-5689-415E-B179-C88902D7C660}" name="Column2"/>
    <tableColumn id="3" xr3:uid="{ACD835ED-1289-4C14-9608-2DC36EA4CBA1}" name="Thickness/mm"/>
  </tableColumns>
  <tableStyleInfo name="TableStyleLight21" showFirstColumn="0" showLastColumn="0" showRowStripes="0" showColumnStripes="0"/>
</table>
</file>

<file path=xl/tables/table4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72522382-7B79-4768-8224-C7BBF0A8E2E5}" name="Table314166" displayName="Table314166" ref="I26:K36" totalsRowShown="0">
  <autoFilter ref="I26:K36" xr:uid="{72522382-7B79-4768-8224-C7BBF0A8E2E5}"/>
  <tableColumns count="3">
    <tableColumn id="1" xr3:uid="{7908814A-BF11-4F59-B538-909282CAACA2}" name="VSG02A 240"/>
    <tableColumn id="2" xr3:uid="{27858349-09ED-46BF-B34C-7D155D4CCB42}" name="Column2"/>
    <tableColumn id="3" xr3:uid="{31D46C17-3911-4D46-BFAE-8897201D2D00}" name="Thickness/mm"/>
  </tableColumns>
  <tableStyleInfo name="TableStyleLight21" showFirstColumn="0" showLastColumn="0" showRowStripes="0" showColumnStripes="0"/>
</table>
</file>

<file path=xl/tables/table4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69881FAC-CAC9-4492-A966-F92D562BA714}" name="Table315167" displayName="Table315167" ref="M26:O36" totalsRowShown="0">
  <autoFilter ref="M26:O36" xr:uid="{69881FAC-CAC9-4492-A966-F92D562BA714}"/>
  <tableColumns count="3">
    <tableColumn id="1" xr3:uid="{E412BAEB-6B8B-47D0-921A-EFBDE636E70E}" name="VSG02A 240"/>
    <tableColumn id="2" xr3:uid="{6E7DFA32-554B-4A8A-912B-4B1DA6F71892}" name="Column2"/>
    <tableColumn id="3" xr3:uid="{DC7743CE-0CAD-49A9-8AE7-4AC1D0381CA9}" name="Thickness/mm"/>
  </tableColumns>
  <tableStyleInfo name="TableStyleLight21" showFirstColumn="0" showLastColumn="0" showRowStripes="0" showColumnStripes="0"/>
</table>
</file>

<file path=xl/tables/table4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9586C4B8-3D44-40FE-9649-559DDB23E25D}" name="Table316168" displayName="Table316168" ref="A38:C48" totalsRowShown="0">
  <autoFilter ref="A38:C48" xr:uid="{9586C4B8-3D44-40FE-9649-559DDB23E25D}"/>
  <tableColumns count="3">
    <tableColumn id="1" xr3:uid="{D2AB85A9-8EE5-4F0C-B799-AD03BE51B9EC}" name="VSG01A 24059F1.01"/>
    <tableColumn id="2" xr3:uid="{03CCF9D6-9413-4727-9EB4-216E57375171}" name="Column2"/>
    <tableColumn id="3" xr3:uid="{1393AFB9-E2A7-4830-8208-82C63AA5DFB7}" name="Thickness/mm"/>
  </tableColumns>
  <tableStyleInfo name="TableStyleLight21" showFirstColumn="0" showLastColumn="0" showRowStripes="0" showColumnStripes="0"/>
</table>
</file>

<file path=xl/tables/table4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28CCBB27-5D44-4035-A3A9-CFF3D80BC988}" name="Table31617169" displayName="Table31617169" ref="E38:G48" totalsRowShown="0">
  <autoFilter ref="E38:G48" xr:uid="{28CCBB27-5D44-4035-A3A9-CFF3D80BC988}"/>
  <tableColumns count="3">
    <tableColumn id="1" xr3:uid="{EAD28734-1E0A-40C8-9E81-20B8DF97BEA4}" name="VSG01A 24059F1.02"/>
    <tableColumn id="2" xr3:uid="{B2A6D9F3-450F-4213-A9B3-198D598A063E}" name="Column2"/>
    <tableColumn id="3" xr3:uid="{691DEF91-6568-4942-9007-17D08671477C}" name="Thickness/mm"/>
  </tableColumns>
  <tableStyleInfo name="TableStyleLight21" showFirstColumn="0" showLastColumn="0" showRowStripes="0" showColumnStripes="0"/>
</table>
</file>

<file path=xl/tables/table4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CA77CBC-6703-42BC-A0F4-D11B722DFECF}" name="Table31618170" displayName="Table31618170" ref="I38:K48" totalsRowShown="0">
  <autoFilter ref="I38:K48" xr:uid="{2CA77CBC-6703-42BC-A0F4-D11B722DFECF}"/>
  <tableColumns count="3">
    <tableColumn id="1" xr3:uid="{6C0C0B3E-C7E3-4469-B3A3-CF142799795B}" name="VSG01A 24059F1.03"/>
    <tableColumn id="2" xr3:uid="{6E0B00A1-17EA-46EF-909E-2CD88F2E160F}" name="Column2"/>
    <tableColumn id="3" xr3:uid="{CB25BA39-C9E6-4FA6-9B95-34D44EC91E35}" name="Thickness/mm"/>
  </tableColumns>
  <tableStyleInfo name="TableStyleLight21" showFirstColumn="0" showLastColumn="0" showRowStripes="0" showColumnStripes="0"/>
</table>
</file>

<file path=xl/tables/table4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6F0A5858-167F-48C7-8685-238F8C15866C}" name="Table31619171" displayName="Table31619171" ref="M38:O48" totalsRowShown="0">
  <autoFilter ref="M38:O48" xr:uid="{6F0A5858-167F-48C7-8685-238F8C15866C}"/>
  <tableColumns count="3">
    <tableColumn id="1" xr3:uid="{9AC5FD26-AD55-4611-8DAA-09B4B6DAFFD3}" name="VSG02A 240"/>
    <tableColumn id="2" xr3:uid="{5C498C8C-041B-4D24-AF7A-8F21CCAFA009}" name="Column2"/>
    <tableColumn id="3" xr3:uid="{A541DE88-6794-4B7F-A12A-8B86751FA8ED}" name="Thickness/mm"/>
  </tableColumns>
  <tableStyleInfo name="TableStyleLight21" showFirstColumn="0" showLastColumn="0" showRowStripes="0" showColumnStripes="0"/>
</table>
</file>

<file path=xl/tables/table4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96095AF-ABE2-4DFB-AE7C-31150BCE2699}" name="Table31620172" displayName="Table31620172" ref="A50:C60" totalsRowShown="0">
  <autoFilter ref="A50:C60" xr:uid="{096095AF-ABE2-4DFB-AE7C-31150BCE2699}"/>
  <tableColumns count="3">
    <tableColumn id="1" xr3:uid="{AAB3251D-7020-4FF1-98B6-8F5A1E736606}" name="VSG01A 24078G1.01"/>
    <tableColumn id="2" xr3:uid="{4728C212-6F8F-4686-A87E-743341011C46}" name="Column2"/>
    <tableColumn id="3" xr3:uid="{01F6056D-E809-4940-810F-455406F3662A}" name="Thickness/mm"/>
  </tableColumns>
  <tableStyleInfo name="TableStyleLight21" showFirstColumn="0" showLastColumn="0" showRowStripes="0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757E7284-BB0F-410E-B016-9B12CD87F671}" name="Table31657" displayName="Table31657" ref="E276:G286" totalsRowShown="0">
  <autoFilter ref="E276:G286" xr:uid="{757E7284-BB0F-410E-B016-9B12CD87F671}"/>
  <tableColumns count="3">
    <tableColumn id="1" xr3:uid="{EA3E9762-FBAF-4638-898F-3754C714B0B6}" name="VSG01A 240114F1.02"/>
    <tableColumn id="2" xr3:uid="{63648CD8-C8F4-4EDF-B59B-9A2A96B1C12F}" name="Column2"/>
    <tableColumn id="3" xr3:uid="{94FDD7C4-150B-4081-8F06-F7317F1A5BD5}" name="Thickness/mm"/>
  </tableColumns>
  <tableStyleInfo name="TableStyleLight21" showFirstColumn="0" showLastColumn="0" showRowStripes="0" showColumnStripes="0"/>
</table>
</file>

<file path=xl/tables/table4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754FBD8-656C-4537-A121-EA4C27CE21A3}" name="Table31621173" displayName="Table31621173" ref="E50:G60" totalsRowShown="0">
  <autoFilter ref="E50:G60" xr:uid="{0754FBD8-656C-4537-A121-EA4C27CE21A3}"/>
  <tableColumns count="3">
    <tableColumn id="1" xr3:uid="{683020BA-B31C-46F2-AF4F-780F6358E9E2}" name="VSG01A 24078G1.02"/>
    <tableColumn id="2" xr3:uid="{4701F774-4C14-4D24-9EAA-4603A3FFA1F2}" name="Column2"/>
    <tableColumn id="3" xr3:uid="{9009F28D-B0C3-48C1-9C98-8DEDF4834021}" name="Thickness/mm"/>
  </tableColumns>
  <tableStyleInfo name="TableStyleLight21" showFirstColumn="0" showLastColumn="0" showRowStripes="0" showColumnStripes="0"/>
</table>
</file>

<file path=xl/tables/table4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F2A69FCA-C8D3-4563-9A6A-C07338CB3080}" name="Table31622174" displayName="Table31622174" ref="I50:K60" totalsRowShown="0">
  <autoFilter ref="I50:K60" xr:uid="{F2A69FCA-C8D3-4563-9A6A-C07338CB3080}"/>
  <tableColumns count="3">
    <tableColumn id="1" xr3:uid="{E63548D2-8B50-4DE7-9F73-2A8001BFB6AD}" name="VSG02A 240"/>
    <tableColumn id="2" xr3:uid="{FF32C02C-4F1C-4290-AD23-27445B33153A}" name="Column2"/>
    <tableColumn id="3" xr3:uid="{F008B524-8C8E-41AA-8D8E-4BC655786E88}" name="Thickness/mm"/>
  </tableColumns>
  <tableStyleInfo name="TableStyleLight21" showFirstColumn="0" showLastColumn="0" showRowStripes="0" showColumnStripes="0"/>
</table>
</file>

<file path=xl/tables/table4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96279CB7-75E9-4AFE-B2C2-C527D5FC5540}" name="Table31623175" displayName="Table31623175" ref="M50:O60" totalsRowShown="0">
  <autoFilter ref="M50:O60" xr:uid="{96279CB7-75E9-4AFE-B2C2-C527D5FC5540}"/>
  <tableColumns count="3">
    <tableColumn id="1" xr3:uid="{2D5899D3-0DE6-436B-821F-D7266C92CEAC}" name="VSG02A 240"/>
    <tableColumn id="2" xr3:uid="{D108F000-9551-4F93-9A29-28228FF9DE59}" name="Column2"/>
    <tableColumn id="3" xr3:uid="{08BC29DF-BD31-4606-9B58-B454C42D91E9}" name="Thickness/mm"/>
  </tableColumns>
  <tableStyleInfo name="TableStyleLight21" showFirstColumn="0" showLastColumn="0" showRowStripes="0" showColumnStripes="0"/>
</table>
</file>

<file path=xl/tables/table4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402375C6-7B3D-4CF2-8785-9780506459D7}" name="Table31624176" displayName="Table31624176" ref="A62:C72" totalsRowShown="0">
  <autoFilter ref="A62:C72" xr:uid="{402375C6-7B3D-4CF2-8785-9780506459D7}"/>
  <tableColumns count="3">
    <tableColumn id="1" xr3:uid="{15B6B283-07B0-4F68-98BB-1BF10EF01310}" name="VSG02A 24043F1.01"/>
    <tableColumn id="2" xr3:uid="{0D391063-0996-4AFA-8658-B357B4001002}" name="Column2"/>
    <tableColumn id="3" xr3:uid="{B358B6C5-CF63-4A81-812D-AEBBE9C7DF5E}" name="Thickness/mm"/>
  </tableColumns>
  <tableStyleInfo name="TableStyleLight21" showFirstColumn="0" showLastColumn="0" showRowStripes="0" showColumnStripes="0"/>
</table>
</file>

<file path=xl/tables/table4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9DF37F19-25DD-4358-AD07-A60C8DBC3BA8}" name="Table31625177" displayName="Table31625177" ref="E62:G72" totalsRowShown="0">
  <autoFilter ref="E62:G72" xr:uid="{9DF37F19-25DD-4358-AD07-A60C8DBC3BA8}"/>
  <tableColumns count="3">
    <tableColumn id="1" xr3:uid="{E0A90356-BC92-4E64-BEDA-669B61BC4FD4}" name="VSG02A 24043F1.02"/>
    <tableColumn id="2" xr3:uid="{1B451E1E-AFFC-4D9C-81E6-29730B959B40}" name="Column2"/>
    <tableColumn id="3" xr3:uid="{741C8709-026F-4FE8-B254-A7772B2386E5}" name="Thickness/mm"/>
  </tableColumns>
  <tableStyleInfo name="TableStyleLight21" showFirstColumn="0" showLastColumn="0" showRowStripes="0" showColumnStripes="0"/>
</table>
</file>

<file path=xl/tables/table4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90A56AEE-88D6-4EDD-AF3C-99294595B3DF}" name="Table31626178" displayName="Table31626178" ref="I62:K72" totalsRowShown="0">
  <autoFilter ref="I62:K72" xr:uid="{90A56AEE-88D6-4EDD-AF3C-99294595B3DF}"/>
  <tableColumns count="3">
    <tableColumn id="1" xr3:uid="{D9EF5BE2-9BDA-4C2B-B2CB-0429C51CAB26}" name="VSG02A 240"/>
    <tableColumn id="2" xr3:uid="{40E08C5F-8BDD-4A5D-86E7-086773F1AB7C}" name="Column2"/>
    <tableColumn id="3" xr3:uid="{D530AE01-8BE1-47EE-AED5-73C4052B80B3}" name="Thickness/mm"/>
  </tableColumns>
  <tableStyleInfo name="TableStyleLight21" showFirstColumn="0" showLastColumn="0" showRowStripes="0" showColumnStripes="0"/>
</table>
</file>

<file path=xl/tables/table4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6356451F-1A22-42D0-82AF-CD820A3138BF}" name="Table31627179" displayName="Table31627179" ref="M62:O72" totalsRowShown="0">
  <autoFilter ref="M62:O72" xr:uid="{6356451F-1A22-42D0-82AF-CD820A3138BF}"/>
  <tableColumns count="3">
    <tableColumn id="1" xr3:uid="{543272DB-8EB4-4E25-8E28-6AEAC18FDA50}" name="VSG02A 240"/>
    <tableColumn id="2" xr3:uid="{B7C66140-6F80-4183-B61D-20EE97076BC9}" name="Column2"/>
    <tableColumn id="3" xr3:uid="{905EE04B-47DB-4115-A84F-7D95A4119742}" name="Thickness/mm"/>
  </tableColumns>
  <tableStyleInfo name="TableStyleLight21" showFirstColumn="0" showLastColumn="0" showRowStripes="0" showColumnStripes="0"/>
</table>
</file>

<file path=xl/tables/table4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87912078-0F44-4686-AFAA-D9E76F9DC54F}" name="Table31628180" displayName="Table31628180" ref="A74:C84" totalsRowShown="0">
  <autoFilter ref="A74:C84" xr:uid="{87912078-0F44-4686-AFAA-D9E76F9DC54F}"/>
  <tableColumns count="3">
    <tableColumn id="1" xr3:uid="{55B8EAEE-123D-43C6-BB81-97C135C38814}" name="VSG02A 24044F1.01"/>
    <tableColumn id="2" xr3:uid="{295253EC-0C62-4B61-A9F7-38E731335086}" name="Column2"/>
    <tableColumn id="3" xr3:uid="{E4A784FC-EA4C-43D7-91BB-A96BD5D1C88E}" name="Thickness/mm"/>
  </tableColumns>
  <tableStyleInfo name="TableStyleLight21" showFirstColumn="0" showLastColumn="0" showRowStripes="0" showColumnStripes="0"/>
</table>
</file>

<file path=xl/tables/table4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CB58C715-BE11-461E-8D91-1A0200394ECC}" name="Table31629181" displayName="Table31629181" ref="E74:G84" totalsRowShown="0">
  <autoFilter ref="E74:G84" xr:uid="{CB58C715-BE11-461E-8D91-1A0200394ECC}"/>
  <tableColumns count="3">
    <tableColumn id="1" xr3:uid="{C0A00F12-0714-4AC6-8644-97126DEDD04C}" name="VSG02A 24044F1.02"/>
    <tableColumn id="2" xr3:uid="{BFE8C2C8-74BE-49B2-85F3-360CE8BB128C}" name="Column2"/>
    <tableColumn id="3" xr3:uid="{1DC67FCF-F634-4BBB-BFDD-579C2B440388}" name="Thickness/mm"/>
  </tableColumns>
  <tableStyleInfo name="TableStyleLight21" showFirstColumn="0" showLastColumn="0" showRowStripes="0" showColumnStripes="0"/>
</table>
</file>

<file path=xl/tables/table4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D96E164F-DF5B-4074-BD7B-711D877B29B5}" name="Table31630182" displayName="Table31630182" ref="I74:K84" totalsRowShown="0">
  <autoFilter ref="I74:K84" xr:uid="{D96E164F-DF5B-4074-BD7B-711D877B29B5}"/>
  <tableColumns count="3">
    <tableColumn id="1" xr3:uid="{3CA14322-6F04-477F-9B35-9C6AA2EB57F9}" name="VSG02A 240"/>
    <tableColumn id="2" xr3:uid="{4709C035-1C75-4A4B-B256-8F690C262C52}" name="Column2"/>
    <tableColumn id="3" xr3:uid="{B6F2F8E2-E82E-4E00-B4DD-F43D8099B8B2}" name="Thickness/mm"/>
  </tableColumns>
  <tableStyleInfo name="TableStyleLight21" showFirstColumn="0" showLastColumn="0" showRowStripes="0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CA470C8-848A-40BC-BEB9-6056BC63BB63}" name="Table31658" displayName="Table31658" ref="I276:K286" totalsRowShown="0">
  <autoFilter ref="I276:K286" xr:uid="{CCA470C8-848A-40BC-BEB9-6056BC63BB63}"/>
  <tableColumns count="3">
    <tableColumn id="1" xr3:uid="{E356B943-FF92-4481-90B8-7F93034A3493}" name="VSG02A 240"/>
    <tableColumn id="2" xr3:uid="{66472405-882C-4FE7-8395-8EDA5A867279}" name="Column2"/>
    <tableColumn id="3" xr3:uid="{605CCAA1-0CCB-4073-ACD5-942D646E395A}" name="Thickness/mm"/>
  </tableColumns>
  <tableStyleInfo name="TableStyleLight21" showFirstColumn="0" showLastColumn="0" showRowStripes="0" showColumnStripes="0"/>
</table>
</file>

<file path=xl/tables/table4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7DAB69E7-0896-4FAD-BC94-51352739F61E}" name="Table31631183" displayName="Table31631183" ref="M74:O84" totalsRowShown="0">
  <autoFilter ref="M74:O84" xr:uid="{7DAB69E7-0896-4FAD-BC94-51352739F61E}"/>
  <tableColumns count="3">
    <tableColumn id="1" xr3:uid="{33483D11-A408-43E4-8EB9-F1F61A0A931D}" name="VSG02A 240"/>
    <tableColumn id="2" xr3:uid="{D13837D4-18EE-4072-8088-A442080F23D1}" name="Column2"/>
    <tableColumn id="3" xr3:uid="{A15CEEBD-37B0-4D75-8FF0-43D24357A7A0}" name="Thickness/mm"/>
  </tableColumns>
  <tableStyleInfo name="TableStyleLight21" showFirstColumn="0" showLastColumn="0" showRowStripes="0" showColumnStripes="0"/>
</table>
</file>

<file path=xl/tables/table4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180B35FE-1082-4A40-87B4-EEA1E4928F39}" name="Table31632184" displayName="Table31632184" ref="A86:C96" totalsRowShown="0">
  <autoFilter ref="A86:C96" xr:uid="{180B35FE-1082-4A40-87B4-EEA1E4928F39}"/>
  <tableColumns count="3">
    <tableColumn id="1" xr3:uid="{15CDC7E2-3959-4E10-961F-A3109EE2F223}" name="VSG02A 24045F1.01"/>
    <tableColumn id="2" xr3:uid="{607C08E5-1E24-48D5-A09E-8534A3353B03}" name="Column2"/>
    <tableColumn id="3" xr3:uid="{90FAED12-BAB1-4C14-B52A-2B28E036E5DF}" name="Thickness/mm"/>
  </tableColumns>
  <tableStyleInfo name="TableStyleLight21" showFirstColumn="0" showLastColumn="0" showRowStripes="0" showColumnStripes="0"/>
</table>
</file>

<file path=xl/tables/table4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DE62945D-3725-4FE4-8457-032F6A6C8059}" name="Table31633185" displayName="Table31633185" ref="E86:G96" totalsRowShown="0">
  <autoFilter ref="E86:G96" xr:uid="{DE62945D-3725-4FE4-8457-032F6A6C8059}"/>
  <tableColumns count="3">
    <tableColumn id="1" xr3:uid="{964624B7-6A4E-42BC-A05A-D49442C21F64}" name="VSG02A 24045F1.02"/>
    <tableColumn id="2" xr3:uid="{BA218626-E981-4DFC-A17F-1FA1F1673CA2}" name="Column2"/>
    <tableColumn id="3" xr3:uid="{F845FAAE-121C-4D08-9B33-37593C5E3E4B}" name="Thickness/mm"/>
  </tableColumns>
  <tableStyleInfo name="TableStyleLight21" showFirstColumn="0" showLastColumn="0" showRowStripes="0" showColumnStripes="0"/>
</table>
</file>

<file path=xl/tables/table4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8B67354B-2963-4D85-B136-0C13202B3B4F}" name="Table31634186" displayName="Table31634186" ref="I86:K96" totalsRowShown="0">
  <autoFilter ref="I86:K96" xr:uid="{8B67354B-2963-4D85-B136-0C13202B3B4F}"/>
  <tableColumns count="3">
    <tableColumn id="1" xr3:uid="{8C2F725A-AB2C-41BD-A3EE-45FFE2E9B940}" name="VSG02A 240"/>
    <tableColumn id="2" xr3:uid="{D0BE4D3F-09BD-4AFB-A26E-E34FE5094F43}" name="Column2"/>
    <tableColumn id="3" xr3:uid="{36ABFBA9-A8A3-4C6F-88D8-AE594F748DE8}" name="Thickness/mm"/>
  </tableColumns>
  <tableStyleInfo name="TableStyleLight21" showFirstColumn="0" showLastColumn="0" showRowStripes="0" showColumnStripes="0"/>
</table>
</file>

<file path=xl/tables/table4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425452BD-AF5D-46F0-A586-F61E9A75AB7E}" name="Table31635187" displayName="Table31635187" ref="M86:O96" totalsRowShown="0">
  <autoFilter ref="M86:O96" xr:uid="{425452BD-AF5D-46F0-A586-F61E9A75AB7E}"/>
  <tableColumns count="3">
    <tableColumn id="1" xr3:uid="{733FB7A5-DD33-484A-8576-3C44C7F690FB}" name="VSG02A 240"/>
    <tableColumn id="2" xr3:uid="{99A07C43-58B7-4417-A86F-0CE8C43D9EB0}" name="Column2"/>
    <tableColumn id="3" xr3:uid="{BC27FCC1-27A7-40FB-B553-23BA0B529E5B}" name="Thickness/mm"/>
  </tableColumns>
  <tableStyleInfo name="TableStyleLight21" showFirstColumn="0" showLastColumn="0" showRowStripes="0" showColumnStripes="0"/>
</table>
</file>

<file path=xl/tables/table4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9C1B169A-325D-44AF-AA46-E5DE28D640CE}" name="Table31636188" displayName="Table31636188" ref="A98:C108" totalsRowShown="0">
  <autoFilter ref="A98:C108" xr:uid="{9C1B169A-325D-44AF-AA46-E5DE28D640CE}"/>
  <tableColumns count="3">
    <tableColumn id="1" xr3:uid="{39DEE62C-E7C1-41EA-B6E7-0AB8480C62E7}" name="Column1"/>
    <tableColumn id="2" xr3:uid="{B6FB6426-A448-4BF7-8B83-1E7EDC07633B}" name="Column2"/>
    <tableColumn id="3" xr3:uid="{9D11661E-B876-4839-948D-5694CBCECF5D}" name="Thickness/mm"/>
  </tableColumns>
  <tableStyleInfo name="TableStyleLight21" showFirstColumn="0" showLastColumn="0" showRowStripes="0" showColumnStripes="0"/>
</table>
</file>

<file path=xl/tables/table4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47F2A568-E220-4490-A215-0B0099D8C56D}" name="Table31637189" displayName="Table31637189" ref="E98:G108" totalsRowShown="0">
  <autoFilter ref="E98:G108" xr:uid="{47F2A568-E220-4490-A215-0B0099D8C56D}"/>
  <tableColumns count="3">
    <tableColumn id="1" xr3:uid="{5F5F7DF7-0D45-467C-AA73-B0415D77DC2A}" name="VSG02A 24050F1.02"/>
    <tableColumn id="2" xr3:uid="{CC5EC6C7-6169-42B6-8B74-5ECE03AD02D7}" name="Column2"/>
    <tableColumn id="3" xr3:uid="{1077DC5D-5CFE-4420-8663-0276C5581B69}" name="Thickness/mm"/>
  </tableColumns>
  <tableStyleInfo name="TableStyleLight21" showFirstColumn="0" showLastColumn="0" showRowStripes="0" showColumnStripes="0"/>
</table>
</file>

<file path=xl/tables/table4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EB1E1393-E422-45B7-B8C6-87CFEFA1B480}" name="Table31638190" displayName="Table31638190" ref="I98:K108" totalsRowShown="0">
  <autoFilter ref="I98:K108" xr:uid="{EB1E1393-E422-45B7-B8C6-87CFEFA1B480}"/>
  <tableColumns count="3">
    <tableColumn id="1" xr3:uid="{17E75638-87AD-4020-9BE5-3D0CF098B889}" name="VSG02A 24050F1.03"/>
    <tableColumn id="2" xr3:uid="{3567AE0A-83F1-498A-B59D-61042E415B53}" name="Column2"/>
    <tableColumn id="3" xr3:uid="{1B97347F-8FAC-4915-A35B-C000DDC9A223}" name="Thickness/mm"/>
  </tableColumns>
  <tableStyleInfo name="TableStyleLight21" showFirstColumn="0" showLastColumn="0" showRowStripes="0" showColumnStripes="0"/>
</table>
</file>

<file path=xl/tables/table4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6F46C394-39FA-4621-9D79-B0A5207B4DEE}" name="Table31639191" displayName="Table31639191" ref="M98:O108" totalsRowShown="0">
  <autoFilter ref="M98:O108" xr:uid="{6F46C394-39FA-4621-9D79-B0A5207B4DEE}"/>
  <tableColumns count="3">
    <tableColumn id="1" xr3:uid="{250F716B-BC43-4105-878C-010EED9421BD}" name="VSG02A 240"/>
    <tableColumn id="2" xr3:uid="{231E8806-6043-4BC8-BE11-BBDE55038205}" name="Column2"/>
    <tableColumn id="3" xr3:uid="{ADB593D5-A2BE-4AB4-B10F-CCEC29C6CA81}" name="Thickness/mm"/>
  </tableColumns>
  <tableStyleInfo name="TableStyleLight21" showFirstColumn="0" showLastColumn="0" showRowStripes="0" showColumnStripes="0"/>
</table>
</file>

<file path=xl/tables/table4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9E89CE5D-3000-410D-A2DA-19ABF7CE5E10}" name="Table31640192" displayName="Table31640192" ref="A110:C120" totalsRowShown="0">
  <autoFilter ref="A110:C120" xr:uid="{9E89CE5D-3000-410D-A2DA-19ABF7CE5E10}"/>
  <tableColumns count="3">
    <tableColumn id="1" xr3:uid="{D238205A-A735-4E2E-94FB-2115D544EA54}" name="VSG02A 24051F1.01"/>
    <tableColumn id="2" xr3:uid="{215007DB-1743-4B64-9BEA-5D3A6FDA19B0}" name="Column2"/>
    <tableColumn id="3" xr3:uid="{C45D3C91-8BBC-423A-A0FA-CE34F339C380}" name="Thickness/mm"/>
  </tableColumns>
  <tableStyleInfo name="TableStyleLight21" showFirstColumn="0" showLastColumn="0" showRowStripes="0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36684333-04A6-4714-B793-A1C108E9DC10}" name="Table31659" displayName="Table31659" ref="M276:O286" totalsRowShown="0">
  <autoFilter ref="M276:O286" xr:uid="{36684333-04A6-4714-B793-A1C108E9DC10}"/>
  <tableColumns count="3">
    <tableColumn id="1" xr3:uid="{FB96CF0F-FE6C-472C-A406-1C32542D3FCF}" name="VSG02A 240"/>
    <tableColumn id="2" xr3:uid="{4ABBDBBC-07C3-481D-980F-D152674F8BD3}" name="Column2"/>
    <tableColumn id="3" xr3:uid="{F0AC3DB5-8D55-4DE0-A56E-0B89800F13C2}" name="Thickness/mm"/>
  </tableColumns>
  <tableStyleInfo name="TableStyleLight21" showFirstColumn="0" showLastColumn="0" showRowStripes="0" showColumnStripes="0"/>
</table>
</file>

<file path=xl/tables/table4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7DBD21D-6BAB-4199-AD3D-24D1855AAB88}" name="Table31641193" displayName="Table31641193" ref="E110:G120" totalsRowShown="0">
  <autoFilter ref="E110:G120" xr:uid="{E7DBD21D-6BAB-4199-AD3D-24D1855AAB88}"/>
  <tableColumns count="3">
    <tableColumn id="1" xr3:uid="{1CFC6A15-62EF-439A-A579-D581F9E5CE34}" name="VSG02A 24051F1.02"/>
    <tableColumn id="2" xr3:uid="{6B982BC0-6896-4836-AB21-F7A69C0C023D}" name="Column2"/>
    <tableColumn id="3" xr3:uid="{941E3E34-A71A-47A4-BF4F-FDD83C81F329}" name="Thickness/mm"/>
  </tableColumns>
  <tableStyleInfo name="TableStyleLight21" showFirstColumn="0" showLastColumn="0" showRowStripes="0" showColumnStripes="0"/>
</table>
</file>

<file path=xl/tables/table4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83CD7455-C6F7-4213-AB1D-63FA811323E7}" name="Table31642194" displayName="Table31642194" ref="I110:K120" totalsRowShown="0">
  <autoFilter ref="I110:K120" xr:uid="{83CD7455-C6F7-4213-AB1D-63FA811323E7}"/>
  <tableColumns count="3">
    <tableColumn id="1" xr3:uid="{6CEAD01A-5ECD-40F4-ABC1-F642A4C23043}" name="VSG02A 24051F1.03"/>
    <tableColumn id="2" xr3:uid="{C8D04520-574C-447E-B0C8-A742200A8605}" name="Column2"/>
    <tableColumn id="3" xr3:uid="{80090A7D-421C-49E8-BB17-A4D95BCFC6B3}" name="Thickness/mm"/>
  </tableColumns>
  <tableStyleInfo name="TableStyleLight21" showFirstColumn="0" showLastColumn="0" showRowStripes="0" showColumnStripes="0"/>
</table>
</file>

<file path=xl/tables/table4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CBBDA492-1F31-4084-9FED-6C708A3F2FDA}" name="Table31643195" displayName="Table31643195" ref="M110:O120" totalsRowShown="0">
  <autoFilter ref="M110:O120" xr:uid="{CBBDA492-1F31-4084-9FED-6C708A3F2FDA}"/>
  <tableColumns count="3">
    <tableColumn id="1" xr3:uid="{38CC6A49-1674-4505-A366-22B727BF156E}" name="VSG02A 24051F1.04"/>
    <tableColumn id="2" xr3:uid="{D327059F-4F97-45F6-9855-6C5E04C0823A}" name="Column2"/>
    <tableColumn id="3" xr3:uid="{C2CAE573-D157-4B6C-9EE8-35A98C71C884}" name="Thickness/mm"/>
  </tableColumns>
  <tableStyleInfo name="TableStyleLight21" showFirstColumn="0" showLastColumn="0" showRowStripes="0" showColumnStripes="0"/>
</table>
</file>

<file path=xl/tables/table4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E872D9B-7628-4E2B-827D-4B93C7A04354}" name="Table31644196" displayName="Table31644196" ref="A122:C132" totalsRowShown="0">
  <autoFilter ref="A122:C132" xr:uid="{0E872D9B-7628-4E2B-827D-4B93C7A04354}"/>
  <tableColumns count="3">
    <tableColumn id="1" xr3:uid="{41B1EA3C-B15E-45C9-B3EF-6072E1A83E16}" name="VSG02A 240"/>
    <tableColumn id="2" xr3:uid="{4CB45CD4-0700-4F5C-B624-A9F870BBD616}" name="Column2"/>
    <tableColumn id="3" xr3:uid="{55C80985-65BE-48DE-B234-E37848042E79}" name="Thickness/mm"/>
  </tableColumns>
  <tableStyleInfo name="TableStyleLight21" showFirstColumn="0" showLastColumn="0" showRowStripes="0" showColumnStripes="0"/>
</table>
</file>

<file path=xl/tables/table4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D2D9FFE7-E8E6-49E5-8E7A-E4912E538B1C}" name="Table31645197" displayName="Table31645197" ref="E122:G132" totalsRowShown="0">
  <autoFilter ref="E122:G132" xr:uid="{D2D9FFE7-E8E6-49E5-8E7A-E4912E538B1C}"/>
  <tableColumns count="3">
    <tableColumn id="1" xr3:uid="{A878B8CE-CC7E-41CF-BACE-075586679471}" name="VSG02A 240"/>
    <tableColumn id="2" xr3:uid="{E13B40A7-568D-4FDB-8D9F-E54E81F6A4D0}" name="Column2"/>
    <tableColumn id="3" xr3:uid="{1BF1F262-E116-4F6F-BA7F-4FBA63507019}" name="Thickness/mm"/>
  </tableColumns>
  <tableStyleInfo name="TableStyleLight21" showFirstColumn="0" showLastColumn="0" showRowStripes="0" showColumnStripes="0"/>
</table>
</file>

<file path=xl/tables/table4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212C4FF3-3B9E-4FA8-B035-7F7E217A80E0}" name="Table31646198" displayName="Table31646198" ref="I122:K132" totalsRowShown="0">
  <autoFilter ref="I122:K132" xr:uid="{212C4FF3-3B9E-4FA8-B035-7F7E217A80E0}"/>
  <tableColumns count="3">
    <tableColumn id="1" xr3:uid="{1DBCF31F-F1C1-4A8B-8464-2EB4D9457CE2}" name="VSG02A 240"/>
    <tableColumn id="2" xr3:uid="{961D2974-2665-4735-BAC4-A491F30AEDAC}" name="Column2"/>
    <tableColumn id="3" xr3:uid="{D467C734-B75E-4F94-A927-C1D922FC0016}" name="Thickness/mm"/>
  </tableColumns>
  <tableStyleInfo name="TableStyleLight21" showFirstColumn="0" showLastColumn="0" showRowStripes="0" showColumnStripes="0"/>
</table>
</file>

<file path=xl/tables/table4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152E72D0-12C2-4AA2-9A06-0191E6C9C36C}" name="Table31647199" displayName="Table31647199" ref="M122:O132" totalsRowShown="0">
  <autoFilter ref="M122:O132" xr:uid="{152E72D0-12C2-4AA2-9A06-0191E6C9C36C}"/>
  <tableColumns count="3">
    <tableColumn id="1" xr3:uid="{57DE228D-9198-41BA-993F-4D0EDB730D70}" name="VSG02A 240"/>
    <tableColumn id="2" xr3:uid="{C918E16B-1351-46D0-8B5E-5B7058BAB337}" name="Column2"/>
    <tableColumn id="3" xr3:uid="{34D77A44-BA6F-42F9-85DE-AC8888D5EB2F}" name="Thickness/mm"/>
  </tableColumns>
  <tableStyleInfo name="TableStyleLight21" showFirstColumn="0" showLastColumn="0" showRowStripes="0" showColumnStripes="0"/>
</table>
</file>

<file path=xl/tables/table4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26CC20C3-8E59-42E7-A4B6-4EB682AF22AD}" name="Table31648200" displayName="Table31648200" ref="A134:C144" totalsRowShown="0">
  <autoFilter ref="A134:C144" xr:uid="{26CC20C3-8E59-42E7-A4B6-4EB682AF22AD}"/>
  <tableColumns count="3">
    <tableColumn id="1" xr3:uid="{B2E810F2-1B60-45D4-A68D-302ECC81C529}" name="VSG02A 24060F1.01"/>
    <tableColumn id="2" xr3:uid="{4B5085F4-8CCD-4A37-A7FD-943E065C08AF}" name="Column2"/>
    <tableColumn id="3" xr3:uid="{8AB55450-B9AD-44F0-A0FD-22ECF8EA14C2}" name="Thickness/mm"/>
  </tableColumns>
  <tableStyleInfo name="TableStyleLight21" showFirstColumn="0" showLastColumn="0" showRowStripes="0" showColumnStripes="0"/>
</table>
</file>

<file path=xl/tables/table4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8F18633A-6A22-470B-A5A3-1688F206453F}" name="Table31649201" displayName="Table31649201" ref="E134:G144" totalsRowShown="0">
  <autoFilter ref="E134:G144" xr:uid="{8F18633A-6A22-470B-A5A3-1688F206453F}"/>
  <tableColumns count="3">
    <tableColumn id="1" xr3:uid="{59725ADF-C16F-4D85-BEC5-3731812133B5}" name="VSG02A 24060F1.02"/>
    <tableColumn id="2" xr3:uid="{D9834B22-9382-4572-8AD8-352FD2DC76E1}" name="Column2"/>
    <tableColumn id="3" xr3:uid="{C25D8492-79CD-4C0B-8F60-A95F8509BE37}" name="Thickness/mm"/>
  </tableColumns>
  <tableStyleInfo name="TableStyleLight21" showFirstColumn="0" showLastColumn="0" showRowStripes="0" showColumnStripes="0"/>
</table>
</file>

<file path=xl/tables/table4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F6FCC13A-5D0B-493E-9690-CFE97D9BD2EE}" name="Table31650202" displayName="Table31650202" ref="I134:K144" totalsRowShown="0">
  <autoFilter ref="I134:K144" xr:uid="{F6FCC13A-5D0B-493E-9690-CFE97D9BD2EE}"/>
  <tableColumns count="3">
    <tableColumn id="1" xr3:uid="{C444CCB6-F2C4-40EC-AA89-590F96ED68A0}" name="VSG02A 240"/>
    <tableColumn id="2" xr3:uid="{63D78E05-F40C-41F3-B9C3-65067C6A668C}" name="Column2"/>
    <tableColumn id="3" xr3:uid="{7FFCD90B-00AC-4B9C-AEB6-AC9D6C252A4E}" name="Thickness/mm"/>
  </tableColumns>
  <tableStyleInfo name="TableStyleLight21" showFirstColumn="0" showLastColumn="0" showRowStripes="0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368C649-F2C5-4EBA-839D-044EB9EBA374}" name="Table31660" displayName="Table31660" ref="A288:C298" totalsRowShown="0" headerRowDxfId="67">
  <autoFilter ref="A288:C298" xr:uid="{0368C649-F2C5-4EBA-839D-044EB9EBA374}"/>
  <tableColumns count="3">
    <tableColumn id="1" xr3:uid="{922C64BB-EF10-42C4-9A2D-AB648D6F1807}" name="VSG01A 24115F1.01 ?"/>
    <tableColumn id="2" xr3:uid="{D62CA881-366F-4EE9-9E35-656B95CC9008}" name="Column2"/>
    <tableColumn id="3" xr3:uid="{D2507121-AE3B-4EC5-9DDC-E8E9AAAF5FA1}" name="Thickness/mm"/>
  </tableColumns>
  <tableStyleInfo name="TableStyleLight21" showFirstColumn="0" showLastColumn="0" showRowStripes="0" showColumnStripes="0"/>
</table>
</file>

<file path=xl/tables/table4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58F095B-4CB1-420C-8F49-946A0DF60833}" name="Table31651203" displayName="Table31651203" ref="M134:O144" totalsRowShown="0">
  <autoFilter ref="M134:O144" xr:uid="{958F095B-4CB1-420C-8F49-946A0DF60833}"/>
  <tableColumns count="3">
    <tableColumn id="1" xr3:uid="{4DEA96F0-8FF4-4B0A-84F0-CD13CA9C1967}" name="VSG02A 240"/>
    <tableColumn id="2" xr3:uid="{04800021-02E0-4E10-8E01-F019EC72D947}" name="Column2"/>
    <tableColumn id="3" xr3:uid="{0C779452-9C48-400B-A876-C4D02D15AB1F}" name="Thickness/mm"/>
  </tableColumns>
  <tableStyleInfo name="TableStyleLight21" showFirstColumn="0" showLastColumn="0" showRowStripes="0" showColumnStripes="0"/>
</table>
</file>

<file path=xl/tables/table4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BBFCD066-C012-4D64-9BCD-77A84DF69124}" name="Table31652204" displayName="Table31652204" ref="A146:C156" totalsRowShown="0">
  <autoFilter ref="A146:C156" xr:uid="{BBFCD066-C012-4D64-9BCD-77A84DF69124}"/>
  <tableColumns count="3">
    <tableColumn id="1" xr3:uid="{85E65A7E-AFC6-4B87-9484-992D47730FB7}" name="VSG02A 24061F1.01"/>
    <tableColumn id="2" xr3:uid="{01597DDC-C78A-43FA-B37F-F663B87ACAC0}" name="Column2"/>
    <tableColumn id="3" xr3:uid="{1E52C64C-72B1-475C-88C3-FE1F55B666A5}" name="Thickness/mm"/>
  </tableColumns>
  <tableStyleInfo name="TableStyleLight21" showFirstColumn="0" showLastColumn="0" showRowStripes="0" showColumnStripes="0"/>
</table>
</file>

<file path=xl/tables/table4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CE1D019C-07C9-4C72-9394-F20F90B1E075}" name="Table31653205" displayName="Table31653205" ref="E146:G156" totalsRowShown="0">
  <autoFilter ref="E146:G156" xr:uid="{CE1D019C-07C9-4C72-9394-F20F90B1E075}"/>
  <tableColumns count="3">
    <tableColumn id="1" xr3:uid="{02474833-E01A-43D7-B493-2C24E89AFA11}" name="VSG02A 24061F1.02"/>
    <tableColumn id="2" xr3:uid="{E22C9002-C11A-445B-ABB0-9CEF7C6460F3}" name="Column2"/>
    <tableColumn id="3" xr3:uid="{26EF73EA-4491-4229-98CE-BF934A5EAB63}" name="Thickness/mm"/>
  </tableColumns>
  <tableStyleInfo name="TableStyleLight21" showFirstColumn="0" showLastColumn="0" showRowStripes="0" showColumnStripes="0"/>
</table>
</file>

<file path=xl/tables/table4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5BC8D3C4-8193-42F2-AFF4-DD4F649A196F}" name="Table31654206" displayName="Table31654206" ref="I146:K156" totalsRowShown="0">
  <autoFilter ref="I146:K156" xr:uid="{5BC8D3C4-8193-42F2-AFF4-DD4F649A196F}"/>
  <tableColumns count="3">
    <tableColumn id="1" xr3:uid="{908FB1CB-E429-4C9E-BC78-E3569D66103F}" name="VSG02A 24061F1.03"/>
    <tableColumn id="2" xr3:uid="{9264FE65-8332-4D84-BAAA-792AE1F15809}" name="Column2"/>
    <tableColumn id="3" xr3:uid="{BA26EAC4-34A3-4641-9728-4DD9E7DDFDB1}" name="Thickness/mm"/>
  </tableColumns>
  <tableStyleInfo name="TableStyleLight21" showFirstColumn="0" showLastColumn="0" showRowStripes="0" showColumnStripes="0"/>
</table>
</file>

<file path=xl/tables/table4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8B6721C1-BAA8-4480-9EF6-52B5EF84789E}" name="Table31655207" displayName="Table31655207" ref="M146:O156" totalsRowShown="0">
  <autoFilter ref="M146:O156" xr:uid="{8B6721C1-BAA8-4480-9EF6-52B5EF84789E}"/>
  <tableColumns count="3">
    <tableColumn id="1" xr3:uid="{32AB3306-9815-4FBA-9DD3-39ED0C0A575C}" name="VSG02A 24061F1.04"/>
    <tableColumn id="2" xr3:uid="{D52F7AA3-0261-4B84-AC99-67E3DF91DB9C}" name="Column2"/>
    <tableColumn id="3" xr3:uid="{9E21818A-32F7-4789-BBA8-266509073113}" name="Thickness/mm"/>
  </tableColumns>
  <tableStyleInfo name="TableStyleLight21" showFirstColumn="0" showLastColumn="0" showRowStripes="0" showColumnStripes="0"/>
</table>
</file>

<file path=xl/tables/table4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C77E12B9-49CA-4F75-94A1-44C93D99DEFF}" name="Table31656208" displayName="Table31656208" ref="A158:C168" totalsRowShown="0">
  <autoFilter ref="A158:C168" xr:uid="{C77E12B9-49CA-4F75-94A1-44C93D99DEFF}"/>
  <tableColumns count="3">
    <tableColumn id="1" xr3:uid="{8DFEE3A7-FE88-4DA8-A1AF-562CA67B0F4A}" name="VSG02A 240"/>
    <tableColumn id="2" xr3:uid="{C4526E3A-EACF-4306-87E0-F9A431B8CD21}" name="Column2"/>
    <tableColumn id="3" xr3:uid="{0EA81F40-9DC7-4776-AB17-7530E2E7B510}" name="Thickness/mm"/>
  </tableColumns>
  <tableStyleInfo name="TableStyleLight21" showFirstColumn="0" showLastColumn="0" showRowStripes="0" showColumnStripes="0"/>
</table>
</file>

<file path=xl/tables/table4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9EDA65B1-F128-47D8-ADEC-FC8E430C1FE5}" name="Table31657209" displayName="Table31657209" ref="E158:G168" totalsRowShown="0">
  <autoFilter ref="E158:G168" xr:uid="{9EDA65B1-F128-47D8-ADEC-FC8E430C1FE5}"/>
  <tableColumns count="3">
    <tableColumn id="1" xr3:uid="{C1117F38-60D3-4CC6-99BE-3A0CF82B7056}" name="VSG02A 240"/>
    <tableColumn id="2" xr3:uid="{90995497-F2E3-4037-85CF-DD8D031C2079}" name="Column2"/>
    <tableColumn id="3" xr3:uid="{CABE3537-C092-4424-B13F-09754112B91B}" name="Thickness/mm"/>
  </tableColumns>
  <tableStyleInfo name="TableStyleLight21" showFirstColumn="0" showLastColumn="0" showRowStripes="0" showColumnStripes="0"/>
</table>
</file>

<file path=xl/tables/table4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2EBF5ED7-FB65-4C00-874B-8809C589ED78}" name="Table31658210" displayName="Table31658210" ref="I158:K168" totalsRowShown="0">
  <autoFilter ref="I158:K168" xr:uid="{2EBF5ED7-FB65-4C00-874B-8809C589ED78}"/>
  <tableColumns count="3">
    <tableColumn id="1" xr3:uid="{381B757A-D4DF-4CB3-ACC0-03B7A87C9E60}" name="VSG02A 240"/>
    <tableColumn id="2" xr3:uid="{E2BA2CF6-0C06-4480-BD36-2049F0754CEA}" name="Column2"/>
    <tableColumn id="3" xr3:uid="{1D4A9E0F-D325-4D5F-AEB2-2189D67AE0F3}" name="Thickness/mm"/>
  </tableColumns>
  <tableStyleInfo name="TableStyleLight21" showFirstColumn="0" showLastColumn="0" showRowStripes="0" showColumnStripes="0"/>
</table>
</file>

<file path=xl/tables/table4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BF87267A-B883-44B7-85E0-6814CA1435EF}" name="Table31659211" displayName="Table31659211" ref="M158:O168" totalsRowShown="0">
  <autoFilter ref="M158:O168" xr:uid="{BF87267A-B883-44B7-85E0-6814CA1435EF}"/>
  <tableColumns count="3">
    <tableColumn id="1" xr3:uid="{A750EE50-1CFB-49B7-942A-D61C874190BB}" name="VSG02A 240"/>
    <tableColumn id="2" xr3:uid="{C4BBF8C0-5A8E-44DD-AD52-6123D3ACA675}" name="Column2"/>
    <tableColumn id="3" xr3:uid="{A0EBD7C6-1D80-4673-A970-C53C4B7460A0}" name="Thickness/mm"/>
  </tableColumns>
  <tableStyleInfo name="TableStyleLight21" showFirstColumn="0" showLastColumn="0" showRowStripes="0" showColumnStripes="0"/>
</table>
</file>

<file path=xl/tables/table4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F16304B7-F6DA-446E-8081-38AF91551103}" name="Table31660212" displayName="Table31660212" ref="A170:C180" totalsRowShown="0">
  <autoFilter ref="A170:C180" xr:uid="{F16304B7-F6DA-446E-8081-38AF91551103}"/>
  <tableColumns count="3">
    <tableColumn id="1" xr3:uid="{B411E0CC-13E1-4D58-9BE1-733CCEF50C1D}" name="VSG02A 24064F1.01"/>
    <tableColumn id="2" xr3:uid="{B34E3B93-5E90-43A7-9FD6-2C98F52EDAC6}" name="Column2"/>
    <tableColumn id="3" xr3:uid="{57627322-324B-44B0-B527-07524C776D66}" name="Thickness/mm"/>
  </tableColumns>
  <tableStyleInfo name="TableStyleLight21" showFirstColumn="0" showLastColumn="0" showRowStripes="0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1A9E823-3D5D-44B5-B8A9-AA675DF385B1}" name="Table31661" displayName="Table31661" ref="E288:G298" totalsRowShown="0" headerRowDxfId="66">
  <autoFilter ref="E288:G298" xr:uid="{C1A9E823-3D5D-44B5-B8A9-AA675DF385B1}"/>
  <tableColumns count="3">
    <tableColumn id="1" xr3:uid="{57E50AC1-D61A-4285-B0E1-1218B26ADD33}" name="VSG01A 24115F1.02"/>
    <tableColumn id="2" xr3:uid="{4746566F-4D6D-483E-BE42-442FA81524D0}" name="Column2"/>
    <tableColumn id="3" xr3:uid="{CC34096D-5350-4D6A-BB65-11EE668A1C87}" name="Thickness/mm"/>
  </tableColumns>
  <tableStyleInfo name="TableStyleLight21" showFirstColumn="0" showLastColumn="0" showRowStripes="0" showColumnStripes="0"/>
</table>
</file>

<file path=xl/tables/table4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BEFA9CCC-F674-4C0A-B7AD-EC00361707EC}" name="Table31661213" displayName="Table31661213" ref="E170:G180" totalsRowShown="0">
  <autoFilter ref="E170:G180" xr:uid="{BEFA9CCC-F674-4C0A-B7AD-EC00361707EC}"/>
  <tableColumns count="3">
    <tableColumn id="1" xr3:uid="{E855CF75-354B-4C7C-ABAF-8BCF0473FF8E}" name="VSG02A 24064F1.02"/>
    <tableColumn id="2" xr3:uid="{6D2E5733-A261-45D5-9BF7-3B4C1CD6D9C4}" name="Column2"/>
    <tableColumn id="3" xr3:uid="{26EE8C74-41F8-4A42-BC8A-B081E1DC19F7}" name="Thickness/mm"/>
  </tableColumns>
  <tableStyleInfo name="TableStyleLight21" showFirstColumn="0" showLastColumn="0" showRowStripes="0" showColumnStripes="0"/>
</table>
</file>

<file path=xl/tables/table4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D08B607D-525F-4E71-9F4D-B92613008F1C}" name="Table31662214" displayName="Table31662214" ref="I170:K180" totalsRowShown="0">
  <autoFilter ref="I170:K180" xr:uid="{D08B607D-525F-4E71-9F4D-B92613008F1C}"/>
  <tableColumns count="3">
    <tableColumn id="1" xr3:uid="{6DEB625E-4A1E-4FE6-B3EB-AF81B80CC111}" name="VSG02A 240"/>
    <tableColumn id="2" xr3:uid="{6AB1E26F-3997-495A-A93A-41F3F4FBDBAC}" name="Column2"/>
    <tableColumn id="3" xr3:uid="{FA7F9717-86E9-40B0-984D-B218BF586563}" name="Thickness/mm"/>
  </tableColumns>
  <tableStyleInfo name="TableStyleLight21" showFirstColumn="0" showLastColumn="0" showRowStripes="0" showColumnStripes="0"/>
</table>
</file>

<file path=xl/tables/table4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F6434055-EF8B-42E7-A2B2-C0FB7455AAE7}" name="Table31663215" displayName="Table31663215" ref="M170:O180" totalsRowShown="0">
  <autoFilter ref="M170:O180" xr:uid="{F6434055-EF8B-42E7-A2B2-C0FB7455AAE7}"/>
  <tableColumns count="3">
    <tableColumn id="1" xr3:uid="{E048FA3E-761E-41C4-854F-4FA53604218F}" name="VSG02A 240"/>
    <tableColumn id="2" xr3:uid="{480A85E6-4327-4CA4-BD72-9E94FD12EFA0}" name="Column2"/>
    <tableColumn id="3" xr3:uid="{75A72299-C8BB-4AF4-8832-2EB31EB4D551}" name="Thickness/mm"/>
  </tableColumns>
  <tableStyleInfo name="TableStyleLight21" showFirstColumn="0" showLastColumn="0" showRowStripes="0" showColumnStripes="0"/>
</table>
</file>

<file path=xl/tables/table4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E8FA9A2A-D4B1-43CA-9FC3-762B9A3A3355}" name="Table31664216" displayName="Table31664216" ref="A182:C192" totalsRowShown="0">
  <autoFilter ref="A182:C192" xr:uid="{E8FA9A2A-D4B1-43CA-9FC3-762B9A3A3355}"/>
  <tableColumns count="3">
    <tableColumn id="1" xr3:uid="{42DE2C69-A816-4D61-99B1-97C0DD91F256}" name="VSG02A 240"/>
    <tableColumn id="2" xr3:uid="{CD576116-CC2B-415A-A9AE-61F437D1D21D}" name="Column2"/>
    <tableColumn id="3" xr3:uid="{911F73AB-E201-42F7-8054-ED2953E44153}" name="Thickness/mm"/>
  </tableColumns>
  <tableStyleInfo name="TableStyleLight21" showFirstColumn="0" showLastColumn="0" showRowStripes="0" showColumnStripes="0"/>
</table>
</file>

<file path=xl/tables/table4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8BEF06CF-F1DF-4AC8-BF3B-BE895169B380}" name="Table31665217" displayName="Table31665217" ref="E182:G192" totalsRowShown="0">
  <autoFilter ref="E182:G192" xr:uid="{8BEF06CF-F1DF-4AC8-BF3B-BE895169B380}"/>
  <tableColumns count="3">
    <tableColumn id="1" xr3:uid="{AF9E185E-F8FA-420A-851B-34E1CF574A5D}" name="VSG02A 240"/>
    <tableColumn id="2" xr3:uid="{3F5AD342-A005-4871-97CC-6DD464862F87}" name="Column2"/>
    <tableColumn id="3" xr3:uid="{5988BAEB-8549-4DE5-B637-251D8379AF11}" name="Thickness/mm"/>
  </tableColumns>
  <tableStyleInfo name="TableStyleLight21" showFirstColumn="0" showLastColumn="0" showRowStripes="0" showColumnStripes="0"/>
</table>
</file>

<file path=xl/tables/table4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E8D34204-4444-440D-AAC0-C4A10B8282A3}" name="Table31666218" displayName="Table31666218" ref="I182:K192" totalsRowShown="0">
  <autoFilter ref="I182:K192" xr:uid="{E8D34204-4444-440D-AAC0-C4A10B8282A3}"/>
  <tableColumns count="3">
    <tableColumn id="1" xr3:uid="{E8AD936F-D67B-401C-AED0-8762443C1D47}" name="VSG02A 24065G1.03"/>
    <tableColumn id="2" xr3:uid="{6674274E-792C-4806-8317-A257A531DE39}" name="Column2"/>
    <tableColumn id="3" xr3:uid="{B9A0E30C-E47C-4D8E-AB86-DBCABA70E47F}" name="Thickness/mm"/>
  </tableColumns>
  <tableStyleInfo name="TableStyleLight21" showFirstColumn="0" showLastColumn="0" showRowStripes="0" showColumnStripes="0"/>
</table>
</file>

<file path=xl/tables/table4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19DBD241-9A01-4993-ADB0-5D72151CD1B9}" name="Table31667219" displayName="Table31667219" ref="M182:O192" totalsRowShown="0">
  <autoFilter ref="M182:O192" xr:uid="{19DBD241-9A01-4993-ADB0-5D72151CD1B9}"/>
  <tableColumns count="3">
    <tableColumn id="1" xr3:uid="{142C1DB6-4DC6-4107-A049-9AB80C25E424}" name="VSG02A 24065F1.04"/>
    <tableColumn id="2" xr3:uid="{D68F195A-688C-443A-9A9C-874E15665440}" name="Column2"/>
    <tableColumn id="3" xr3:uid="{F037589E-0145-468B-909F-937845FCD92F}" name="Thickness/mm"/>
  </tableColumns>
  <tableStyleInfo name="TableStyleLight21" showFirstColumn="0" showLastColumn="0" showRowStripes="0" showColumnStripes="0"/>
</table>
</file>

<file path=xl/tables/table4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5FA637A-76F7-49AF-B2CD-A4527D08A3A9}" name="Table31668220" displayName="Table31668220" ref="A194:C204" totalsRowShown="0">
  <autoFilter ref="A194:C204" xr:uid="{E5FA637A-76F7-49AF-B2CD-A4527D08A3A9}"/>
  <tableColumns count="3">
    <tableColumn id="1" xr3:uid="{FD704252-1FA7-49E8-AF67-7462A35F2630}" name="VSG02A 24066F1.01"/>
    <tableColumn id="2" xr3:uid="{8CFA01FA-FBD5-4C4E-BEF1-DF7264517D2E}" name="Column2"/>
    <tableColumn id="3" xr3:uid="{C472262A-0613-4EAF-9204-51F1527D82B7}" name="Thickness/mm"/>
  </tableColumns>
  <tableStyleInfo name="TableStyleLight21" showFirstColumn="0" showLastColumn="0" showRowStripes="0" showColumnStripes="0"/>
</table>
</file>

<file path=xl/tables/table4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14E695AB-9443-42D4-BFD7-713250A1B943}" name="Table31669221" displayName="Table31669221" ref="E194:G204" totalsRowShown="0">
  <autoFilter ref="E194:G204" xr:uid="{14E695AB-9443-42D4-BFD7-713250A1B943}"/>
  <tableColumns count="3">
    <tableColumn id="1" xr3:uid="{D27260D4-3E97-46B6-9194-7507A65F1DBF}" name="VSG02A 24066F1.02"/>
    <tableColumn id="2" xr3:uid="{84B3F548-6921-4446-A5EF-8D04C82D38F6}" name="Column2"/>
    <tableColumn id="3" xr3:uid="{25132B0A-690F-433F-B6D4-4BB56CA8B998}" name="Thickness/mm"/>
  </tableColumns>
  <tableStyleInfo name="TableStyleLight21" showFirstColumn="0" showLastColumn="0" showRowStripes="0" showColumnStripes="0"/>
</table>
</file>

<file path=xl/tables/table4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ABB92A1D-E83F-487E-9993-1BDB34A7EED7}" name="Table31670222" displayName="Table31670222" ref="I194:K204" totalsRowShown="0">
  <autoFilter ref="I194:K204" xr:uid="{ABB92A1D-E83F-487E-9993-1BDB34A7EED7}"/>
  <tableColumns count="3">
    <tableColumn id="1" xr3:uid="{E56453DC-05A4-4C92-9CA4-25A5B0F18939}" name="VSG02A 24066G1.03"/>
    <tableColumn id="2" xr3:uid="{8E696913-DB88-40E1-92B8-672562C6756D}" name="Column2"/>
    <tableColumn id="3" xr3:uid="{3DA87CF6-793F-439B-90FF-C6592460C248}" name="Thickness/mm"/>
  </tableColumns>
  <tableStyleInfo name="TableStyleLight21" showFirstColumn="0" showLastColumn="0" showRowStripes="0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A163EA8-05DD-4D18-B24C-200B5C4EF1F8}" name="Table31662" displayName="Table31662" ref="I288:K298" totalsRowShown="0" headerRowDxfId="65">
  <autoFilter ref="I288:K298" xr:uid="{5A163EA8-05DD-4D18-B24C-200B5C4EF1F8}"/>
  <tableColumns count="3">
    <tableColumn id="1" xr3:uid="{8819014A-4793-4349-8B7A-F2935F59CDEE}" name="VSG01A 24115F1.03"/>
    <tableColumn id="2" xr3:uid="{3A1C4FE6-ED5F-484F-80EB-B7EA5F3A157D}" name="Column2"/>
    <tableColumn id="3" xr3:uid="{70C5FFCD-3A59-4B07-A125-BBE523B07B5E}" name="Thickness/mm"/>
  </tableColumns>
  <tableStyleInfo name="TableStyleLight21" showFirstColumn="0" showLastColumn="0" showRowStripes="0" showColumnStripes="0"/>
</table>
</file>

<file path=xl/tables/table4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5ED31A2F-3973-48C5-936B-6B8C97DD7FD6}" name="Table31671223" displayName="Table31671223" ref="M194:O204" totalsRowShown="0">
  <autoFilter ref="M194:O204" xr:uid="{5ED31A2F-3973-48C5-936B-6B8C97DD7FD6}"/>
  <tableColumns count="3">
    <tableColumn id="1" xr3:uid="{5EFF653F-B034-4BEB-9BD0-A7AC311260D4}" name="VSG02A 24066G1.04"/>
    <tableColumn id="2" xr3:uid="{FE0C7BF1-755C-4E49-B418-C6C23DBEFA8B}" name="Column2"/>
    <tableColumn id="3" xr3:uid="{054C415A-E600-403E-B2F8-E3755EFDEA7F}" name="Thickness/mm"/>
  </tableColumns>
  <tableStyleInfo name="TableStyleLight21" showFirstColumn="0" showLastColumn="0" showRowStripes="0" showColumnStripes="0"/>
</table>
</file>

<file path=xl/tables/table4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58C0BB98-AC8E-43CC-9EF6-054F04151B52}" name="Table31672224" displayName="Table31672224" ref="A241:C251" totalsRowShown="0">
  <autoFilter ref="A241:C251" xr:uid="{58C0BB98-AC8E-43CC-9EF6-054F04151B52}"/>
  <tableColumns count="3">
    <tableColumn id="1" xr3:uid="{D67FEEFF-C7DC-409D-A1B1-74E30FCCA636}" name="VSG01A 24079G1.01"/>
    <tableColumn id="2" xr3:uid="{E5F6C2B3-DDF6-4683-85A4-86BB4C659F36}" name="Column2"/>
    <tableColumn id="3" xr3:uid="{A894AC7A-BBDE-4731-9E4D-29B4E07C9522}" name="Thickness/mm"/>
  </tableColumns>
  <tableStyleInfo name="TableStyleLight21" showFirstColumn="0" showLastColumn="0" showRowStripes="0" showColumnStripes="0"/>
</table>
</file>

<file path=xl/tables/table4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8BBBD530-9728-4B8D-BBD0-A73F278B7255}" name="Table31673225" displayName="Table31673225" ref="E241:G251" totalsRowShown="0">
  <autoFilter ref="E241:G251" xr:uid="{8BBBD530-9728-4B8D-BBD0-A73F278B7255}"/>
  <tableColumns count="3">
    <tableColumn id="1" xr3:uid="{069E9AD0-EEDD-481B-ABD3-BB101EB199A1}" name="VSG01A 24079G1.02"/>
    <tableColumn id="2" xr3:uid="{2BAAD479-6DD9-4B16-9CF9-568A0A90CD52}" name="Column2"/>
    <tableColumn id="3" xr3:uid="{5B12F30A-7515-417F-B7E0-7A049D1E7159}" name="Thickness/mm"/>
  </tableColumns>
  <tableStyleInfo name="TableStyleLight21" showFirstColumn="0" showLastColumn="0" showRowStripes="0" showColumnStripes="0"/>
</table>
</file>

<file path=xl/tables/table4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C3708CE8-A2BB-4942-A8C3-23D289EF8B44}" name="Table31674226" displayName="Table31674226" ref="I241:K251" totalsRowShown="0">
  <autoFilter ref="I241:K251" xr:uid="{C3708CE8-A2BB-4942-A8C3-23D289EF8B44}"/>
  <tableColumns count="3">
    <tableColumn id="1" xr3:uid="{F9A840B4-04FE-48D1-8C1D-E884FCA35A2B}" name="VSG02A 240"/>
    <tableColumn id="2" xr3:uid="{18302D45-C6A1-40D5-A8E6-ACA6E3902B9D}" name="Column2"/>
    <tableColumn id="3" xr3:uid="{2DFC16BF-81F0-4F7D-B756-776C544D830C}" name="Thickness/mm"/>
  </tableColumns>
  <tableStyleInfo name="TableStyleLight21" showFirstColumn="0" showLastColumn="0" showRowStripes="0" showColumnStripes="0"/>
</table>
</file>

<file path=xl/tables/table4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784CB1C-2379-48A0-A7B9-A5B357D98273}" name="Table31675227" displayName="Table31675227" ref="M241:O251" totalsRowShown="0">
  <autoFilter ref="M241:O251" xr:uid="{0784CB1C-2379-48A0-A7B9-A5B357D98273}"/>
  <tableColumns count="3">
    <tableColumn id="1" xr3:uid="{51B69304-124B-46DB-9CF7-B8E7D2893098}" name="VSG02A 240"/>
    <tableColumn id="2" xr3:uid="{9BDF7A0B-64FA-4A9A-A9DE-EB49C89DB503}" name="Column2"/>
    <tableColumn id="3" xr3:uid="{4DD851F2-0832-4427-9AFB-08DEC71B660C}" name="Thickness/mm"/>
  </tableColumns>
  <tableStyleInfo name="TableStyleLight21" showFirstColumn="0" showLastColumn="0" showRowStripes="0" showColumnStripes="0"/>
</table>
</file>

<file path=xl/tables/table4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89481C60-6F24-4F00-A9D2-BD0486D8FFB5}" name="Table31676228" displayName="Table31676228" ref="A253:C263" totalsRowShown="0">
  <autoFilter ref="A253:C263" xr:uid="{89481C60-6F24-4F00-A9D2-BD0486D8FFB5}"/>
  <tableColumns count="3">
    <tableColumn id="1" xr3:uid="{7E6461C9-9B44-459F-A5D9-01674481493F}" name="VSG02A 24081G1.01"/>
    <tableColumn id="2" xr3:uid="{C7601A72-2F4F-4974-A653-E36AD9D23681}" name="Column2"/>
    <tableColumn id="3" xr3:uid="{2DB9014E-C9E9-462C-8CBF-E5EBF24681E6}" name="Thickness/mm"/>
  </tableColumns>
  <tableStyleInfo name="TableStyleLight21" showFirstColumn="0" showLastColumn="0" showRowStripes="0" showColumnStripes="0"/>
</table>
</file>

<file path=xl/tables/table4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54CD93EF-5351-4AC5-9BE2-0BD61FF49762}" name="Table31677229" displayName="Table31677229" ref="E253:G263" totalsRowShown="0">
  <autoFilter ref="E253:G263" xr:uid="{54CD93EF-5351-4AC5-9BE2-0BD61FF49762}"/>
  <tableColumns count="3">
    <tableColumn id="1" xr3:uid="{DA169739-B555-4C90-A363-43B78730DFCA}" name="VSG02A 24081G1.02"/>
    <tableColumn id="2" xr3:uid="{F35EECEA-DA9B-4A9F-8A2E-CA3B96BC8FE4}" name="Column2"/>
    <tableColumn id="3" xr3:uid="{7B213F0E-B9D3-4ACA-ABB4-D092155CA59A}" name="Thickness/mm"/>
  </tableColumns>
  <tableStyleInfo name="TableStyleLight21" showFirstColumn="0" showLastColumn="0" showRowStripes="0" showColumnStripes="0"/>
</table>
</file>

<file path=xl/tables/table4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04EED9D7-2BF7-4E33-A848-A4D42384DD04}" name="Table31678230" displayName="Table31678230" ref="I253:K263" totalsRowShown="0">
  <autoFilter ref="I253:K263" xr:uid="{04EED9D7-2BF7-4E33-A848-A4D42384DD04}"/>
  <tableColumns count="3">
    <tableColumn id="1" xr3:uid="{C07BC595-490F-4A6B-A19C-220D85B13AE7}" name="VSG02A 240"/>
    <tableColumn id="2" xr3:uid="{B93338B9-6C72-4FA4-8778-DBADF58D2ACC}" name="Column2"/>
    <tableColumn id="3" xr3:uid="{F0D82990-8DE3-4FC4-B113-4E2C4E63A01C}" name="Thickness/mm"/>
  </tableColumns>
  <tableStyleInfo name="TableStyleLight21" showFirstColumn="0" showLastColumn="0" showRowStripes="0" showColumnStripes="0"/>
</table>
</file>

<file path=xl/tables/table4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4A380125-57CE-4DDC-BC79-21A3EDD8A3A3}" name="Table31679231" displayName="Table31679231" ref="M253:O263" totalsRowShown="0">
  <autoFilter ref="M253:O263" xr:uid="{4A380125-57CE-4DDC-BC79-21A3EDD8A3A3}"/>
  <tableColumns count="3">
    <tableColumn id="1" xr3:uid="{48EACE01-5CE9-4AEF-B18E-1E9451A62DAD}" name="VSG02A 240"/>
    <tableColumn id="2" xr3:uid="{72770F98-495C-4181-91DB-B3BA0C23A3DC}" name="Column2"/>
    <tableColumn id="3" xr3:uid="{7AF81D37-60BF-4EE5-80A3-27FB43F1C99F}" name="Thickness/mm"/>
  </tableColumns>
  <tableStyleInfo name="TableStyleLight21" showFirstColumn="0" showLastColumn="0" showRowStripes="0" showColumnStripes="0"/>
</table>
</file>

<file path=xl/tables/table4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52CEA91F-9767-4CCE-866A-AD852B2DDACD}" name="Table31676228328" displayName="Table31676228328" ref="A266:C276" totalsRowShown="0">
  <autoFilter ref="A266:C276" xr:uid="{52CEA91F-9767-4CCE-866A-AD852B2DDACD}"/>
  <tableColumns count="3">
    <tableColumn id="1" xr3:uid="{D5D7D645-6CA2-4D8C-AAE9-EFD534896139}" name="VSG02A 24088C1.01"/>
    <tableColumn id="2" xr3:uid="{629E6BD6-BB5E-43C8-A532-573BDF7C184D}" name="Column2"/>
    <tableColumn id="3" xr3:uid="{8C1E2D5D-9B16-4FE5-9E24-35AE501FC06F}" name="Thickness/mm"/>
  </tableColumns>
  <tableStyleInfo name="TableStyleLight2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14958D-BB29-4E58-A7C4-F0D60B2714EA}" name="Table38" displayName="Table38" ref="A41:C51" totalsRowShown="0">
  <autoFilter ref="A41:C51" xr:uid="{F314958D-BB29-4E58-A7C4-F0D60B2714EA}"/>
  <tableColumns count="3">
    <tableColumn id="1" xr3:uid="{D00D40F9-AC04-4D1C-8900-D8BA6A039BFC}" name="VSG02A 240"/>
    <tableColumn id="2" xr3:uid="{C5F3BC9E-9405-46D8-81DA-F7E0E1FCD3C9}" name="Column2"/>
    <tableColumn id="3" xr3:uid="{BEA2C52B-32ED-433C-85EF-EC1A4BA64064}" name="Thickness/mm"/>
  </tableColumns>
  <tableStyleInfo name="TableStyleLight21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E2ABD5AB-B867-4754-A494-5A2B1AB41ABF}" name="Table31663" displayName="Table31663" ref="M288:O298" totalsRowShown="0" headerRowDxfId="64">
  <autoFilter ref="M288:O298" xr:uid="{E2ABD5AB-B867-4754-A494-5A2B1AB41ABF}"/>
  <tableColumns count="3">
    <tableColumn id="1" xr3:uid="{5C01CCC9-9702-4935-8FB7-9BD0A5CA220E}" name="VSG01A 24115F1.04"/>
    <tableColumn id="2" xr3:uid="{A028C9EA-9EA9-4BE8-9A53-4650B759C453}" name="Column2"/>
    <tableColumn id="3" xr3:uid="{BC99E51D-24C6-4436-A709-E6F56C77AA99}" name="Thickness/mm"/>
  </tableColumns>
  <tableStyleInfo name="TableStyleLight21" showFirstColumn="0" showLastColumn="0" showRowStripes="0" showColumnStripes="0"/>
</table>
</file>

<file path=xl/tables/table5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01766DDB-E12C-4804-8A33-C54CC9ADBB14}" name="Table31677229329" displayName="Table31677229329" ref="E266:G276" totalsRowShown="0">
  <autoFilter ref="E266:G276" xr:uid="{01766DDB-E12C-4804-8A33-C54CC9ADBB14}"/>
  <tableColumns count="3">
    <tableColumn id="1" xr3:uid="{28F88046-6180-4078-AFDE-9FAA517B7B4D}" name="VSG02A 24093C1.01"/>
    <tableColumn id="2" xr3:uid="{84050D5C-0099-4A16-B9A1-6BDDBCFF136E}" name="Column2"/>
    <tableColumn id="3" xr3:uid="{EC376DB9-0E22-4092-B5B7-3728F9B02472}" name="Thickness/mm"/>
  </tableColumns>
  <tableStyleInfo name="TableStyleLight21" showFirstColumn="0" showLastColumn="0" showRowStripes="0" showColumnStripes="0"/>
</table>
</file>

<file path=xl/tables/table5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D38859FE-384B-4101-B13D-F7768B5C79EB}" name="Table31677229329330" displayName="Table31677229329330" ref="I266:K276" totalsRowShown="0">
  <autoFilter ref="I266:K276" xr:uid="{D38859FE-384B-4101-B13D-F7768B5C79EB}"/>
  <tableColumns count="3">
    <tableColumn id="1" xr3:uid="{234D583C-E6AC-4C52-B95C-2962259B7C76}" name="VSG02A 24099F1.01"/>
    <tableColumn id="2" xr3:uid="{7D1B75EA-3174-4157-B8C0-451EAC0E3E7F}" name="Column2"/>
    <tableColumn id="3" xr3:uid="{B52531CC-5F53-421E-A0E9-6CB0FB464AD0}" name="Thickness/mm"/>
  </tableColumns>
  <tableStyleInfo name="TableStyleLight21" showFirstColumn="0" showLastColumn="0" showRowStripes="0" showColumnStripes="0"/>
</table>
</file>

<file path=xl/tables/table5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FAA4C85F-E6C1-4209-9E0C-5CECE313ADA8}" name="Table31677229329330331" displayName="Table31677229329330331" ref="M266:O276" totalsRowShown="0">
  <autoFilter ref="M266:O276" xr:uid="{FAA4C85F-E6C1-4209-9E0C-5CECE313ADA8}"/>
  <tableColumns count="3">
    <tableColumn id="1" xr3:uid="{64853204-78BA-46F5-B315-98F26FB7D6B7}" name="Column1"/>
    <tableColumn id="2" xr3:uid="{F1933554-329F-4F0B-9315-DC5628AE2140}" name="Column2"/>
    <tableColumn id="3" xr3:uid="{D19679A6-6E48-4DB5-B81E-FCAAE458D9CA}" name="Thickness/mm"/>
  </tableColumns>
  <tableStyleInfo name="TableStyleLight21" showFirstColumn="0" showLastColumn="0" showRowStripes="0" showColumnStripes="0"/>
</table>
</file>

<file path=xl/tables/table5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B9BF6BC0-0F2E-4CB9-A29F-119EB5091A08}" name="Table31676228328332" displayName="Table31676228328332" ref="A278:C288" totalsRowShown="0">
  <autoFilter ref="A278:C288" xr:uid="{B9BF6BC0-0F2E-4CB9-A29F-119EB5091A08}"/>
  <tableColumns count="3">
    <tableColumn id="1" xr3:uid="{926254B3-60CB-41F2-80B9-27873E95E89E}" name="107"/>
    <tableColumn id="2" xr3:uid="{21181104-C996-4BB8-8C82-370FFD2764BC}" name="Column2"/>
    <tableColumn id="3" xr3:uid="{C651E77A-86BA-46B1-A633-AE8DCC06EA2E}" name="Thickness/mm"/>
  </tableColumns>
  <tableStyleInfo name="TableStyleLight21" showFirstColumn="0" showLastColumn="0" showRowStripes="0" showColumnStripes="0"/>
</table>
</file>

<file path=xl/tables/table5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874C1DE7-F643-43E1-A77D-DF2E726A2C4D}" name="Table31677229329333" displayName="Table31677229329333" ref="E278:G288" totalsRowShown="0">
  <autoFilter ref="E278:G288" xr:uid="{874C1DE7-F643-43E1-A77D-DF2E726A2C4D}"/>
  <tableColumns count="3">
    <tableColumn id="1" xr3:uid="{9381A744-3646-48C0-930B-01B7CF23CF67}" name="Column1"/>
    <tableColumn id="2" xr3:uid="{009EEDB7-3BED-47C1-9EE1-9CE23E93D686}" name="Column2"/>
    <tableColumn id="3" xr3:uid="{D7733729-8F7C-4B44-91E1-EB103E025C99}" name="Thickness/mm"/>
  </tableColumns>
  <tableStyleInfo name="TableStyleLight21" showFirstColumn="0" showLastColumn="0" showRowStripes="0" showColumnStripes="0"/>
</table>
</file>

<file path=xl/tables/table5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9B87F82D-85FC-4843-9840-B6095210D483}" name="Table31676228328332334" displayName="Table31676228328332334" ref="A290:C300" totalsRowShown="0">
  <autoFilter ref="A290:C300" xr:uid="{9B87F82D-85FC-4843-9840-B6095210D483}"/>
  <tableColumns count="3">
    <tableColumn id="1" xr3:uid="{FFCB20DA-2600-47CE-946B-01488378A51A}" name="VSG01A 24109F1.01"/>
    <tableColumn id="2" xr3:uid="{E725F7EF-0461-4F4A-96C6-5E674EC7C0A0}" name="Column2"/>
    <tableColumn id="3" xr3:uid="{26AD8E36-4A11-49D1-9B15-879D017B3C22}" name="Thickness/mm"/>
  </tableColumns>
  <tableStyleInfo name="TableStyleLight21" showFirstColumn="0" showLastColumn="0" showRowStripes="0" showColumnStripes="0"/>
</table>
</file>

<file path=xl/tables/table5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1483D6FF-9696-46CB-9E2B-D4AE3D496F67}" name="Table31677229329333335" displayName="Table31677229329333335" ref="E290:G300" totalsRowShown="0">
  <autoFilter ref="E290:G300" xr:uid="{1483D6FF-9696-46CB-9E2B-D4AE3D496F67}"/>
  <tableColumns count="3">
    <tableColumn id="1" xr3:uid="{B7E8D413-A500-466B-AE6B-38FA324DA074}" name="VSG01A 24109F1.02"/>
    <tableColumn id="2" xr3:uid="{9DED536B-D9C5-47D5-886D-105F5F865478}" name="Column2"/>
    <tableColumn id="3" xr3:uid="{B9D65ADE-8B1B-487E-8B25-981933194102}" name="Thickness/mm"/>
  </tableColumns>
  <tableStyleInfo name="TableStyleLight21" showFirstColumn="0" showLastColumn="0" showRowStripes="0" showColumnStripes="0"/>
</table>
</file>

<file path=xl/tables/table5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C6144337-FC67-4092-BEA0-FC78DC6F3C7B}" name="Table31676228328332336" displayName="Table31676228328332336" ref="A302:C312" totalsRowShown="0">
  <autoFilter ref="A302:C312" xr:uid="{C6144337-FC67-4092-BEA0-FC78DC6F3C7B}"/>
  <tableColumns count="3">
    <tableColumn id="1" xr3:uid="{3535DBA9-594C-4117-A9AB-E1BC1F6D2906}" name="VSG01A 24110F1.01"/>
    <tableColumn id="2" xr3:uid="{CE3AAF87-18D6-47DE-86DB-C9197A6F7916}" name="Column2"/>
    <tableColumn id="3" xr3:uid="{2B8D7DB8-788D-4990-8FA2-9492D072BCC4}" name="Thickness/mm"/>
  </tableColumns>
  <tableStyleInfo name="TableStyleLight21" showFirstColumn="0" showLastColumn="0" showRowStripes="0" showColumnStripes="0"/>
</table>
</file>

<file path=xl/tables/table5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BFB4D49D-FDCB-477F-8CDC-6DC6B9E52F10}" name="Table31677229329333337" displayName="Table31677229329333337" ref="E302:G312" totalsRowShown="0">
  <autoFilter ref="E302:G312" xr:uid="{BFB4D49D-FDCB-477F-8CDC-6DC6B9E52F10}"/>
  <tableColumns count="3">
    <tableColumn id="1" xr3:uid="{66DFD5A6-604D-4959-AB07-2885B36E5E1F}" name="VSG01A 24110F1.02"/>
    <tableColumn id="2" xr3:uid="{E15621E0-22BF-451D-B6ED-4BE9A7988012}" name="Column2"/>
    <tableColumn id="3" xr3:uid="{24654E18-0034-4DCF-85BA-3048AEBCA55E}" name="Thickness/mm"/>
  </tableColumns>
  <tableStyleInfo name="TableStyleLight21" showFirstColumn="0" showLastColumn="0" showRowStripes="0" showColumnStripes="0"/>
</table>
</file>

<file path=xl/tables/table5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D993BC5D-EF9B-4CEA-B061-C8E887495DD0}" name="Table31676228328332338" displayName="Table31676228328332338" ref="A314:C324" totalsRowShown="0">
  <autoFilter ref="A314:C324" xr:uid="{D993BC5D-EF9B-4CEA-B061-C8E887495DD0}"/>
  <tableColumns count="3">
    <tableColumn id="1" xr3:uid="{4394418F-46F1-4F5E-88EA-0586DEB29AFE}" name="VSG01A 24112F1.01"/>
    <tableColumn id="2" xr3:uid="{C3677E44-0333-4561-BB0F-63FC420C125B}" name="Column2"/>
    <tableColumn id="3" xr3:uid="{8F5B531A-6857-466A-8914-5CEC376F0977}" name="Thickness/mm"/>
  </tableColumns>
  <tableStyleInfo name="TableStyleLight21" showFirstColumn="0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A3EC0BE-C864-4EC8-A438-A2E96A8C25F2}" name="Table31664" displayName="Table31664" ref="A300:C310" totalsRowShown="0" headerRowDxfId="63">
  <autoFilter ref="A300:C310" xr:uid="{1A3EC0BE-C864-4EC8-A438-A2E96A8C25F2}"/>
  <tableColumns count="3">
    <tableColumn id="1" xr3:uid="{3F831630-D296-4A56-B1A0-227154C56902}" name="VSG01A 24116F1.01 ?"/>
    <tableColumn id="2" xr3:uid="{11B7A557-E3BD-4081-80ED-64E80804522D}" name="Column2"/>
    <tableColumn id="3" xr3:uid="{2D70AC5C-F891-4FF8-84CB-0BFB6E10B7EC}" name="Thickness/mm"/>
  </tableColumns>
  <tableStyleInfo name="TableStyleLight21" showFirstColumn="0" showLastColumn="0" showRowStripes="0" showColumnStripes="0"/>
</table>
</file>

<file path=xl/tables/table5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2094B53F-0FF0-40B2-95FA-D9DF0E9CC66B}" name="Table31677229329333339" displayName="Table31677229329333339" ref="E314:G324" totalsRowShown="0">
  <autoFilter ref="E314:G324" xr:uid="{2094B53F-0FF0-40B2-95FA-D9DF0E9CC66B}"/>
  <tableColumns count="3">
    <tableColumn id="1" xr3:uid="{B8E3A909-1486-4D18-BFC4-769C086046F0}" name="VSG01A 24112F1.02"/>
    <tableColumn id="2" xr3:uid="{97F09086-9D37-440F-898F-C615D8ED328F}" name="Column2"/>
    <tableColumn id="3" xr3:uid="{023EA240-9590-42D3-8317-E09B3FEE909F}" name="Thickness/mm"/>
  </tableColumns>
  <tableStyleInfo name="TableStyleLight21" showFirstColumn="0" showLastColumn="0" showRowStripes="0" showColumnStripes="0"/>
</table>
</file>

<file path=xl/tables/table5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05894453-7C84-45F9-8D22-9DD7712E5F8A}" name="Table31676228328332340" displayName="Table31676228328332340" ref="A326:C336" totalsRowShown="0">
  <autoFilter ref="A326:C336" xr:uid="{05894453-7C84-45F9-8D22-9DD7712E5F8A}"/>
  <tableColumns count="3">
    <tableColumn id="1" xr3:uid="{F5F5C55F-4E62-4636-866C-BD79309B978B}" name="VSG01A 24113F1.01"/>
    <tableColumn id="2" xr3:uid="{B4144E98-C843-4CBA-A8AD-384E4CE3178A}" name="Column2"/>
    <tableColumn id="3" xr3:uid="{70149D89-19B2-4568-980C-2B4994339B6E}" name="Thickness/mm"/>
  </tableColumns>
  <tableStyleInfo name="TableStyleLight21" showFirstColumn="0" showLastColumn="0" showRowStripes="0" showColumnStripes="0"/>
</table>
</file>

<file path=xl/tables/table5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413FAEC1-6880-4A1E-BDBE-975EBFD376E2}" name="Table31677229329333341" displayName="Table31677229329333341" ref="E326:G336" totalsRowShown="0">
  <autoFilter ref="E326:G336" xr:uid="{413FAEC1-6880-4A1E-BDBE-975EBFD376E2}"/>
  <tableColumns count="3">
    <tableColumn id="1" xr3:uid="{33B79099-9E8B-452C-A58A-257788EB862E}" name="VSG01A 24113F1.02"/>
    <tableColumn id="2" xr3:uid="{B87E4776-A36C-431F-BB8B-3EB1114EF799}" name="Column2"/>
    <tableColumn id="3" xr3:uid="{25BEF5B0-FB85-49BC-8296-8E21547A62A6}" name="Thickness/mm"/>
  </tableColumns>
  <tableStyleInfo name="TableStyleLight21" showFirstColumn="0" showLastColumn="0" showRowStripes="0" showColumnStripes="0"/>
</table>
</file>

<file path=xl/tables/table5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EFF9D84F-A6A3-47F9-BED9-6D89E9602145}" name="Table31676228328332342" displayName="Table31676228328332342" ref="A338:C348" totalsRowShown="0">
  <autoFilter ref="A338:C348" xr:uid="{EFF9D84F-A6A3-47F9-BED9-6D89E9602145}"/>
  <tableColumns count="3">
    <tableColumn id="1" xr3:uid="{0B975EF6-5774-4024-B1AA-DF40392D85C9}" name="VSG01A 24114F1.01"/>
    <tableColumn id="2" xr3:uid="{B06DFAFE-555E-4E8E-82EB-6E1AEBDA04E7}" name="Column2"/>
    <tableColumn id="3" xr3:uid="{82C4AE88-FFFD-4EA8-9F0D-EA8689EC22A1}" name="Thickness/mm"/>
  </tableColumns>
  <tableStyleInfo name="TableStyleLight21" showFirstColumn="0" showLastColumn="0" showRowStripes="0" showColumnStripes="0"/>
</table>
</file>

<file path=xl/tables/table5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B3B43D65-C1D3-484E-B519-1BD95687CE1B}" name="Table31677229329333343" displayName="Table31677229329333343" ref="E338:G348" totalsRowShown="0">
  <autoFilter ref="E338:G348" xr:uid="{B3B43D65-C1D3-484E-B519-1BD95687CE1B}"/>
  <tableColumns count="3">
    <tableColumn id="1" xr3:uid="{1B1F0287-7D51-457C-BA75-F92FFB4B2A09}" name="VSG01A 24114F1.02"/>
    <tableColumn id="2" xr3:uid="{E020751D-7CA4-4709-93B3-327012274891}" name="Column2"/>
    <tableColumn id="3" xr3:uid="{29AFA23B-0EC4-4DD0-A9A7-75D928AF9081}" name="Thickness/mm"/>
  </tableColumns>
  <tableStyleInfo name="TableStyleLight21" showFirstColumn="0" showLastColumn="0" showRowStripes="0" showColumnStripes="0"/>
</table>
</file>

<file path=xl/tables/table5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17D93EBD-4003-4257-ADFB-72328AB370F0}" name="Table31676228328332344" displayName="Table31676228328332344" ref="A350:C360" totalsRowShown="0">
  <autoFilter ref="A350:C360" xr:uid="{17D93EBD-4003-4257-ADFB-72328AB370F0}"/>
  <tableColumns count="3">
    <tableColumn id="1" xr3:uid="{FAD0A704-6E06-4A15-A56C-5B223AAAD372}" name="VSG01A 24115F1.01"/>
    <tableColumn id="2" xr3:uid="{6753B445-2D84-4061-AD1E-2DA28A87F005}" name="Column2"/>
    <tableColumn id="3" xr3:uid="{889875A7-BD12-4A15-8CE6-B5CF2FDEE700}" name="Thickness/mm"/>
  </tableColumns>
  <tableStyleInfo name="TableStyleLight21" showFirstColumn="0" showLastColumn="0" showRowStripes="0" showColumnStripes="0"/>
</table>
</file>

<file path=xl/tables/table5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2D704F62-4B32-4F5A-B759-7ABA7EBAE7F1}" name="Table31677229329333345" displayName="Table31677229329333345" ref="E350:G360" totalsRowShown="0">
  <autoFilter ref="E350:G360" xr:uid="{2D704F62-4B32-4F5A-B759-7ABA7EBAE7F1}"/>
  <tableColumns count="3">
    <tableColumn id="1" xr3:uid="{CFDD2CEA-086E-4499-9873-5F1CF1194600}" name="VSG01A 24115F1.02"/>
    <tableColumn id="2" xr3:uid="{04E4A758-1855-41A6-9164-C32B9B6F14FB}" name="Column2"/>
    <tableColumn id="3" xr3:uid="{43E644EF-BAB5-4A47-B3B7-80D979B8AE1A}" name="Thickness/mm"/>
  </tableColumns>
  <tableStyleInfo name="TableStyleLight21" showFirstColumn="0" showLastColumn="0" showRowStripes="0" showColumnStripes="0"/>
</table>
</file>

<file path=xl/tables/table5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8B882BF3-2CE3-466F-9D30-5E7E7743B682}" name="Table31676228328332346" displayName="Table31676228328332346" ref="A362:C372" totalsRowShown="0">
  <autoFilter ref="A362:C372" xr:uid="{8B882BF3-2CE3-466F-9D30-5E7E7743B682}"/>
  <tableColumns count="3">
    <tableColumn id="1" xr3:uid="{7C1BEEFE-BF68-4CD5-811A-062F4029D3AA}" name="116"/>
    <tableColumn id="2" xr3:uid="{06D3550F-C348-4699-9D26-3D2E570B1C34}" name="Column2"/>
    <tableColumn id="3" xr3:uid="{B0C4AC77-A2FD-4B19-A696-0BCF40B8CF29}" name="Thickness/mm"/>
  </tableColumns>
  <tableStyleInfo name="TableStyleLight21" showFirstColumn="0" showLastColumn="0" showRowStripes="0" showColumnStripes="0"/>
</table>
</file>

<file path=xl/tables/table5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343F62BF-FF1A-440F-9B63-2E612151CEF7}" name="Table31677229329333347" displayName="Table31677229329333347" ref="E362:G372" totalsRowShown="0">
  <autoFilter ref="E362:G372" xr:uid="{343F62BF-FF1A-440F-9B63-2E612151CEF7}"/>
  <tableColumns count="3">
    <tableColumn id="1" xr3:uid="{6CC69235-E12D-4DB6-84B1-02C0DCD680AB}" name="Column1"/>
    <tableColumn id="2" xr3:uid="{CABA1646-16F6-40BC-9D83-E0C849C7CBD6}" name="Column2"/>
    <tableColumn id="3" xr3:uid="{59F3FC12-485B-4B00-9F37-A996849A42A3}" name="Thickness/mm"/>
  </tableColumns>
  <tableStyleInfo name="TableStyleLight21" showFirstColumn="0" showLastColumn="0" showRowStripes="0" showColumnStripes="0"/>
</table>
</file>

<file path=xl/tables/table5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59100CE9-CD9F-4C73-9E5B-54C1297755B0}" name="Table31676228328332348" displayName="Table31676228328332348" ref="A374:C384" totalsRowShown="0">
  <autoFilter ref="A374:C384" xr:uid="{59100CE9-CD9F-4C73-9E5B-54C1297755B0}"/>
  <tableColumns count="3">
    <tableColumn id="1" xr3:uid="{5493E3A6-08B6-49C6-832D-F0885ABC928C}" name="117"/>
    <tableColumn id="2" xr3:uid="{4069C42A-4DD1-480E-8828-AF3847838E19}" name="Column2"/>
    <tableColumn id="3" xr3:uid="{DBE14F24-241D-499E-8F80-C1B51CDD78D4}" name="Thickness/mm"/>
  </tableColumns>
  <tableStyleInfo name="TableStyleLight21" showFirstColumn="0" showLastColumn="0" showRowStripes="0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4EB56822-FFA3-4111-9D83-924E4E720C51}" name="Table31665" displayName="Table31665" ref="E300:G310" totalsRowShown="0" headerRowDxfId="62">
  <autoFilter ref="E300:G310" xr:uid="{4EB56822-FFA3-4111-9D83-924E4E720C51}"/>
  <tableColumns count="3">
    <tableColumn id="1" xr3:uid="{4A767F3D-944A-4039-AC03-03D4AEBCC73D}" name="VSG01A 24116F1.02 ?"/>
    <tableColumn id="2" xr3:uid="{CD7B37F1-6A41-44F2-9AC4-54FED4DDF039}" name="Column2"/>
    <tableColumn id="3" xr3:uid="{813D701B-5986-4D62-BC83-4036EB602558}" name="Thickness/mm"/>
  </tableColumns>
  <tableStyleInfo name="TableStyleLight21" showFirstColumn="0" showLastColumn="0" showRowStripes="0" showColumnStripes="0"/>
</table>
</file>

<file path=xl/tables/table5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E20AB8F8-F945-4F21-A769-0F73534712AC}" name="Table31677229329333349" displayName="Table31677229329333349" ref="E374:G384" totalsRowShown="0">
  <autoFilter ref="E374:G384" xr:uid="{E20AB8F8-F945-4F21-A769-0F73534712AC}"/>
  <tableColumns count="3">
    <tableColumn id="1" xr3:uid="{33D463AD-4970-479D-9640-7B8BBBD3DFB8}" name="Column1"/>
    <tableColumn id="2" xr3:uid="{014918EA-3AF9-4006-B12F-66565020D6F5}" name="Column2"/>
    <tableColumn id="3" xr3:uid="{FD0AE19D-A9D4-4FE4-8A73-BAD3AED215F8}" name="Thickness/mm"/>
  </tableColumns>
  <tableStyleInfo name="TableStyleLight21" showFirstColumn="0" showLastColumn="0" showRowStripes="0" showColumnStripes="0"/>
</table>
</file>

<file path=xl/tables/table5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D57FE1E4-EEE7-4E5A-9AEC-A34972A928A1}" name="Table31676228328332350" displayName="Table31676228328332350" ref="A441:C451" totalsRowShown="0">
  <autoFilter ref="A441:C451" xr:uid="{D57FE1E4-EEE7-4E5A-9AEC-A34972A928A1}"/>
  <tableColumns count="3">
    <tableColumn id="1" xr3:uid="{0D1DC2B6-52DB-4C50-B016-0254963ACF5E}" name="VSG01A 24128F1.01"/>
    <tableColumn id="2" xr3:uid="{38040BF1-2305-4D32-9AB9-12784CEB4A51}" name="Column2"/>
    <tableColumn id="3" xr3:uid="{6A90DDC7-4959-4575-B559-3F11E165C9A6}" name="Thickness/mm"/>
  </tableColumns>
  <tableStyleInfo name="TableStyleLight21" showFirstColumn="0" showLastColumn="0" showRowStripes="0" showColumnStripes="0"/>
</table>
</file>

<file path=xl/tables/table5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5D6D4737-9144-4BE1-BC9F-84EE880401AB}" name="Table31677229329333351" displayName="Table31677229329333351" ref="E441:G451" totalsRowShown="0">
  <autoFilter ref="E441:G451" xr:uid="{5D6D4737-9144-4BE1-BC9F-84EE880401AB}"/>
  <tableColumns count="3">
    <tableColumn id="1" xr3:uid="{DDFF7AC7-ACAC-4D4F-8246-AB5147930968}" name="VSG01A 24128F1.02"/>
    <tableColumn id="2" xr3:uid="{4482EDD0-6B1A-4C12-9C26-2B951EF032B5}" name="Column2"/>
    <tableColumn id="3" xr3:uid="{A10FF82F-89FD-46D2-8C6E-DA80E562E3B2}" name="Thickness/mm"/>
  </tableColumns>
  <tableStyleInfo name="TableStyleLight21" showFirstColumn="0" showLastColumn="0" showRowStripes="0" showColumnStripes="0"/>
</table>
</file>

<file path=xl/tables/table5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46A10D08-8A3B-4EB2-AC2B-F8AA8B095703}" name="Table31676228328332352" displayName="Table31676228328332352" ref="A453:C463" totalsRowShown="0">
  <autoFilter ref="A453:C463" xr:uid="{46A10D08-8A3B-4EB2-AC2B-F8AA8B095703}"/>
  <tableColumns count="3">
    <tableColumn id="1" xr3:uid="{6C6E2B59-1E2C-4105-B779-E9A7647B1AF7}" name="VSG01A 24129F1.01"/>
    <tableColumn id="2" xr3:uid="{23E6CFA4-7E8C-4F6C-90E2-BFBC009133C9}" name="Column2"/>
    <tableColumn id="3" xr3:uid="{0495BA53-657D-47A5-B4F9-8210C6C04D29}" name="Thickness/mm"/>
  </tableColumns>
  <tableStyleInfo name="TableStyleLight21" showFirstColumn="0" showLastColumn="0" showRowStripes="0" showColumnStripes="0"/>
</table>
</file>

<file path=xl/tables/table5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4102A307-98CA-4918-B377-D8B497088AF6}" name="Table31677229329333353" displayName="Table31677229329333353" ref="E453:G463" totalsRowShown="0">
  <autoFilter ref="E453:G463" xr:uid="{4102A307-98CA-4918-B377-D8B497088AF6}"/>
  <tableColumns count="3">
    <tableColumn id="1" xr3:uid="{2AA175BF-349B-4C4F-8662-10745C1DA928}" name="VSG01A 24129F1.02"/>
    <tableColumn id="2" xr3:uid="{4F1AA3A5-249D-4DB2-8E98-34CF3540828C}" name="Column2"/>
    <tableColumn id="3" xr3:uid="{5D934371-77AD-451E-AFCA-31D5B6ACC40F}" name="Thickness/mm"/>
  </tableColumns>
  <tableStyleInfo name="TableStyleLight21" showFirstColumn="0" showLastColumn="0" showRowStripes="0" showColumnStripes="0"/>
</table>
</file>

<file path=xl/tables/table5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942C711B-12A2-445A-B965-2DFEB0807108}" name="Table31676228328332354" displayName="Table31676228328332354" ref="A465:C475" totalsRowShown="0">
  <autoFilter ref="A465:C475" xr:uid="{942C711B-12A2-445A-B965-2DFEB0807108}"/>
  <tableColumns count="3">
    <tableColumn id="1" xr3:uid="{096ABD05-C618-4309-8749-B682738331D3}" name="VSG01A 24130F1.01"/>
    <tableColumn id="2" xr3:uid="{E30C4054-3C51-46D1-A3E8-4903C30777BC}" name="Column2"/>
    <tableColumn id="3" xr3:uid="{9A490F8D-49C4-46A9-9922-2A90ED74AB99}" name="Thickness/mm"/>
  </tableColumns>
  <tableStyleInfo name="TableStyleLight21" showFirstColumn="0" showLastColumn="0" showRowStripes="0" showColumnStripes="0"/>
</table>
</file>

<file path=xl/tables/table5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9A69D238-A7F4-4F1D-B75A-5CC0519E0C05}" name="Table31677229329333355" displayName="Table31677229329333355" ref="E465:G475" totalsRowShown="0">
  <autoFilter ref="E465:G475" xr:uid="{9A69D238-A7F4-4F1D-B75A-5CC0519E0C05}"/>
  <tableColumns count="3">
    <tableColumn id="1" xr3:uid="{B56F5957-0BD6-4134-B973-BBEBB4A67C27}" name="VSG01A 24130F1.02"/>
    <tableColumn id="2" xr3:uid="{B8A0A339-0AEF-41E8-9FC1-0AB2EF5F005B}" name="Column2"/>
    <tableColumn id="3" xr3:uid="{2F7A4948-75FB-4F31-928B-B13FDE6CB116}" name="Thickness/mm"/>
  </tableColumns>
  <tableStyleInfo name="TableStyleLight21" showFirstColumn="0" showLastColumn="0" showRowStripes="0" showColumnStripes="0"/>
</table>
</file>

<file path=xl/tables/table5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79BDA130-26FE-420F-ABA7-B539B45C54ED}" name="Table31676228328332342356" displayName="Table31676228328332342356" ref="I338:K348" totalsRowShown="0">
  <autoFilter ref="I338:K348" xr:uid="{79BDA130-26FE-420F-ABA7-B539B45C54ED}"/>
  <tableColumns count="3">
    <tableColumn id="1" xr3:uid="{D5E4613E-E992-4092-BB13-5BB4AA50DB0C}" name="VSG01A 24114F1.03"/>
    <tableColumn id="2" xr3:uid="{F5BE1C62-2BA8-479A-923B-E3230C80D398}" name="Column2"/>
    <tableColumn id="3" xr3:uid="{8659363A-3E7E-416E-B642-FAD4AEFE67F6}" name="Thickness/mm"/>
  </tableColumns>
  <tableStyleInfo name="TableStyleLight21" showFirstColumn="0" showLastColumn="0" showRowStripes="0" showColumnStripes="0"/>
</table>
</file>

<file path=xl/tables/table5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5B13D87F-5967-49DF-BEC2-3F73485D8339}" name="Table31677229329333343357" displayName="Table31677229329333343357" ref="M338:O348" totalsRowShown="0">
  <autoFilter ref="M338:O348" xr:uid="{5B13D87F-5967-49DF-BEC2-3F73485D8339}"/>
  <tableColumns count="3">
    <tableColumn id="1" xr3:uid="{E094815C-F64F-48E0-B9CB-C4D6502322C5}" name="VSG01A 24114F1.04"/>
    <tableColumn id="2" xr3:uid="{6F08D6BA-5E39-4CC0-BF00-ABC3EDBD071F}" name="Column2"/>
    <tableColumn id="3" xr3:uid="{CF218EC5-0D49-40F2-B207-A4D4D0F9525D}" name="Thickness/mm"/>
  </tableColumns>
  <tableStyleInfo name="TableStyleLight21" showFirstColumn="0" showLastColumn="0" showRowStripes="0" showColumnStripes="0"/>
</table>
</file>

<file path=xl/tables/table5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50DE0DA5-F9D3-482A-AB12-3D01C96FF564}" name="Table31676228328332344358" displayName="Table31676228328332344358" ref="I350:K360" totalsRowShown="0">
  <autoFilter ref="I350:K360" xr:uid="{50DE0DA5-F9D3-482A-AB12-3D01C96FF564}"/>
  <tableColumns count="3">
    <tableColumn id="1" xr3:uid="{F348DE85-98B4-4A85-9C39-49E184EABACA}" name="VSG01A 24115F1.03"/>
    <tableColumn id="2" xr3:uid="{C37ACA3A-E2D9-4367-989E-5DB1BE81A26A}" name="Column2"/>
    <tableColumn id="3" xr3:uid="{773AEC0A-895A-418D-B7DB-23E5B990D463}" name="Thickness/mm"/>
  </tableColumns>
  <tableStyleInfo name="TableStyleLight21" showFirstColumn="0" showLastColumn="0" showRowStripes="0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F3839886-0127-454B-82C8-D0CED3336A85}" name="Table31666" displayName="Table31666" ref="I300:K310" totalsRowShown="0" headerRowDxfId="61">
  <autoFilter ref="I300:K310" xr:uid="{F3839886-0127-454B-82C8-D0CED3336A85}"/>
  <tableColumns count="3">
    <tableColumn id="1" xr3:uid="{95866A28-BAA2-4662-B010-DFA7851E696D}" name="VSG02A 240"/>
    <tableColumn id="2" xr3:uid="{E9632C52-5270-4992-9FF7-5305708FA87D}" name="Column2"/>
    <tableColumn id="3" xr3:uid="{D47E96B6-1261-4E61-9B95-CBC06EBEDB5C}" name="Thickness/mm"/>
  </tableColumns>
  <tableStyleInfo name="TableStyleLight21" showFirstColumn="0" showLastColumn="0" showRowStripes="0" showColumnStripes="0"/>
</table>
</file>

<file path=xl/tables/table5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48F8105D-0971-447E-B60A-10150E414077}" name="Table31677229329333345359" displayName="Table31677229329333345359" ref="M350:O360" totalsRowShown="0">
  <autoFilter ref="M350:O360" xr:uid="{48F8105D-0971-447E-B60A-10150E414077}"/>
  <tableColumns count="3">
    <tableColumn id="1" xr3:uid="{9387A075-2F2C-4166-8ED6-E598E74F8940}" name="VSG01A 24115F1.04"/>
    <tableColumn id="2" xr3:uid="{78B502BA-F8D2-4232-94D6-D45B7B20F156}" name="Column2"/>
    <tableColumn id="3" xr3:uid="{522730CC-E52B-4B02-BD31-159DC43026C9}" name="Thickness/mm"/>
  </tableColumns>
  <tableStyleInfo name="TableStyleLight21" showFirstColumn="0" showLastColumn="0" showRowStripes="0" showColumnStripes="0"/>
</table>
</file>

<file path=xl/tables/table5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99AD6743-89FF-4B42-B160-B5B3C9C5FEAB}" name="Table31676228328332354406" displayName="Table31676228328332354406" ref="A477:C487" totalsRowShown="0">
  <autoFilter ref="A477:C487" xr:uid="{99AD6743-89FF-4B42-B160-B5B3C9C5FEAB}"/>
  <tableColumns count="3">
    <tableColumn id="1" xr3:uid="{330E420F-62D4-45F9-BE61-B7723A400934}" name="Column1"/>
    <tableColumn id="2" xr3:uid="{47B09613-EAD7-4DE5-AE60-2AB77EFA67EA}" name="Column2"/>
    <tableColumn id="3" xr3:uid="{470C1012-3153-4D92-8960-F1FD558EC14C}" name="Thickness/mm"/>
  </tableColumns>
  <tableStyleInfo name="TableStyleLight21" showFirstColumn="0" showLastColumn="0" showRowStripes="0" showColumnStripes="0"/>
</table>
</file>

<file path=xl/tables/table5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39536F18-169A-4A33-A073-D745C523D736}" name="Table31677229329333355407" displayName="Table31677229329333355407" ref="E477:G487" totalsRowShown="0">
  <autoFilter ref="E477:G487" xr:uid="{39536F18-169A-4A33-A073-D745C523D736}"/>
  <tableColumns count="3">
    <tableColumn id="1" xr3:uid="{1DE46ECC-C172-487B-8217-A89208CC9151}" name="Column1"/>
    <tableColumn id="2" xr3:uid="{4EDB338D-A58B-443C-8EB9-D57906A2EF77}" name="Column2"/>
    <tableColumn id="3" xr3:uid="{6DF19C0B-B9D9-40A1-8CB1-DD21B48862D0}" name="Thickness/mm"/>
  </tableColumns>
  <tableStyleInfo name="TableStyleLight21" showFirstColumn="0" showLastColumn="0" showRowStripes="0" showColumnStripes="0"/>
</table>
</file>

<file path=xl/tables/table5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438E9DA1-8E08-4205-9EAE-8AE8BD4B75D2}" name="Table31676228328332354408" displayName="Table31676228328332354408" ref="A489:C499" totalsRowShown="0">
  <autoFilter ref="A489:C499" xr:uid="{438E9DA1-8E08-4205-9EAE-8AE8BD4B75D2}"/>
  <tableColumns count="3">
    <tableColumn id="1" xr3:uid="{D2FEF7B8-81B6-4B77-B016-C1B672C68598}" name="VSG01A 24136F1.01"/>
    <tableColumn id="2" xr3:uid="{D0A9981E-B977-4EA6-BDA4-67E309CC693F}" name="Column2"/>
    <tableColumn id="3" xr3:uid="{4298E23E-0B24-4BD3-AC99-C46C7117C521}" name="Thickness/mm"/>
  </tableColumns>
  <tableStyleInfo name="TableStyleLight21" showFirstColumn="0" showLastColumn="0" showRowStripes="0" showColumnStripes="0"/>
</table>
</file>

<file path=xl/tables/table5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2BCB07EC-7933-4C4F-967A-2101AACB7F0F}" name="Table31677229329333355409" displayName="Table31677229329333355409" ref="E489:G499" totalsRowShown="0">
  <autoFilter ref="E489:G499" xr:uid="{2BCB07EC-7933-4C4F-967A-2101AACB7F0F}"/>
  <tableColumns count="3">
    <tableColumn id="1" xr3:uid="{CA7917E9-B0C5-4E64-B086-A9E74E13F363}" name="VSG01A 24136F1.02"/>
    <tableColumn id="2" xr3:uid="{6CD65FBF-0018-4443-AD24-4F90CD64CD01}" name="Column2"/>
    <tableColumn id="3" xr3:uid="{F50F12D0-A09F-4838-9A4A-DAF95AC62723}" name="Thickness/mm"/>
  </tableColumns>
  <tableStyleInfo name="TableStyleLight21" showFirstColumn="0" showLastColumn="0" showRowStripes="0" showColumnStripes="0"/>
</table>
</file>

<file path=xl/tables/table5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2E4FCE77-BCFC-4D2D-940D-F36C11BF03BB}" name="Table31676228328332354408410" displayName="Table31676228328332354408410" ref="A501:C511" totalsRowShown="0">
  <autoFilter ref="A501:C511" xr:uid="{2E4FCE77-BCFC-4D2D-940D-F36C11BF03BB}"/>
  <tableColumns count="3">
    <tableColumn id="1" xr3:uid="{70D65D23-E646-4B9D-8BBD-A094A75A611D}" name="VSG01A 24137F1.01"/>
    <tableColumn id="2" xr3:uid="{051A9BF1-C135-4E39-A073-BECA3A1DBE0E}" name="Column2"/>
    <tableColumn id="3" xr3:uid="{853FCEAE-E426-444D-97F0-73203303AAAB}" name="Thickness/mm"/>
  </tableColumns>
  <tableStyleInfo name="TableStyleLight21" showFirstColumn="0" showLastColumn="0" showRowStripes="0" showColumnStripes="0"/>
</table>
</file>

<file path=xl/tables/table5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8054E404-6096-4771-80F2-2A2FB5328D96}" name="Table31677229329333355409411" displayName="Table31677229329333355409411" ref="E501:G511" totalsRowShown="0">
  <autoFilter ref="E501:G511" xr:uid="{8054E404-6096-4771-80F2-2A2FB5328D96}"/>
  <tableColumns count="3">
    <tableColumn id="1" xr3:uid="{FA7B3C4A-215E-457C-9234-9C94B41CED3D}" name="VSG01A 24137F1.02"/>
    <tableColumn id="2" xr3:uid="{8D16656B-1CA0-4E9D-B424-A680F845B1CE}" name="Column2"/>
    <tableColumn id="3" xr3:uid="{ED986084-2E10-410A-B708-52B3BEA85218}" name="Thickness/mm"/>
  </tableColumns>
  <tableStyleInfo name="TableStyleLight21" showFirstColumn="0" showLastColumn="0" showRowStripes="0" showColumnStripes="0"/>
</table>
</file>

<file path=xl/tables/table5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5" xr:uid="{637405DE-60DC-43A3-91F8-E8BF6ACEF526}" name="Table31668220456" displayName="Table31668220456" ref="A206:C216" totalsRowShown="0">
  <autoFilter ref="A206:C216" xr:uid="{637405DE-60DC-43A3-91F8-E8BF6ACEF526}"/>
  <tableColumns count="3">
    <tableColumn id="1" xr3:uid="{6E329D80-BFBF-4192-B26D-ABC50337FABC}" name="VSG02A 24067F1.01"/>
    <tableColumn id="2" xr3:uid="{4D264C67-E36F-4227-8652-B6878A60E7E9}" name="Column2"/>
    <tableColumn id="3" xr3:uid="{38D5A6AE-DE2E-48B4-BAA7-5760554E8B8C}" name="Thickness/mm"/>
  </tableColumns>
  <tableStyleInfo name="TableStyleLight21" showFirstColumn="0" showLastColumn="0" showRowStripes="0" showColumnStripes="0"/>
</table>
</file>

<file path=xl/tables/table5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6" xr:uid="{A27D46BB-F793-4532-99DC-185DCA49AB6A}" name="Table31669221457" displayName="Table31669221457" ref="E206:G216" totalsRowShown="0">
  <autoFilter ref="E206:G216" xr:uid="{A27D46BB-F793-4532-99DC-185DCA49AB6A}"/>
  <tableColumns count="3">
    <tableColumn id="1" xr3:uid="{5BECF00F-1C3F-4A24-9851-FE5C53C30EE1}" name="VSG02A 24067F1.02"/>
    <tableColumn id="2" xr3:uid="{AC71CDA9-99EE-4E49-BE85-98BB1780209C}" name="Column2"/>
    <tableColumn id="3" xr3:uid="{3EBCADD1-AEC8-454C-885E-D817939CE5F6}" name="Thickness/mm"/>
  </tableColumns>
  <tableStyleInfo name="TableStyleLight21" showFirstColumn="0" showLastColumn="0" showRowStripes="0" showColumnStripes="0"/>
</table>
</file>

<file path=xl/tables/table5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7" xr:uid="{DA6E26FB-5FD0-4574-B44C-1E10B2C6F411}" name="Table31670222458" displayName="Table31670222458" ref="I206:K216" totalsRowShown="0">
  <autoFilter ref="I206:K216" xr:uid="{DA6E26FB-5FD0-4574-B44C-1E10B2C6F411}"/>
  <tableColumns count="3">
    <tableColumn id="1" xr3:uid="{3310DE02-F9D0-4DFE-9D80-6F5B3524FA80}" name="VSG02A 24067G1.03"/>
    <tableColumn id="2" xr3:uid="{89FDC29E-B123-45CC-9C54-A4E7AB58AF84}" name="Column2"/>
    <tableColumn id="3" xr3:uid="{04D29B8F-AA22-4218-9BB2-64DB8BD8C4C5}" name="Thickness/mm"/>
  </tableColumns>
  <tableStyleInfo name="TableStyleLight21" showFirstColumn="0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FA96A9B5-2580-4876-AAF4-7971718F0AFD}" name="Table31667" displayName="Table31667" ref="M300:O310" totalsRowShown="0" headerRowDxfId="60">
  <autoFilter ref="M300:O310" xr:uid="{FA96A9B5-2580-4876-AAF4-7971718F0AFD}"/>
  <tableColumns count="3">
    <tableColumn id="1" xr3:uid="{54928A6F-6859-47EB-9784-65DF952149EE}" name="VSG02A 240"/>
    <tableColumn id="2" xr3:uid="{4495F676-807D-4474-A61F-15EBEF8F7E51}" name="Column2"/>
    <tableColumn id="3" xr3:uid="{5A6F6F79-F7BF-4B31-B5A2-06954D9AD3D3}" name="Thickness/mm"/>
  </tableColumns>
  <tableStyleInfo name="TableStyleLight21" showFirstColumn="0" showLastColumn="0" showRowStripes="0" showColumnStripes="0"/>
</table>
</file>

<file path=xl/tables/table5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8" xr:uid="{6FBC54FD-1259-4CD0-8B18-2F343BFA94AF}" name="Table31671223459" displayName="Table31671223459" ref="M206:O216" totalsRowShown="0">
  <autoFilter ref="M206:O216" xr:uid="{6FBC54FD-1259-4CD0-8B18-2F343BFA94AF}"/>
  <tableColumns count="3">
    <tableColumn id="1" xr3:uid="{0016D18D-63F8-4D77-BC6B-B2704450BCB1}" name="VSG02A 24067G1.04"/>
    <tableColumn id="2" xr3:uid="{14EB63BE-78AF-4097-B8F0-B07C4198F6B1}" name="Column2"/>
    <tableColumn id="3" xr3:uid="{3EDDF6E4-0CFA-4FC5-9CBA-9BBC092D2A9C}" name="Thickness/mm"/>
  </tableColumns>
  <tableStyleInfo name="TableStyleLight21" showFirstColumn="0" showLastColumn="0" showRowStripes="0" showColumnStripes="0"/>
</table>
</file>

<file path=xl/tables/table5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3" xr:uid="{7F161515-9B7D-4E2A-8E97-802FDA60CE69}" name="Table31676228328332348474" displayName="Table31676228328332348474" ref="A386:C396" totalsRowShown="0">
  <autoFilter ref="A386:C396" xr:uid="{7F161515-9B7D-4E2A-8E97-802FDA60CE69}"/>
  <tableColumns count="3">
    <tableColumn id="1" xr3:uid="{6B2863B8-C97E-4B70-A452-C8095EFC330B}" name="Column1"/>
    <tableColumn id="2" xr3:uid="{B4F92E75-665C-407C-9EC3-D7F393C4B755}" name="Column2"/>
    <tableColumn id="3" xr3:uid="{29C80A9D-B7B2-45D6-8DF5-A10B58D0BE95}" name="Thickness/mm"/>
  </tableColumns>
  <tableStyleInfo name="TableStyleLight21" showFirstColumn="0" showLastColumn="0" showRowStripes="0" showColumnStripes="0"/>
</table>
</file>

<file path=xl/tables/table5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4" xr:uid="{103323CA-286B-41EE-856A-131B110C278B}" name="Table31677229329333349475" displayName="Table31677229329333349475" ref="E386:G396" totalsRowShown="0">
  <autoFilter ref="E386:G396" xr:uid="{103323CA-286B-41EE-856A-131B110C278B}"/>
  <tableColumns count="3">
    <tableColumn id="1" xr3:uid="{7ECA8F0A-5BC3-4FFB-806C-E2831FC5A400}" name="Column1"/>
    <tableColumn id="2" xr3:uid="{7C67209A-2D27-4401-AD53-D27297B8E672}" name="Column2"/>
    <tableColumn id="3" xr3:uid="{743F52AA-B9C2-4DC2-A248-6E3D59CD7E9C}" name="Thickness/mm"/>
  </tableColumns>
  <tableStyleInfo name="TableStyleLight21" showFirstColumn="0" showLastColumn="0" showRowStripes="0" showColumnStripes="0"/>
</table>
</file>

<file path=xl/tables/table5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7" xr:uid="{DF9FCBA0-1B65-4257-BA93-D5DF4314AAD1}" name="Table31676228328332348474478" displayName="Table31676228328332348474478" ref="A398:C408" totalsRowShown="0">
  <autoFilter ref="A398:C408" xr:uid="{DF9FCBA0-1B65-4257-BA93-D5DF4314AAD1}"/>
  <tableColumns count="3">
    <tableColumn id="1" xr3:uid="{9991B9F0-5337-43C9-9109-C594D66DB7E9}" name="VSG02A 24120F1.01"/>
    <tableColumn id="2" xr3:uid="{9043CBE8-5845-40FB-BD49-9C979F49393B}" name="Column2"/>
    <tableColumn id="3" xr3:uid="{CA26C4D6-761B-4D8D-9B76-20421BD0DFCD}" name="Thickness/mm"/>
  </tableColumns>
  <tableStyleInfo name="TableStyleLight21" showFirstColumn="0" showLastColumn="0" showRowStripes="0" showColumnStripes="0"/>
</table>
</file>

<file path=xl/tables/table5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8" xr:uid="{DCECAEC1-AF61-4744-BD69-53AB0F7BD041}" name="Table31677229329333349475479" displayName="Table31677229329333349475479" ref="E398:G408" totalsRowShown="0">
  <autoFilter ref="E398:G408" xr:uid="{DCECAEC1-AF61-4744-BD69-53AB0F7BD041}"/>
  <tableColumns count="3">
    <tableColumn id="1" xr3:uid="{4846409C-9706-4728-A166-3C5D9F0C4E52}" name="VSG02A 24120F1.02"/>
    <tableColumn id="2" xr3:uid="{29B71474-D437-45D2-9573-BC1E81E0834B}" name="Column2"/>
    <tableColumn id="3" xr3:uid="{404B0B21-57F8-4E2E-A25F-F154DD481EAD}" name="Thickness/mm"/>
  </tableColumns>
  <tableStyleInfo name="TableStyleLight21" showFirstColumn="0" showLastColumn="0" showRowStripes="0" showColumnStripes="0"/>
</table>
</file>

<file path=xl/tables/table5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9" xr:uid="{8A5C8F47-8C9D-4C3B-9D4E-27772745FC38}" name="Table31676228328332348474478480" displayName="Table31676228328332348474478480" ref="A410:C420" totalsRowShown="0">
  <autoFilter ref="A410:C420" xr:uid="{8A5C8F47-8C9D-4C3B-9D4E-27772745FC38}"/>
  <tableColumns count="3">
    <tableColumn id="1" xr3:uid="{BFB73394-D00E-40DD-9620-ACAE548156D4}" name="VSG02A 24121F1.01"/>
    <tableColumn id="2" xr3:uid="{D2A2E157-5611-4766-BBEE-2396C0E679CD}" name="Column2"/>
    <tableColumn id="3" xr3:uid="{4A713C1F-AF23-40C4-AD91-9A46796C5D5C}" name="Thickness/mm"/>
  </tableColumns>
  <tableStyleInfo name="TableStyleLight21" showFirstColumn="0" showLastColumn="0" showRowStripes="0" showColumnStripes="0"/>
</table>
</file>

<file path=xl/tables/table5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0" xr:uid="{C814FEE2-CEFE-463C-AF20-16AA59C0074A}" name="Table31677229329333349475479481" displayName="Table31677229329333349475479481" ref="E410:G420" totalsRowShown="0">
  <autoFilter ref="E410:G420" xr:uid="{C814FEE2-CEFE-463C-AF20-16AA59C0074A}"/>
  <tableColumns count="3">
    <tableColumn id="1" xr3:uid="{5C0B062A-9BDF-4AEA-9617-17DFDFA50CFF}" name="VSG02A 24121F1.02"/>
    <tableColumn id="2" xr3:uid="{39F772D9-0DE5-4C96-94E4-0AE26EC74103}" name="Column2"/>
    <tableColumn id="3" xr3:uid="{77031B1D-DE84-46DC-B5F2-4AEA5A762519}" name="Thickness/mm"/>
  </tableColumns>
  <tableStyleInfo name="TableStyleLight21" showFirstColumn="0" showLastColumn="0" showRowStripes="0" showColumnStripes="0"/>
</table>
</file>

<file path=xl/tables/table5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1" xr:uid="{EE48133D-880F-4386-ADA7-23B4218FD8CC}" name="Table31676228328332354408414482" displayName="Table31676228328332354408414482" ref="A513:C523" totalsRowShown="0" headerRowDxfId="29" dataDxfId="28">
  <autoFilter ref="A513:C523" xr:uid="{EE48133D-880F-4386-ADA7-23B4218FD8CC}"/>
  <tableColumns count="3">
    <tableColumn id="1" xr3:uid="{7BFF030C-C3F6-4111-B228-EFE09F096A33}" name="VSG01A 24141F1.01" dataDxfId="27"/>
    <tableColumn id="2" xr3:uid="{59B2851F-23A2-44FC-83D9-5FCCAEC1C945}" name="Column2" dataDxfId="26"/>
    <tableColumn id="3" xr3:uid="{72BD3E45-F297-42BB-AE70-948ABC981683}" name="Thickness/mm" dataDxfId="25"/>
  </tableColumns>
  <tableStyleInfo name="TableStyleLight21" showFirstColumn="0" showLastColumn="0" showRowStripes="0" showColumnStripes="0"/>
</table>
</file>

<file path=xl/tables/table5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2" xr:uid="{28757A61-EC4A-4B27-9267-1424CE7859AD}" name="Table31677229329333355409415483" displayName="Table31677229329333355409415483" ref="E513:G523" totalsRowShown="0" headerRowDxfId="24" dataDxfId="23">
  <autoFilter ref="E513:G523" xr:uid="{28757A61-EC4A-4B27-9267-1424CE7859AD}"/>
  <tableColumns count="3">
    <tableColumn id="1" xr3:uid="{D9B5CED6-C03B-4CCE-B1FA-1880D8A7675C}" name="VSG01A 24141F1.02" dataDxfId="22"/>
    <tableColumn id="2" xr3:uid="{CE83C390-5E58-45E4-905E-AAC37FEE9D6F}" name="Column2" dataDxfId="21"/>
    <tableColumn id="3" xr3:uid="{BEBFAB0F-7D8F-4BD0-9E13-E1BC66154957}" name="Thickness/mm" dataDxfId="20"/>
  </tableColumns>
  <tableStyleInfo name="TableStyleLight21" showFirstColumn="0" showLastColumn="0" showRowStripes="0" showColumnStripes="0"/>
</table>
</file>

<file path=xl/tables/table5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3" xr:uid="{52E8C6C3-07C6-46C5-94D7-B3CDCCED1C3E}" name="Table31676228328332354408414484" displayName="Table31676228328332354408414484" ref="A525:C535" totalsRowShown="0">
  <autoFilter ref="A525:C535" xr:uid="{52E8C6C3-07C6-46C5-94D7-B3CDCCED1C3E}"/>
  <tableColumns count="3">
    <tableColumn id="1" xr3:uid="{06A0E37B-21F9-4897-9005-F68D3463990E}" name="VSG01A 24142F1.01"/>
    <tableColumn id="2" xr3:uid="{7092182F-EAE4-46FE-A007-DD9BD1D0EA79}" name="Column2"/>
    <tableColumn id="3" xr3:uid="{C7AFB90D-51E2-42B9-B0C2-5A5D826435F0}" name="Thickness/mm"/>
  </tableColumns>
  <tableStyleInfo name="TableStyleLight21" showFirstColumn="0" showLastColumn="0" showRowStripes="0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AFE051A6-76BD-4AF2-B6CA-5C0AD53619BE}" name="Table31668" displayName="Table31668" ref="A312:C322" totalsRowShown="0">
  <autoFilter ref="A312:C322" xr:uid="{AFE051A6-76BD-4AF2-B6CA-5C0AD53619BE}"/>
  <tableColumns count="3">
    <tableColumn id="1" xr3:uid="{E250ED6B-8A3F-4552-8D9A-2ADDA1CAFD1D}" name="VSG01A 24117F1.01"/>
    <tableColumn id="2" xr3:uid="{F476FBD2-BF25-441B-BC1B-9F808C7CCF84}" name="Column2"/>
    <tableColumn id="3" xr3:uid="{C631FB3D-BDA6-4F54-9184-AB2C7F43688C}" name="Thickness/mm"/>
  </tableColumns>
  <tableStyleInfo name="TableStyleLight21" showFirstColumn="0" showLastColumn="0" showRowStripes="0" showColumnStripes="0"/>
</table>
</file>

<file path=xl/tables/table5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4" xr:uid="{FFA9472E-E8C8-43D6-82CE-9E76E3FFEE00}" name="Table31677229329333355409415485" displayName="Table31677229329333355409415485" ref="E525:G535" totalsRowShown="0">
  <autoFilter ref="E525:G535" xr:uid="{FFA9472E-E8C8-43D6-82CE-9E76E3FFEE00}"/>
  <tableColumns count="3">
    <tableColumn id="1" xr3:uid="{730C6FEC-A47E-4F9A-AE25-7936C3C1457A}" name="VSG01A 24142F1.02"/>
    <tableColumn id="2" xr3:uid="{2BB02792-52EC-4280-9608-36A90EACA1C6}" name="Column2"/>
    <tableColumn id="3" xr3:uid="{5AC1ED2F-1ABF-4471-AE99-F6D9CF945EB4}" name="Thickness/mm"/>
  </tableColumns>
  <tableStyleInfo name="TableStyleLight21" showFirstColumn="0" showLastColumn="0" showRowStripes="0" showColumnStripes="0"/>
</table>
</file>

<file path=xl/tables/table5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5" xr:uid="{6EEA9385-D8C7-4CD9-96EB-0E62DE1DD78B}" name="Table31676228328332354408414486" displayName="Table31676228328332354408414486" ref="A537:C547" totalsRowShown="0">
  <autoFilter ref="A537:C547" xr:uid="{6EEA9385-D8C7-4CD9-96EB-0E62DE1DD78B}"/>
  <tableColumns count="3">
    <tableColumn id="1" xr3:uid="{785FC812-65FC-41E4-97E9-B94D85B97F6B}" name="VSG01A 24143F1.01"/>
    <tableColumn id="2" xr3:uid="{334621CF-D2AC-41FA-9DBB-7AAF291FA6B2}" name="Column2"/>
    <tableColumn id="3" xr3:uid="{E6705571-FFE4-4AF2-8406-AE665E3730B9}" name="Thickness/mm"/>
  </tableColumns>
  <tableStyleInfo name="TableStyleLight21" showFirstColumn="0" showLastColumn="0" showRowStripes="0" showColumnStripes="0"/>
</table>
</file>

<file path=xl/tables/table5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6" xr:uid="{93E09D38-8474-45B5-983B-7958623BF132}" name="Table31677229329333355409415487" displayName="Table31677229329333355409415487" ref="E537:G547" totalsRowShown="0">
  <autoFilter ref="E537:G547" xr:uid="{93E09D38-8474-45B5-983B-7958623BF132}"/>
  <tableColumns count="3">
    <tableColumn id="1" xr3:uid="{CE181FF9-0CC8-4D4F-92CE-955ECE3D4EC5}" name="VSG01A 24143F1.02"/>
    <tableColumn id="2" xr3:uid="{AE085507-664F-4438-9333-97B841D0D538}" name="Column2"/>
    <tableColumn id="3" xr3:uid="{F66E1E44-50B8-47FD-B715-42F6B684EE17}" name="Thickness/mm"/>
  </tableColumns>
  <tableStyleInfo name="TableStyleLight21" showFirstColumn="0" showLastColumn="0" showRowStripes="0" showColumnStripes="0"/>
</table>
</file>

<file path=xl/tables/table5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7" xr:uid="{FDC2720D-0CA1-4F77-93F2-ACE9D880632F}" name="Table31676228328332354408414488" displayName="Table31676228328332354408414488" ref="A549:C559" totalsRowShown="0">
  <autoFilter ref="A549:C559" xr:uid="{FDC2720D-0CA1-4F77-93F2-ACE9D880632F}"/>
  <tableColumns count="3">
    <tableColumn id="1" xr3:uid="{8F41F23F-DFB8-4B1A-BCF2-7AB62E709947}" name="VSG01A 24144F1.01"/>
    <tableColumn id="2" xr3:uid="{F95B7929-4DA9-486E-B104-314EABF15039}" name="Column2"/>
    <tableColumn id="3" xr3:uid="{E2448D35-C7E0-4351-B7B4-8D1618CB6E56}" name="Thickness/mm"/>
  </tableColumns>
  <tableStyleInfo name="TableStyleLight21" showFirstColumn="0" showLastColumn="0" showRowStripes="0" showColumnStripes="0"/>
</table>
</file>

<file path=xl/tables/table5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8" xr:uid="{6EBFA8BE-20D4-4AE3-AEC4-192D268D0633}" name="Table31677229329333355409415489" displayName="Table31677229329333355409415489" ref="E549:G559" totalsRowShown="0">
  <autoFilter ref="E549:G559" xr:uid="{6EBFA8BE-20D4-4AE3-AEC4-192D268D0633}"/>
  <tableColumns count="3">
    <tableColumn id="1" xr3:uid="{C2001800-50DA-4004-8FE5-B4C70F60C44D}" name="VSG01A 24144F1.02"/>
    <tableColumn id="2" xr3:uid="{0B8BBFA4-B5D7-47F6-813F-17A2A43ECF54}" name="Column2"/>
    <tableColumn id="3" xr3:uid="{E3BAD6A7-2660-4158-A735-6D8ABAA90AA0}" name="Thickness/mm"/>
  </tableColumns>
  <tableStyleInfo name="TableStyleLight21" showFirstColumn="0" showLastColumn="0" showRowStripes="0" showColumnStripes="0"/>
</table>
</file>

<file path=xl/tables/table5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9" xr:uid="{A070DCB4-C278-45DF-82CA-0F76907FD346}" name="Table31676228328332354408414488490" displayName="Table31676228328332354408414488490" ref="A561:C571" totalsRowShown="0" headerRowDxfId="19" dataDxfId="18">
  <autoFilter ref="A561:C571" xr:uid="{A070DCB4-C278-45DF-82CA-0F76907FD346}"/>
  <tableColumns count="3">
    <tableColumn id="1" xr3:uid="{9156FC6B-98BC-4F67-93B1-396CB80DB3C3}" name="VSG01A 24149F1.01" dataDxfId="17"/>
    <tableColumn id="2" xr3:uid="{F51EE896-182D-4B29-BEE5-090C05DD0799}" name="Column2" dataDxfId="16"/>
    <tableColumn id="3" xr3:uid="{90B04E44-E17C-4C51-AA4C-402B2F62CA82}" name="Thickness/mm" dataDxfId="15"/>
  </tableColumns>
  <tableStyleInfo name="TableStyleLight21" showFirstColumn="0" showLastColumn="0" showRowStripes="0" showColumnStripes="0"/>
</table>
</file>

<file path=xl/tables/table5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0" xr:uid="{0702084F-829C-4B0E-AA75-D5566A251922}" name="Table31677229329333355409415489491" displayName="Table31677229329333355409415489491" ref="E561:G571" totalsRowShown="0" headerRowDxfId="14" dataDxfId="13">
  <autoFilter ref="E561:G571" xr:uid="{0702084F-829C-4B0E-AA75-D5566A251922}"/>
  <tableColumns count="3">
    <tableColumn id="1" xr3:uid="{0FE05E8C-CF97-4916-81FF-1DF8AFCCD513}" name="VSG01A 24149F1.02" dataDxfId="12"/>
    <tableColumn id="2" xr3:uid="{1854D60F-66CC-4965-9D49-081467AB5AA2}" name="Column2" dataDxfId="11"/>
    <tableColumn id="3" xr3:uid="{CB637C72-5C4E-487B-936C-A4547D8AF8D4}" name="Thickness/mm" dataDxfId="10"/>
  </tableColumns>
  <tableStyleInfo name="TableStyleLight21" showFirstColumn="0" showLastColumn="0" showRowStripes="0" showColumnStripes="0"/>
</table>
</file>

<file path=xl/tables/table5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1" xr:uid="{077F7C13-40ED-4F0A-8729-58CD7DF09AD3}" name="Table31676228328332354408414488492" displayName="Table31676228328332354408414488492" ref="A573:C583" totalsRowShown="0">
  <autoFilter ref="A573:C583" xr:uid="{077F7C13-40ED-4F0A-8729-58CD7DF09AD3}"/>
  <tableColumns count="3">
    <tableColumn id="1" xr3:uid="{55C25051-5311-4BD9-982F-79BDE4AA3AFF}" name="VSG01A 24150F1.01"/>
    <tableColumn id="2" xr3:uid="{7363B818-8021-464E-BA90-3F030D533133}" name="Column2"/>
    <tableColumn id="3" xr3:uid="{32A14B82-575C-41AA-9AC4-6399DCDBD734}" name="Thickness/mm"/>
  </tableColumns>
  <tableStyleInfo name="TableStyleLight21" showFirstColumn="0" showLastColumn="0" showRowStripes="0" showColumnStripes="0"/>
</table>
</file>

<file path=xl/tables/table5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2" xr:uid="{30AEA4DB-AF5D-4E9A-8509-D0D7E53C24C5}" name="Table31677229329333355409415489493" displayName="Table31677229329333355409415489493" ref="E573:G583" totalsRowShown="0">
  <autoFilter ref="E573:G583" xr:uid="{30AEA4DB-AF5D-4E9A-8509-D0D7E53C24C5}"/>
  <tableColumns count="3">
    <tableColumn id="1" xr3:uid="{8EC29BA7-C20F-4E98-90A9-C5916B2E2E98}" name="Column1"/>
    <tableColumn id="2" xr3:uid="{8E0F7E32-ED80-4C2F-9B94-58A2831F812B}" name="Column2"/>
    <tableColumn id="3" xr3:uid="{0DC65A83-31E3-4F0F-9CC4-09AEB09904F6}" name="Thickness/mm"/>
  </tableColumns>
  <tableStyleInfo name="TableStyleLight21" showFirstColumn="0" showLastColumn="0" showRowStripes="0" showColumnStripes="0"/>
</table>
</file>

<file path=xl/tables/table5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3" xr:uid="{1003200E-AC38-4368-8A74-965DC2358A47}" name="Table31676228328332354408414488494" displayName="Table31676228328332354408414488494" ref="A585:C595" totalsRowShown="0">
  <autoFilter ref="A585:C595" xr:uid="{1003200E-AC38-4368-8A74-965DC2358A47}"/>
  <tableColumns count="3">
    <tableColumn id="1" xr3:uid="{71EDE8CC-E486-46F3-A4D3-22A57153CFA3}" name="VSG01A 24151F1.01"/>
    <tableColumn id="2" xr3:uid="{0D8361D4-9992-4BA6-9AEC-71991DD90CD6}" name="Column2"/>
    <tableColumn id="3" xr3:uid="{1CDD2D06-BE3C-4AA9-AB14-DCA32C245C6D}" name="Thickness/mm"/>
  </tableColumns>
  <tableStyleInfo name="TableStyleLight21" showFirstColumn="0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E0BFF2DC-1F1F-49AF-83E2-0293CA4EBBB8}" name="Table31669" displayName="Table31669" ref="E312:G322" totalsRowShown="0">
  <autoFilter ref="E312:G322" xr:uid="{E0BFF2DC-1F1F-49AF-83E2-0293CA4EBBB8}"/>
  <tableColumns count="3">
    <tableColumn id="1" xr3:uid="{FEC62B72-A8F3-4C8F-98DE-8A7912C67352}" name="VSG01A 24117F1.02"/>
    <tableColumn id="2" xr3:uid="{82865D69-21CF-49F8-8BF8-DDE2D5DB87B2}" name="Column2"/>
    <tableColumn id="3" xr3:uid="{716920C3-F367-4F29-A133-A2A98F579267}" name="Thickness/mm"/>
  </tableColumns>
  <tableStyleInfo name="TableStyleLight21" showFirstColumn="0" showLastColumn="0" showRowStripes="0" showColumnStripes="0"/>
</table>
</file>

<file path=xl/tables/table5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4" xr:uid="{A5664B16-92F3-4C2D-A327-978FE1179367}" name="Table31677229329333355409415489495" displayName="Table31677229329333355409415489495" ref="E585:G595" totalsRowShown="0">
  <autoFilter ref="E585:G595" xr:uid="{A5664B16-92F3-4C2D-A327-978FE1179367}"/>
  <tableColumns count="3">
    <tableColumn id="1" xr3:uid="{C223C08D-20C9-4722-976F-FCC48E000675}" name="VSG01A 24151F1.02"/>
    <tableColumn id="2" xr3:uid="{08BE6C43-2A8F-4E4D-83FD-00679C9CED55}" name="Column2"/>
    <tableColumn id="3" xr3:uid="{DEC20503-10F8-4354-BE55-4EDDDA33679D}" name="Thickness/mm"/>
  </tableColumns>
  <tableStyleInfo name="TableStyleLight21" showFirstColumn="0" showLastColumn="0" showRowStripes="0" showColumnStripes="0"/>
</table>
</file>

<file path=xl/tables/table5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5" xr:uid="{AD176DE4-195D-4DBC-90E8-D50C795A1534}" name="Table31676228328332354408414488496" displayName="Table31676228328332354408414488496" ref="A597:C607" totalsRowShown="0">
  <autoFilter ref="A597:C607" xr:uid="{AD176DE4-195D-4DBC-90E8-D50C795A1534}"/>
  <tableColumns count="3">
    <tableColumn id="1" xr3:uid="{BC8B6E0E-0202-4858-92A0-11779FBD563B}" name="Column1"/>
    <tableColumn id="2" xr3:uid="{18803E7E-FFCE-49EB-B309-FE3F80043818}" name="Column2"/>
    <tableColumn id="3" xr3:uid="{5BAC2A04-6B06-41E8-9E0F-9B06AC5976FD}" name="Thickness/mm"/>
  </tableColumns>
  <tableStyleInfo name="TableStyleLight21" showFirstColumn="0" showLastColumn="0" showRowStripes="0" showColumnStripes="0"/>
</table>
</file>

<file path=xl/tables/table5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6" xr:uid="{671DCA3A-7736-4BC1-8F08-44C2A17BA3E4}" name="Table31677229329333355409415489497" displayName="Table31677229329333355409415489497" ref="E597:G607" totalsRowShown="0">
  <autoFilter ref="E597:G607" xr:uid="{671DCA3A-7736-4BC1-8F08-44C2A17BA3E4}"/>
  <tableColumns count="3">
    <tableColumn id="1" xr3:uid="{BEEF5680-0DB2-44F5-811A-55CE1AB5892B}" name="Column1"/>
    <tableColumn id="2" xr3:uid="{A3209271-853B-4918-AD6C-5D0DBF4EBD0C}" name="Column2"/>
    <tableColumn id="3" xr3:uid="{3F16FA84-A1A7-44E4-90AC-55FE279B7EC5}" name="Thickness/mm"/>
  </tableColumns>
  <tableStyleInfo name="TableStyleLight21" showFirstColumn="0" showLastColumn="0" showRowStripes="0" showColumnStripes="0"/>
</table>
</file>

<file path=xl/tables/table5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7" xr:uid="{A12E7859-5CEE-47BB-91A4-D71DD8841C34}" name="Table31676228328332354408414488498" displayName="Table31676228328332354408414488498" ref="A609:C619" totalsRowShown="0" headerRowDxfId="9" dataDxfId="8">
  <autoFilter ref="A609:C619" xr:uid="{A12E7859-5CEE-47BB-91A4-D71DD8841C34}"/>
  <tableColumns count="3">
    <tableColumn id="1" xr3:uid="{4D5891D4-214F-4DD6-AA96-4229AEE1EC3D}" name="VSG01A 24155F1.01" dataDxfId="7"/>
    <tableColumn id="2" xr3:uid="{A67F3AFB-110E-4D03-8A19-9CF59B3F5689}" name="Column2" dataDxfId="6"/>
    <tableColumn id="3" xr3:uid="{2BF74827-F975-4297-BC94-053FCB1905C5}" name="Thickness/mm" dataDxfId="5"/>
  </tableColumns>
  <tableStyleInfo name="TableStyleLight21" showFirstColumn="0" showLastColumn="0" showRowStripes="0" showColumnStripes="0"/>
</table>
</file>

<file path=xl/tables/table5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8" xr:uid="{1CD6F30B-FEB0-408F-8A97-3CF14B83F422}" name="Table31677229329333355409415489499" displayName="Table31677229329333355409415489499" ref="E609:G619" totalsRowShown="0" headerRowDxfId="4" dataDxfId="3">
  <autoFilter ref="E609:G619" xr:uid="{1CD6F30B-FEB0-408F-8A97-3CF14B83F422}"/>
  <tableColumns count="3">
    <tableColumn id="1" xr3:uid="{BBCDDA94-CA9E-4C78-8804-2F8BACE7E314}" name="VSG01A 24155F1.02" dataDxfId="2"/>
    <tableColumn id="2" xr3:uid="{AE65E11C-274E-469E-B933-375F86174295}" name="Column2" dataDxfId="1"/>
    <tableColumn id="3" xr3:uid="{60792718-6F64-4CEF-AB8D-618DFFAAE089}" name="Thickness/mm" dataDxfId="0"/>
  </tableColumns>
  <tableStyleInfo name="TableStyleLight21" showFirstColumn="0" showLastColumn="0" showRowStripes="0" showColumnStripes="0"/>
</table>
</file>

<file path=xl/tables/table5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9" xr:uid="{48BD6A84-131E-434E-B114-5CD1650FE14C}" name="Table31676228328332354408414488500" displayName="Table31676228328332354408414488500" ref="A621:C631" totalsRowShown="0">
  <autoFilter ref="A621:C631" xr:uid="{48BD6A84-131E-434E-B114-5CD1650FE14C}"/>
  <tableColumns count="3">
    <tableColumn id="1" xr3:uid="{0C4BF43B-100C-4C10-917A-5A81A55A929D}" name="VSG01A 24156F1.01"/>
    <tableColumn id="2" xr3:uid="{74D4244E-A31F-4B71-B8F0-77890D384AD9}" name="Column2"/>
    <tableColumn id="3" xr3:uid="{74CA6910-D612-4069-9F69-4DCE6C68F070}" name="Thickness/mm"/>
  </tableColumns>
  <tableStyleInfo name="TableStyleLight21" showFirstColumn="0" showLastColumn="0" showRowStripes="0" showColumnStripes="0"/>
</table>
</file>

<file path=xl/tables/table5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0" xr:uid="{244B7C0B-DE36-4660-BB73-794A588FFF7D}" name="Table31677229329333355409415489501" displayName="Table31677229329333355409415489501" ref="E621:G631" totalsRowShown="0">
  <autoFilter ref="E621:G631" xr:uid="{244B7C0B-DE36-4660-BB73-794A588FFF7D}"/>
  <tableColumns count="3">
    <tableColumn id="1" xr3:uid="{6A4B5A61-6AEF-4AEF-AEE2-F2ED45234E7B}" name="VSG01A 24156F1.02"/>
    <tableColumn id="2" xr3:uid="{8014EA8E-026B-4F3B-9453-86CA2D65BAE2}" name="Column1"/>
    <tableColumn id="3" xr3:uid="{691812AD-9D0A-43A4-82C4-5CDFCA53170D}" name="Thickness/mm"/>
  </tableColumns>
  <tableStyleInfo name="TableStyleLight21" showFirstColumn="0" showLastColumn="0" showRowStripes="0" showColumnStripes="0"/>
</table>
</file>

<file path=xl/tables/table5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1" xr:uid="{7C490DB7-7E25-4C65-B7A4-47A79FC8D9C2}" name="Table31676228328332354408414488502" displayName="Table31676228328332354408414488502" ref="A633:C643" totalsRowShown="0">
  <autoFilter ref="A633:C643" xr:uid="{7C490DB7-7E25-4C65-B7A4-47A79FC8D9C2}"/>
  <tableColumns count="3">
    <tableColumn id="1" xr3:uid="{BE479E21-C872-4421-B111-EB2CDC99286D}" name="VSG01A 24157F1.01"/>
    <tableColumn id="2" xr3:uid="{2A1051FE-BE46-49E3-BC93-D23F539D898E}" name="Column2"/>
    <tableColumn id="3" xr3:uid="{7872A8FE-E426-4313-B4FB-4CC35062DB78}" name="Thickness/mm"/>
  </tableColumns>
  <tableStyleInfo name="TableStyleLight21" showFirstColumn="0" showLastColumn="0" showRowStripes="0" showColumnStripes="0"/>
</table>
</file>

<file path=xl/tables/table5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2" xr:uid="{BA75F85C-04B9-4A74-BF9F-FB5668E4730B}" name="Table31677229329333355409415489503" displayName="Table31677229329333355409415489503" ref="E633:G643" totalsRowShown="0">
  <autoFilter ref="E633:G643" xr:uid="{BA75F85C-04B9-4A74-BF9F-FB5668E4730B}"/>
  <tableColumns count="3">
    <tableColumn id="1" xr3:uid="{04732D02-E83F-4A8C-BBEE-E03C4C9A6197}" name="VSG01A 24157F1.02"/>
    <tableColumn id="2" xr3:uid="{8D49ECB0-8684-461F-B00B-23DF808560C9}" name="Column2"/>
    <tableColumn id="3" xr3:uid="{D4D96F8B-4EF4-4DC3-9BF3-5CFDEB5189E8}" name="Thickness/mm"/>
  </tableColumns>
  <tableStyleInfo name="TableStyleLight21" showFirstColumn="0" showLastColumn="0" showRowStripes="0" showColumnStripes="0"/>
</table>
</file>

<file path=xl/tables/table5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7" xr:uid="{24C4CC2D-79AD-45C1-8694-1F21FB52AABE}" name="Table31676228328332354408414488508" displayName="Table31676228328332354408414488508" ref="A669:C679" totalsRowShown="0">
  <autoFilter ref="A669:C679" xr:uid="{24C4CC2D-79AD-45C1-8694-1F21FB52AABE}"/>
  <tableColumns count="3">
    <tableColumn id="1" xr3:uid="{1D3ADAE5-360B-4A35-84BA-A36143690C79}" name="VSG01A 24169F1.01"/>
    <tableColumn id="2" xr3:uid="{18EBA36C-E5C0-48FB-B218-F172702B61F0}" name="Column2"/>
    <tableColumn id="3" xr3:uid="{60328302-FD80-4BF8-BF68-CB876D3E24CB}" name="Thickness/mm"/>
  </tableColumns>
  <tableStyleInfo name="TableStyleLight21" showFirstColumn="0" showLastColumn="0" showRowStripes="0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157845F3-DFEA-45DD-9992-BDE7D1D7518F}" name="Table31672" displayName="Table31672" ref="A324:C334" totalsRowShown="0">
  <autoFilter ref="A324:C334" xr:uid="{157845F3-DFEA-45DD-9992-BDE7D1D7518F}"/>
  <tableColumns count="3">
    <tableColumn id="1" xr3:uid="{EFAE499A-8D93-4B54-9EEA-3FA2C767636F}" name="VSG02A 24120F1.01"/>
    <tableColumn id="2" xr3:uid="{52DBFF5A-C5CA-4BD9-85E1-BFAE5BAC937A}" name="Column2"/>
    <tableColumn id="3" xr3:uid="{9877C62E-2D9B-4F85-B3EC-2ECF0EA1268F}" name="Thickness/mm"/>
  </tableColumns>
  <tableStyleInfo name="TableStyleLight21" showFirstColumn="0" showLastColumn="0" showRowStripes="0" showColumnStripes="0"/>
</table>
</file>

<file path=xl/tables/table5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8" xr:uid="{CC89828E-2BD0-4601-A214-FDBE2873ED21}" name="Table31677229329333355409415489509" displayName="Table31677229329333355409415489509" ref="E669:G679" totalsRowShown="0">
  <autoFilter ref="E669:G679" xr:uid="{CC89828E-2BD0-4601-A214-FDBE2873ED21}"/>
  <tableColumns count="3">
    <tableColumn id="1" xr3:uid="{EACBDE9D-0F7D-4DAF-A6B3-961FC3C68AA1}" name="VSG01A 24169F1.02"/>
    <tableColumn id="2" xr3:uid="{D842DB4D-F92B-4B39-A4FF-457C8B7A9F09}" name="Column2"/>
    <tableColumn id="3" xr3:uid="{7339FB28-F9A6-400F-99E2-3B7FBF87DB40}" name="Thickness/mm"/>
  </tableColumns>
  <tableStyleInfo name="TableStyleLight21" showFirstColumn="0" showLastColumn="0" showRowStripes="0" showColumnStripes="0"/>
</table>
</file>

<file path=xl/tables/table5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9" xr:uid="{8518F3E1-D9E4-44B7-93EC-8D86E38A4498}" name="Table31676228328332354408414488510" displayName="Table31676228328332354408414488510" ref="A681:C691" totalsRowShown="0">
  <autoFilter ref="A681:C691" xr:uid="{8518F3E1-D9E4-44B7-93EC-8D86E38A4498}"/>
  <tableColumns count="3">
    <tableColumn id="1" xr3:uid="{D4C446D5-2A69-4513-803E-1CA20CB7D5CD}" name="Column1"/>
    <tableColumn id="2" xr3:uid="{E983D12D-B0F4-4EDB-BAF6-651795CA143C}" name="Column2"/>
    <tableColumn id="3" xr3:uid="{C9DE8E45-5A73-4E2E-8089-68877104CE46}" name="Thickness/mm"/>
  </tableColumns>
  <tableStyleInfo name="TableStyleLight21" showFirstColumn="0" showLastColumn="0" showRowStripes="0" showColumnStripes="0"/>
</table>
</file>

<file path=xl/tables/table5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0" xr:uid="{1705D820-24E5-45D9-99F9-329C227AD4F6}" name="Table31677229329333355409415489511" displayName="Table31677229329333355409415489511" ref="E681:G691" totalsRowShown="0">
  <autoFilter ref="E681:G691" xr:uid="{1705D820-24E5-45D9-99F9-329C227AD4F6}"/>
  <tableColumns count="3">
    <tableColumn id="1" xr3:uid="{D729B32C-A886-4241-B5C6-D528782CB58F}" name="Column1"/>
    <tableColumn id="2" xr3:uid="{130A2B7A-B6A1-4426-B55E-00F284FD38DD}" name="Column2"/>
    <tableColumn id="3" xr3:uid="{1F9E4E45-4F2F-40D8-98C4-5FEBDF7CA333}" name="Thickness/mm"/>
  </tableColumns>
  <tableStyleInfo name="TableStyleLight21" showFirstColumn="0" showLastColumn="0" showRowStripes="0" showColumnStripes="0"/>
</table>
</file>

<file path=xl/tables/table5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1" xr:uid="{AE9372E7-09F9-4C6E-A7B7-AEA5859D1B4D}" name="Table31676228328332354408414488512" displayName="Table31676228328332354408414488512" ref="A693:C703" totalsRowShown="0">
  <autoFilter ref="A693:C703" xr:uid="{AE9372E7-09F9-4C6E-A7B7-AEA5859D1B4D}"/>
  <tableColumns count="3">
    <tableColumn id="1" xr3:uid="{5D8B9854-9B60-4FEE-B9D1-E5F78D07F3BB}" name="Column1"/>
    <tableColumn id="2" xr3:uid="{5D34AECE-710A-49E1-98E7-B08A1C75E4E2}" name="Column2"/>
    <tableColumn id="3" xr3:uid="{DB8FBD78-E134-443D-ABF6-EC133934ACBC}" name="Thickness/mm"/>
  </tableColumns>
  <tableStyleInfo name="TableStyleLight21" showFirstColumn="0" showLastColumn="0" showRowStripes="0" showColumnStripes="0"/>
</table>
</file>

<file path=xl/tables/table5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2" xr:uid="{0C948773-5C4B-4183-940D-3DF75358C25F}" name="Table31677229329333355409415489513" displayName="Table31677229329333355409415489513" ref="E693:G703" totalsRowShown="0">
  <autoFilter ref="E693:G703" xr:uid="{0C948773-5C4B-4183-940D-3DF75358C25F}"/>
  <tableColumns count="3">
    <tableColumn id="1" xr3:uid="{8E982966-02C8-45BE-8B55-D7FA431DD587}" name="Column1"/>
    <tableColumn id="2" xr3:uid="{0D36C902-BF53-41BC-B2EB-70843DEC60FE}" name="Column2"/>
    <tableColumn id="3" xr3:uid="{78966602-70E9-4C8D-8AEA-656E7D2B3D1E}" name="Thickness/mm"/>
  </tableColumns>
  <tableStyleInfo name="TableStyleLight21" showFirstColumn="0" showLastColumn="0" showRowStripes="0" showColumnStripes="0"/>
</table>
</file>

<file path=xl/tables/table5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3" xr:uid="{C07EB5F6-7E70-4B4A-B415-6883476BB632}" name="Table31668220456514" displayName="Table31668220456514" ref="A218:C228" totalsRowShown="0">
  <autoFilter ref="A218:C228" xr:uid="{C07EB5F6-7E70-4B4A-B415-6883476BB632}"/>
  <tableColumns count="3">
    <tableColumn id="1" xr3:uid="{1A2B2069-11E4-4D0D-81CC-D64B5ED5CD9A}" name="VSG02A 24068F1.01"/>
    <tableColumn id="2" xr3:uid="{C9880FE8-1984-46BD-976D-443B962109A3}" name="Column2"/>
    <tableColumn id="3" xr3:uid="{48C3E40C-3F51-4E64-B5DA-1CCA9FB8986E}" name="Thickness/mm"/>
  </tableColumns>
  <tableStyleInfo name="TableStyleLight21" showFirstColumn="0" showLastColumn="0" showRowStripes="0" showColumnStripes="0"/>
</table>
</file>

<file path=xl/tables/table5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4" xr:uid="{555E7656-2494-487D-B645-D9B681FF35B3}" name="Table31669221457515" displayName="Table31669221457515" ref="E218:G228" totalsRowShown="0">
  <autoFilter ref="E218:G228" xr:uid="{555E7656-2494-487D-B645-D9B681FF35B3}"/>
  <tableColumns count="3">
    <tableColumn id="1" xr3:uid="{BAE0E6A8-A87D-4188-9A36-311B5D0AB14E}" name="VSG02A 24068F1.02"/>
    <tableColumn id="2" xr3:uid="{7166C8E6-D3C2-4A34-B66F-FA2F9DFD0F3B}" name="Column2"/>
    <tableColumn id="3" xr3:uid="{85315374-D3D0-490F-85E6-AD06D56E58B3}" name="Thickness/mm"/>
  </tableColumns>
  <tableStyleInfo name="TableStyleLight21" showFirstColumn="0" showLastColumn="0" showRowStripes="0" showColumnStripes="0"/>
</table>
</file>

<file path=xl/tables/table5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5" xr:uid="{4F562073-E99B-44CF-9228-9CF46D7F1C97}" name="Table31670222458516" displayName="Table31670222458516" ref="I218:K228" totalsRowShown="0">
  <autoFilter ref="I218:K228" xr:uid="{4F562073-E99B-44CF-9228-9CF46D7F1C97}"/>
  <tableColumns count="3">
    <tableColumn id="1" xr3:uid="{7C9988E2-9A65-44E3-B26F-0BE8BD58674D}" name="VSG02A 24068G1.03"/>
    <tableColumn id="2" xr3:uid="{A7CD446D-8318-45A6-9CE0-3376DAF41F2A}" name="Column2"/>
    <tableColumn id="3" xr3:uid="{207C9316-CAD4-4BB8-91B0-B55CF8D94FAE}" name="Thickness/mm"/>
  </tableColumns>
  <tableStyleInfo name="TableStyleLight21" showFirstColumn="0" showLastColumn="0" showRowStripes="0" showColumnStripes="0"/>
</table>
</file>

<file path=xl/tables/table5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6" xr:uid="{9F235968-A2E6-4B75-8A10-82435A4D4C1F}" name="Table31671223459517" displayName="Table31671223459517" ref="M218:O228" totalsRowShown="0">
  <autoFilter ref="M218:O228" xr:uid="{9F235968-A2E6-4B75-8A10-82435A4D4C1F}"/>
  <tableColumns count="3">
    <tableColumn id="1" xr3:uid="{E35E3DF3-E586-4B85-A77F-296FF1159A2C}" name="VSG02A 24068G1.04"/>
    <tableColumn id="2" xr3:uid="{3BE424F5-8845-4080-B5E8-59690A583D40}" name="Column2"/>
    <tableColumn id="3" xr3:uid="{079048E6-A725-4967-8D9B-525C020DD154}" name="Thickness/mm"/>
  </tableColumns>
  <tableStyleInfo name="TableStyleLight21" showFirstColumn="0" showLastColumn="0" showRowStripes="0" showColumnStripes="0"/>
</table>
</file>

<file path=xl/tables/table5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7" xr:uid="{7A1FFA4C-98C1-4090-8D6C-1E50785F1441}" name="Table31676228328332348474478480518" displayName="Table31676228328332348474478480518" ref="A422:C432" totalsRowShown="0">
  <autoFilter ref="A422:C432" xr:uid="{7A1FFA4C-98C1-4090-8D6C-1E50785F1441}"/>
  <tableColumns count="3">
    <tableColumn id="1" xr3:uid="{2BAF84EA-A6B6-4FAE-BF88-97DB55B32752}" name="VSG02A 24122F1.01"/>
    <tableColumn id="2" xr3:uid="{DDD1EDAB-CA23-4DDA-B167-D6DD0D8EFA99}" name="Column2"/>
    <tableColumn id="3" xr3:uid="{2CB0A564-EBAC-4C0A-8943-59BE6A3B317B}" name="Thickness/mm"/>
  </tableColumns>
  <tableStyleInfo name="TableStyleLight21" showFirstColumn="0" showLastColumn="0" showRowStripes="0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1889BE70-EC2C-4AB3-8880-B66F741AB9BD}" name="Table31673" displayName="Table31673" ref="E324:G334" totalsRowShown="0">
  <autoFilter ref="E324:G334" xr:uid="{1889BE70-EC2C-4AB3-8880-B66F741AB9BD}"/>
  <tableColumns count="3">
    <tableColumn id="1" xr3:uid="{6C6A09BA-2258-4F4D-8C39-251C2FC74523}" name="VSG02A 24120F1.02"/>
    <tableColumn id="2" xr3:uid="{1E0065F3-08BD-41CC-9F96-54626B5852CB}" name="Column2"/>
    <tableColumn id="3" xr3:uid="{9CECBE08-33F0-49A2-98D5-B08AE9EB54E1}" name="Thickness/mm"/>
  </tableColumns>
  <tableStyleInfo name="TableStyleLight21" showFirstColumn="0" showLastColumn="0" showRowStripes="0" showColumnStripes="0"/>
</table>
</file>

<file path=xl/tables/table5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8" xr:uid="{D450F352-E6E9-48ED-A056-408A4CFE3CB2}" name="Table31677229329333349475479481519" displayName="Table31677229329333349475479481519" ref="E422:G432" totalsRowShown="0">
  <autoFilter ref="E422:G432" xr:uid="{D450F352-E6E9-48ED-A056-408A4CFE3CB2}"/>
  <tableColumns count="3">
    <tableColumn id="1" xr3:uid="{3DF426BA-C5CA-4490-A253-FE971E09F264}" name="VSG02A 24122F1.02"/>
    <tableColumn id="2" xr3:uid="{97D53E8A-C17D-428B-8A00-1168F1C3C7B9}" name="Column2"/>
    <tableColumn id="3" xr3:uid="{C467FA09-006E-4FEE-A35A-BF0D965D6B2A}" name="Thickness/mm"/>
  </tableColumns>
  <tableStyleInfo name="TableStyleLight21" showFirstColumn="0" showLastColumn="0" showRowStripes="0" showColumnStripes="0"/>
</table>
</file>

<file path=xl/tables/table5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5" xr:uid="{8980FBF8-5070-4C5C-AD99-C92117F03ECA}" name="Table31676228328332354408414488508426" displayName="Table31676228328332354408414488508426" ref="A657:C667" totalsRowShown="0">
  <autoFilter ref="A657:C667" xr:uid="{8980FBF8-5070-4C5C-AD99-C92117F03ECA}"/>
  <tableColumns count="3">
    <tableColumn id="1" xr3:uid="{1F687A57-D47D-4B8A-A05D-586FD6D9B365}" name="Column1"/>
    <tableColumn id="2" xr3:uid="{AA695C18-AD46-45AC-8CE5-C4DE37DC671D}" name="Column2"/>
    <tableColumn id="3" xr3:uid="{85F58921-4BCE-4DE8-A8E5-E1CAE47DEEB2}" name="Thickness/mm"/>
  </tableColumns>
  <tableStyleInfo name="TableStyleLight21" showFirstColumn="0" showLastColumn="0" showRowStripes="0" showColumnStripes="0"/>
</table>
</file>

<file path=xl/tables/table5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6" xr:uid="{1D82EB17-5D2B-424D-99F8-53FF5D3E746D}" name="Table31677229329333355409415489509427" displayName="Table31677229329333355409415489509427" ref="E657:G667" totalsRowShown="0">
  <autoFilter ref="E657:G667" xr:uid="{1D82EB17-5D2B-424D-99F8-53FF5D3E746D}"/>
  <tableColumns count="3">
    <tableColumn id="1" xr3:uid="{93840375-B419-4BDA-90B8-564BCEAEDD8F}" name="Column1"/>
    <tableColumn id="2" xr3:uid="{1C5B7476-91EE-4470-887D-A58D5FE8563B}" name="Column2"/>
    <tableColumn id="3" xr3:uid="{33E8C979-BA3F-4946-A07C-AAE4B95E64BC}" name="Thickness/mm"/>
  </tableColumns>
  <tableStyleInfo name="TableStyleLight21" showFirstColumn="0" showLastColumn="0" showRowStripes="0" showColumnStripes="0"/>
</table>
</file>

<file path=xl/tables/table5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3" xr:uid="{E0718BF3-BC03-4276-A4B3-732431201C45}" name="Table31676228328332354408414488508426454" displayName="Table31676228328332354408414488508426454" ref="A645:C655" totalsRowShown="0">
  <autoFilter ref="A645:C655" xr:uid="{E0718BF3-BC03-4276-A4B3-732431201C45}"/>
  <tableColumns count="3">
    <tableColumn id="1" xr3:uid="{3ADE7F4B-B1F9-4FC5-BB87-511798739191}" name="VSG01A 24165F1.01"/>
    <tableColumn id="2" xr3:uid="{809A3ACA-2F5E-442F-A7E1-94473E0F60CE}" name="Column2"/>
    <tableColumn id="3" xr3:uid="{B27A3A49-040D-40BB-B717-3891C1D9F0D7}" name="Thickness/mm"/>
  </tableColumns>
  <tableStyleInfo name="TableStyleLight21" showFirstColumn="0" showLastColumn="0" showRowStripes="0" showColumnStripes="0"/>
</table>
</file>

<file path=xl/tables/table5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4" xr:uid="{F9381A23-F78B-4F5A-B8FC-D28139560BD5}" name="Table31677229329333355409415489509427455" displayName="Table31677229329333355409415489509427455" ref="E645:G655" totalsRowShown="0">
  <autoFilter ref="E645:G655" xr:uid="{F9381A23-F78B-4F5A-B8FC-D28139560BD5}"/>
  <tableColumns count="3">
    <tableColumn id="1" xr3:uid="{965D264B-CED0-4E3D-A369-8F408D9AE8D0}" name="VSG01A 24165F1.02"/>
    <tableColumn id="2" xr3:uid="{4D7EB6D5-B2A9-4DE3-BE65-1C2263B41DE8}" name="Column2"/>
    <tableColumn id="3" xr3:uid="{1C1169AD-1549-417C-8456-692057902D55}" name="Thickness/mm"/>
  </tableColumns>
  <tableStyleInfo name="TableStyleLight21" showFirstColumn="0" showLastColumn="0" showRowStripes="0" showColumnStripes="0"/>
</table>
</file>

<file path=xl/tables/table5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5" xr:uid="{6CB8200B-C7C1-4327-8BE8-F9A98C6647E9}" name="Table31676228328332354408414488510506" displayName="Table31676228328332354408414488510506" ref="I681:K691" totalsRowShown="0">
  <autoFilter ref="I681:K691" xr:uid="{6CB8200B-C7C1-4327-8BE8-F9A98C6647E9}"/>
  <tableColumns count="3">
    <tableColumn id="1" xr3:uid="{9C7E93AF-A010-4C73-B5A6-93A1D72EF38B}" name="VSG02A-24072F1.02"/>
    <tableColumn id="2" xr3:uid="{DE18E82C-9114-4ED1-BA51-81D716E6CA30}" name="Column2"/>
    <tableColumn id="3" xr3:uid="{C5ECA86D-6F94-4ABE-9BDE-D2586B4AACCA}" name="Thickness/mm"/>
  </tableColumns>
  <tableStyleInfo name="TableStyleLight21" showFirstColumn="0" showLastColumn="0" showRowStripes="0" showColumnStripes="0"/>
</table>
</file>

<file path=xl/tables/table5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6" xr:uid="{4F9D386F-2AF5-4CFD-B93D-228092A9DF91}" name="Table31677229329333355409415489511507" displayName="Table31677229329333355409415489511507" ref="M681:O691" totalsRowShown="0">
  <autoFilter ref="M681:O691" xr:uid="{4F9D386F-2AF5-4CFD-B93D-228092A9DF91}"/>
  <tableColumns count="3">
    <tableColumn id="1" xr3:uid="{7E361D33-31DE-407F-8ACD-AA7091F3DE49}" name="VSG02A-24081G1.01"/>
    <tableColumn id="2" xr3:uid="{3F3F4875-AC87-420A-BFDC-3862B088F899}" name="Column2"/>
    <tableColumn id="3" xr3:uid="{9AA30CFA-EB15-4ADE-A72F-2A18AA3FB815}" name="Thickness/mm"/>
  </tableColumns>
  <tableStyleInfo name="TableStyleLight21" showFirstColumn="0" showLastColumn="0" showRowStripes="0" showColumnStripes="0"/>
</table>
</file>

<file path=xl/tables/table5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3" xr:uid="{0AD6B3A8-F4F5-428A-9F39-22279F0709E1}" name="Table31676228328332354408414488512574" displayName="Table31676228328332354408414488512574" ref="I693:K703" totalsRowShown="0">
  <autoFilter ref="I693:K703" xr:uid="{0AD6B3A8-F4F5-428A-9F39-22279F0709E1}"/>
  <tableColumns count="3">
    <tableColumn id="1" xr3:uid="{DC9B21E2-B373-4E7B-A486-9BE069A6E7EA}" name="VSG02A 24107F1.01"/>
    <tableColumn id="2" xr3:uid="{87C5E0C3-7EE3-4940-96C2-49A18D448EE9}" name="Column2"/>
    <tableColumn id="3" xr3:uid="{9C9458E4-C6A3-494A-BABD-81854B0C846F}" name="Thickness/mm"/>
  </tableColumns>
  <tableStyleInfo name="TableStyleLight21" showFirstColumn="0" showLastColumn="0" showRowStripes="0" showColumnStripes="0"/>
</table>
</file>

<file path=xl/tables/table5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4" xr:uid="{B78E64EA-AC1C-41D7-ABC7-A76BA7E2F24C}" name="Table31677229329333355409415489513575" displayName="Table31677229329333355409415489513575" ref="M693:O703" totalsRowShown="0">
  <autoFilter ref="M693:O703" xr:uid="{B78E64EA-AC1C-41D7-ABC7-A76BA7E2F24C}"/>
  <tableColumns count="3">
    <tableColumn id="1" xr3:uid="{2A4E2B36-63A6-445A-B8CA-6328C910E3E1}" name="VSG02A-24120F1.02"/>
    <tableColumn id="2" xr3:uid="{22E2E618-DD4A-4D8B-A401-176F2AC059C8}" name="Column2"/>
    <tableColumn id="3" xr3:uid="{59887686-2107-499C-A76F-20027B64A72D}" name="Thickness/mm"/>
  </tableColumns>
  <tableStyleInfo name="TableStyleLight21" showFirstColumn="0" showLastColumn="0" showRowStripes="0" showColumnStripes="0"/>
</table>
</file>

<file path=xl/tables/table5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5" xr:uid="{AFEFFF77-7B78-4D83-97FE-EAE0A2F96AB3}" name="Table31676228328332354408414488510576" displayName="Table31676228328332354408414488510576" ref="I705:K715" totalsRowShown="0">
  <autoFilter ref="I705:K715" xr:uid="{AFEFFF77-7B78-4D83-97FE-EAE0A2F96AB3}"/>
  <tableColumns count="3">
    <tableColumn id="1" xr3:uid="{792CE193-116F-433B-833E-652AFF0D3EFF}" name="VSG02A-24128F1.03"/>
    <tableColumn id="2" xr3:uid="{A6FB46AD-BC7B-4815-9123-67A4E368D5D6}" name="Column2"/>
    <tableColumn id="3" xr3:uid="{54DAAC8D-76C9-484F-BCB9-40E6F37FEEFF}" name="Thickness/mm"/>
  </tableColumns>
  <tableStyleInfo name="TableStyleLight21" showFirstColumn="0" showLastColumn="0" showRowStripes="0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E2B487B3-719C-4729-BB19-E699BFEB174A}" name="Table31674" displayName="Table31674" ref="I324:K334" totalsRowShown="0">
  <autoFilter ref="I324:K334" xr:uid="{E2B487B3-719C-4729-BB19-E699BFEB174A}"/>
  <tableColumns count="3">
    <tableColumn id="1" xr3:uid="{65C54F4F-0ADC-4D2F-B61D-A83B1EE60823}" name="VSG02A 240"/>
    <tableColumn id="2" xr3:uid="{2B9C8283-B91A-4D08-961A-C61579C073EF}" name="Column2"/>
    <tableColumn id="3" xr3:uid="{2ECD1DA9-2404-4414-8E18-1B6B0CE0DB93}" name="Thickness/mm"/>
  </tableColumns>
  <tableStyleInfo name="TableStyleLight21" showFirstColumn="0" showLastColumn="0" showRowStripes="0" showColumnStripes="0"/>
</table>
</file>

<file path=xl/tables/table5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6" xr:uid="{0571DB40-7E85-4C6D-8546-1FA8900AFBDC}" name="Table31677229329333355409415489511577" displayName="Table31677229329333355409415489511577" ref="M705:O715" totalsRowShown="0">
  <autoFilter ref="M705:O715" xr:uid="{0571DB40-7E85-4C6D-8546-1FA8900AFBDC}"/>
  <tableColumns count="3">
    <tableColumn id="1" xr3:uid="{1D72B2A0-3F21-44DB-9634-BC04FD6CA0CF}" name="VSG02A- 24073G1.04"/>
    <tableColumn id="2" xr3:uid="{8B812516-81ED-4C08-8B61-E2F29B77A613}" name="Column2"/>
    <tableColumn id="3" xr3:uid="{4967E4DE-70CA-4AA9-9A00-AFBFC6D1036B}" name="Thickness/mm"/>
  </tableColumns>
  <tableStyleInfo name="TableStyleLight21" showFirstColumn="0" showLastColumn="0" showRowStripes="0" showColumnStripes="0"/>
</table>
</file>

<file path=xl/tables/table5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7" xr:uid="{435E9CF0-41AD-4C99-9D43-8F6A7B698585}" name="Table31676228328332354408414488512578" displayName="Table31676228328332354408414488512578" ref="I717:K727" totalsRowShown="0">
  <autoFilter ref="I717:K727" xr:uid="{435E9CF0-41AD-4C99-9D43-8F6A7B698585}"/>
  <tableColumns count="3">
    <tableColumn id="1" xr3:uid="{8A663C16-FE8F-4517-8EE0-C3AF22452A7A}" name="Column1"/>
    <tableColumn id="2" xr3:uid="{A7D781FF-D21F-45B0-8B92-8EBFE3B08CED}" name="Column2"/>
    <tableColumn id="3" xr3:uid="{BBDCC653-0214-4E75-A40A-18BFF106C7A1}" name="Thickness/mm"/>
  </tableColumns>
  <tableStyleInfo name="TableStyleLight21" showFirstColumn="0" showLastColumn="0" showRowStripes="0" showColumnStripes="0"/>
</table>
</file>

<file path=xl/tables/table5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8" xr:uid="{608865E7-7FD8-404A-8465-68CC32F74236}" name="Table31677229329333355409415489513579" displayName="Table31677229329333355409415489513579" ref="M717:O727" totalsRowShown="0">
  <autoFilter ref="M717:O727" xr:uid="{608865E7-7FD8-404A-8465-68CC32F74236}"/>
  <tableColumns count="3">
    <tableColumn id="1" xr3:uid="{CE084609-A9FB-4AF5-8FF5-52A581FDFE7A}" name="Column1"/>
    <tableColumn id="2" xr3:uid="{2070C517-0A3D-40A4-8A07-D5C19FDE1996}" name="Column2"/>
    <tableColumn id="3" xr3:uid="{6D0FAB0A-FA0F-4E2B-9663-91181E1F48C2}" name="Thickness/mm"/>
  </tableColumns>
  <tableStyleInfo name="TableStyleLight21" showFirstColumn="0" showLastColumn="0" showRowStripes="0" showColumnStripes="0"/>
</table>
</file>

<file path=xl/tables/table5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9" xr:uid="{75A8C4B0-AB1E-46E9-B0DE-4991E1A89618}" name="Table31676228328332354408414488512580" displayName="Table31676228328332354408414488512580" ref="A760:C770" totalsRowShown="0">
  <autoFilter ref="A760:C770" xr:uid="{75A8C4B0-AB1E-46E9-B0DE-4991E1A89618}"/>
  <tableColumns count="3">
    <tableColumn id="1" xr3:uid="{7E0393F6-DB1E-44D5-A341-E1521A8A4C62}" name="VSG01A-24177F1.01"/>
    <tableColumn id="2" xr3:uid="{498166CB-A740-4D25-ACB1-DF4A7ADD525A}" name="Column2"/>
    <tableColumn id="3" xr3:uid="{725DD7B2-A800-4497-B323-319FBB88FA35}" name="Thickness/mm"/>
  </tableColumns>
  <tableStyleInfo name="TableStyleLight21" showFirstColumn="0" showLastColumn="0" showRowStripes="0" showColumnStripes="0"/>
</table>
</file>

<file path=xl/tables/table5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0" xr:uid="{7615626E-462E-4DA0-8C3B-6EBC710C3C64}" name="Table31677229329333355409415489513581" displayName="Table31677229329333355409415489513581" ref="E760:G770" totalsRowShown="0">
  <autoFilter ref="E760:G770" xr:uid="{7615626E-462E-4DA0-8C3B-6EBC710C3C64}"/>
  <tableColumns count="3">
    <tableColumn id="1" xr3:uid="{A9F94D9E-C204-4751-B1ED-1009F09AC35D}" name="VSG01A-24177F1.02"/>
    <tableColumn id="2" xr3:uid="{6F4B01E1-51C7-4FCC-A9F0-781FCE98787B}" name="Column2"/>
    <tableColumn id="3" xr3:uid="{BDB13487-DAFE-4D3C-B747-E7C8952AE8B8}" name="Thickness/mm"/>
  </tableColumns>
  <tableStyleInfo name="TableStyleLight21" showFirstColumn="0" showLastColumn="0" showRowStripes="0" showColumnStripes="0"/>
</table>
</file>

<file path=xl/tables/table5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1" xr:uid="{67767AEC-2068-4244-8324-4B0A45246C8A}" name="Table31676228328332354408414488512582" displayName="Table31676228328332354408414488512582" ref="A772:C782" totalsRowShown="0">
  <autoFilter ref="A772:C782" xr:uid="{67767AEC-2068-4244-8324-4B0A45246C8A}"/>
  <tableColumns count="3">
    <tableColumn id="1" xr3:uid="{3ADED77F-0473-4946-8FAB-2157CD9E2B97}" name="Column1"/>
    <tableColumn id="2" xr3:uid="{B841976D-3E2D-46E1-A0A5-AF2EA0B5BCEA}" name="Column2"/>
    <tableColumn id="3" xr3:uid="{99685A6B-D578-40B4-A00B-2B42A456CD6C}" name="Thickness/mm"/>
  </tableColumns>
  <tableStyleInfo name="TableStyleLight21" showFirstColumn="0" showLastColumn="0" showRowStripes="0" showColumnStripes="0"/>
</table>
</file>

<file path=xl/tables/table5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2" xr:uid="{52794332-94F6-415C-AA2E-7E6966F22C5C}" name="Table31677229329333355409415489513583" displayName="Table31677229329333355409415489513583" ref="E772:G782" totalsRowShown="0">
  <autoFilter ref="E772:G782" xr:uid="{52794332-94F6-415C-AA2E-7E6966F22C5C}"/>
  <tableColumns count="3">
    <tableColumn id="1" xr3:uid="{A4A0A5C0-B3BD-4330-94C7-CDFE67233122}" name="Column1"/>
    <tableColumn id="2" xr3:uid="{958DEA2E-3556-4EE0-9FCD-3A6D4C3E4609}" name="Column2"/>
    <tableColumn id="3" xr3:uid="{C52131CD-FA72-48A7-9AF3-5BE9AEA2589D}" name="Thickness/mm"/>
  </tableColumns>
  <tableStyleInfo name="TableStyleLight21" showFirstColumn="0" showLastColumn="0" showRowStripes="0" showColumnStripes="0"/>
</table>
</file>

<file path=xl/tables/table5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3" xr:uid="{977A67DD-82AE-460C-A051-77A9C2BFE2EE}" name="Table31676228328332354408414488512582584" displayName="Table31676228328332354408414488512582584" ref="A747:C757" totalsRowShown="0">
  <autoFilter ref="A747:C757" xr:uid="{977A67DD-82AE-460C-A051-77A9C2BFE2EE}"/>
  <tableColumns count="3">
    <tableColumn id="1" xr3:uid="{2884619A-FA2E-4B13-BB85-52D70FAD295D}" name="Column1"/>
    <tableColumn id="2" xr3:uid="{8CD412AC-C8A8-4E08-8192-1DC51D44A9AB}" name="Column2"/>
    <tableColumn id="3" xr3:uid="{85D7B0D4-6D63-4DB5-9B4A-2AB842F4834B}" name="Thickness/mm"/>
  </tableColumns>
  <tableStyleInfo name="TableStyleLight21" showFirstColumn="0" showLastColumn="0" showRowStripes="0" showColumnStripes="0"/>
</table>
</file>

<file path=xl/tables/table5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4" xr:uid="{C72FB09C-7F22-40CB-8C29-3D493514A62F}" name="Table31677229329333355409415489513583585" displayName="Table31677229329333355409415489513583585" ref="E747:G757" totalsRowShown="0">
  <autoFilter ref="E747:G757" xr:uid="{C72FB09C-7F22-40CB-8C29-3D493514A62F}"/>
  <tableColumns count="3">
    <tableColumn id="1" xr3:uid="{32AD968B-066A-4077-B328-851C8865A522}" name="Column1"/>
    <tableColumn id="2" xr3:uid="{01B4626F-00A1-493A-A7B5-4923B7019F06}" name="Column2"/>
    <tableColumn id="3" xr3:uid="{22EF3599-ACF6-4020-83BA-AFE977ADBD3D}" name="Thickness/mm"/>
  </tableColumns>
  <tableStyleInfo name="TableStyleLight21" showFirstColumn="0" showLastColumn="0" showRowStripes="0" showColumnStripes="0"/>
</table>
</file>

<file path=xl/tables/table5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7" xr:uid="{51404620-5A58-480F-92A7-C8BBDD5457E8}" name="Table31676228328332354408414488512582588" displayName="Table31676228328332354408414488512582588" ref="A734:C744" totalsRowShown="0">
  <autoFilter ref="A734:C744" xr:uid="{51404620-5A58-480F-92A7-C8BBDD5457E8}"/>
  <tableColumns count="3">
    <tableColumn id="1" xr3:uid="{478FD206-BD0A-439C-A326-EDEA3704F385}" name="VSG01A-24172F1.01"/>
    <tableColumn id="2" xr3:uid="{EFAA165D-BAE3-4C54-BA11-8541C547C1E8}" name="Column2"/>
    <tableColumn id="3" xr3:uid="{CD9D32AA-22A5-4701-BC30-DC02CD5E3884}" name="Thickness/mm"/>
  </tableColumns>
  <tableStyleInfo name="TableStyleLight2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DC3440-2E46-4652-8B63-BA7D8510BFDA}" name="Table39" displayName="Table39" ref="E41:G51" totalsRowShown="0">
  <autoFilter ref="E41:G51" xr:uid="{99DC3440-2E46-4652-8B63-BA7D8510BFDA}"/>
  <tableColumns count="3">
    <tableColumn id="1" xr3:uid="{5F115966-DC20-4786-BB70-54FF17237484}" name="VSG02A 240"/>
    <tableColumn id="2" xr3:uid="{91295AB3-C24A-414C-B2D3-B0914020D363}" name="Column2"/>
    <tableColumn id="3" xr3:uid="{12F69442-8288-4632-A067-F563F9E3EEAB}" name="Thickness/mm"/>
  </tableColumns>
  <tableStyleInfo name="TableStyleLight21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45A03471-05EF-4A12-B6A8-E7FB6A3B28D4}" name="Table31675" displayName="Table31675" ref="M324:O334" totalsRowShown="0">
  <autoFilter ref="M324:O334" xr:uid="{45A03471-05EF-4A12-B6A8-E7FB6A3B28D4}"/>
  <tableColumns count="3">
    <tableColumn id="1" xr3:uid="{A35920CE-36B9-4915-900F-69F1B993CA9A}" name="VSG02A 240"/>
    <tableColumn id="2" xr3:uid="{0E2FD9AB-BD37-4A3A-AB54-EE88EBF1B650}" name="Column2"/>
    <tableColumn id="3" xr3:uid="{98A60035-0C6E-4666-BE70-E9936F7433AB}" name="Thickness/mm"/>
  </tableColumns>
  <tableStyleInfo name="TableStyleLight21" showFirstColumn="0" showLastColumn="0" showRowStripes="0" showColumnStripes="0"/>
</table>
</file>

<file path=xl/tables/table6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8" xr:uid="{5A2E7F02-5DDC-4A4E-AC07-F5E59050AC27}" name="Table31677229329333355409415489513583589" displayName="Table31677229329333355409415489513583589" ref="E734:G744" totalsRowShown="0">
  <autoFilter ref="E734:G744" xr:uid="{5A2E7F02-5DDC-4A4E-AC07-F5E59050AC27}"/>
  <tableColumns count="3">
    <tableColumn id="1" xr3:uid="{8899AE56-12FA-4834-BA11-4316933F0EC7}" name="VSG01A-24172F1.02"/>
    <tableColumn id="2" xr3:uid="{A098199E-CC20-452F-A34D-A3DD37E3AF32}" name="Column2"/>
    <tableColumn id="3" xr3:uid="{E34C95DD-2C78-4C38-B330-9C42C9236F8E}" name="Thickness/mm"/>
  </tableColumns>
  <tableStyleInfo name="TableStyleLight21" showFirstColumn="0" showLastColumn="0" showRowStripes="0" showColumnStripes="0"/>
</table>
</file>

<file path=xl/tables/table6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1" xr:uid="{895FBF4D-68C1-465C-AF9B-BB8A0226EE37}" name="Table31676228328332354408414488512582592" displayName="Table31676228328332354408414488512582592" ref="A721:C731" totalsRowShown="0">
  <autoFilter ref="A721:C731" xr:uid="{895FBF4D-68C1-465C-AF9B-BB8A0226EE37}"/>
  <tableColumns count="3">
    <tableColumn id="1" xr3:uid="{4584DD4F-8563-42D0-8952-0A5706D55501}" name="VSG01A-24171F1.01"/>
    <tableColumn id="2" xr3:uid="{080679C0-D73C-41CF-87D0-2F42AC3F3D5B}" name="Column2"/>
    <tableColumn id="3" xr3:uid="{B434937A-C950-4368-BF46-5B9ED0EF71A8}" name="Thickness/mm"/>
  </tableColumns>
  <tableStyleInfo name="TableStyleLight21" showFirstColumn="0" showLastColumn="0" showRowStripes="0" showColumnStripes="0"/>
</table>
</file>

<file path=xl/tables/table6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2" xr:uid="{DC5726C5-007E-4125-901A-0DC18E2D790B}" name="Table31677229329333355409415489513583593" displayName="Table31677229329333355409415489513583593" ref="E721:G731" totalsRowShown="0">
  <autoFilter ref="E721:G731" xr:uid="{DC5726C5-007E-4125-901A-0DC18E2D790B}"/>
  <tableColumns count="3">
    <tableColumn id="1" xr3:uid="{7AC61D36-1AF2-4DA9-BA05-904C984D2808}" name="VSG01A-24171F1.02"/>
    <tableColumn id="2" xr3:uid="{41CF7C99-9520-4974-B42E-CF7E4262562E}" name="Column2"/>
    <tableColumn id="3" xr3:uid="{2F4FC31D-7280-4767-9B3A-1E32A378A079}" name="Thickness/mm"/>
  </tableColumns>
  <tableStyleInfo name="TableStyleLight21" showFirstColumn="0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BA5AE070-F26F-4BC2-A234-C595652F6171}" name="Table31676" displayName="Table31676" ref="A336:C346" totalsRowShown="0">
  <autoFilter ref="A336:C346" xr:uid="{BA5AE070-F26F-4BC2-A234-C595652F6171}"/>
  <tableColumns count="3">
    <tableColumn id="1" xr3:uid="{B1C3F9DB-817B-4862-827A-DBB16EE18EE5}" name="VSG02A 24121F1.01"/>
    <tableColumn id="2" xr3:uid="{EC017349-D386-4BDB-AD5F-77CFCB5F4688}" name="Column2"/>
    <tableColumn id="3" xr3:uid="{51257A46-50AF-42C8-971B-2E810A99F98D}" name="Thickness/mm"/>
  </tableColumns>
  <tableStyleInfo name="TableStyleLight21" showFirstColumn="0" showLastColumn="0" showRowStripes="0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F83FCF3F-9E2C-408A-A52C-DCE1F551E1E9}" name="Table31677" displayName="Table31677" ref="E336:G346" totalsRowShown="0">
  <autoFilter ref="E336:G346" xr:uid="{F83FCF3F-9E2C-408A-A52C-DCE1F551E1E9}"/>
  <tableColumns count="3">
    <tableColumn id="1" xr3:uid="{5843ED14-4610-4A57-8535-552DA2FA4E65}" name="VSG02A 24121F1.02"/>
    <tableColumn id="2" xr3:uid="{5148B7B9-8093-48B3-AB80-18BB9EDDD016}" name="Column2"/>
    <tableColumn id="3" xr3:uid="{3403F34C-D4B8-4B04-B913-AE4344A4A4FA}" name="Thickness/mm"/>
  </tableColumns>
  <tableStyleInfo name="TableStyleLight21" showFirstColumn="0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12A377F2-BFA5-4259-9DB2-3694920B0B50}" name="Table31678" displayName="Table31678" ref="A348:C358" totalsRowShown="0">
  <autoFilter ref="A348:C358" xr:uid="{12A377F2-BFA5-4259-9DB2-3694920B0B50}"/>
  <tableColumns count="3">
    <tableColumn id="1" xr3:uid="{57343EF8-9E1B-4040-A271-81E5BA430F8B}" name="VSG02A 24122F1.01"/>
    <tableColumn id="2" xr3:uid="{2F436A45-FBBB-4FA7-9719-BF4AF3DBBFE6}" name="Column2"/>
    <tableColumn id="3" xr3:uid="{E7D6E4AE-1EC9-405A-AEDC-B0FA47998E42}" name="Thickness/mm"/>
  </tableColumns>
  <tableStyleInfo name="TableStyleLight21" showFirstColumn="0" showLastColumn="0" showRowStripes="0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59A64C9D-012D-4CF5-9084-BCB2A344521A}" name="Table31679" displayName="Table31679" ref="E348:G358" totalsRowShown="0">
  <autoFilter ref="E348:G358" xr:uid="{59A64C9D-012D-4CF5-9084-BCB2A344521A}"/>
  <tableColumns count="3">
    <tableColumn id="1" xr3:uid="{129C860A-695B-488E-826E-92F2943E8F99}" name="VSG02A 24122F1.02"/>
    <tableColumn id="2" xr3:uid="{95972082-672C-49E8-A786-BA153D2EE05D}" name="Column2"/>
    <tableColumn id="3" xr3:uid="{5BDB8CFA-2B45-4EC7-8ECF-04DEE3E0F201}" name="Thickness/mm"/>
  </tableColumns>
  <tableStyleInfo name="TableStyleLight21" showFirstColumn="0" showLastColumn="0" showRowStripes="0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E12B6871-B849-4B6F-9F80-CB1ADC2EC2E4}" name="Table38254" displayName="Table38254" ref="A2:C12" totalsRowShown="0">
  <autoFilter ref="A2:C12" xr:uid="{E12B6871-B849-4B6F-9F80-CB1ADC2EC2E4}"/>
  <tableColumns count="3">
    <tableColumn id="1" xr3:uid="{6D4E1298-BB0C-4B05-ADFE-C117E54FD1ED}" name="VSG01A 24032F1.03"/>
    <tableColumn id="2" xr3:uid="{775C8F5D-A70C-42A2-8E0C-EDC82B044208}" name="Column2"/>
    <tableColumn id="3" xr3:uid="{1B5605B7-1970-418D-9E42-10F1D11AA37C}" name="Thickness/mm"/>
  </tableColumns>
  <tableStyleInfo name="TableStyleLight21" showFirstColumn="0" showLastColumn="0" showRowStripes="0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F2B3FA60-4E28-47CD-B373-64CAB2D04963}" name="Table39255" displayName="Table39255" ref="E2:G12" totalsRowShown="0">
  <autoFilter ref="E2:G12" xr:uid="{F2B3FA60-4E28-47CD-B373-64CAB2D04963}"/>
  <tableColumns count="3">
    <tableColumn id="1" xr3:uid="{473161FB-CF60-47D6-A6D7-9A68F3B35CAE}" name="Column1"/>
    <tableColumn id="2" xr3:uid="{D6EDB3C4-5F6E-415A-8210-3976163EAE1D}" name="Column2"/>
    <tableColumn id="3" xr3:uid="{BD359D01-D9BD-4247-B501-FD12E286D222}" name="Thickness/mm"/>
  </tableColumns>
  <tableStyleInfo name="TableStyleLight21" showFirstColumn="0" showLastColumn="0" showRowStripes="0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6D471E3D-7252-4D73-A42B-301C71F9EBCC}" name="Table310256" displayName="Table310256" ref="I2:K12" totalsRowShown="0">
  <autoFilter ref="I2:K12" xr:uid="{6D471E3D-7252-4D73-A42B-301C71F9EBCC}"/>
  <tableColumns count="3">
    <tableColumn id="1" xr3:uid="{7149AEA1-BDA3-4FC6-8B8D-4EC8150617B7}" name="VSG01A 24052F1.03"/>
    <tableColumn id="2" xr3:uid="{9A9E4368-5EBC-4CFA-883E-9ED52F137B62}" name="Column2"/>
    <tableColumn id="3" xr3:uid="{F8A38FC8-A90D-4FB8-99F0-FF4389E3DEFF}" name="Thickness/mm"/>
  </tableColumns>
  <tableStyleInfo name="TableStyleLight21" showFirstColumn="0" showLastColumn="0" showRowStripes="0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8F97A595-C44D-4D03-A497-AC3F7AB5A96A}" name="Table311257" displayName="Table311257" ref="M2:O12" totalsRowShown="0">
  <autoFilter ref="M2:O12" xr:uid="{8F97A595-C44D-4D03-A497-AC3F7AB5A96A}"/>
  <tableColumns count="3">
    <tableColumn id="1" xr3:uid="{59FC831A-3E95-4545-9E67-2393104E8C26}" name="VSG01A 24052F1.04"/>
    <tableColumn id="2" xr3:uid="{7838A1D9-0BC1-49B3-8BC0-1EFD3100E8C2}" name="Column2"/>
    <tableColumn id="3" xr3:uid="{68655442-39F5-496D-A77D-D4EA7C1DA6C1}" name="Thickness/mm"/>
  </tableColumns>
  <tableStyleInfo name="TableStyleLight21" showFirstColumn="0" showLastColumn="0" showRowStripes="0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1EAB5C64-B736-49DA-B7C3-04CE6D6058AC}" name="Table38258" displayName="Table38258" ref="A14:C24" totalsRowShown="0">
  <autoFilter ref="A14:C24" xr:uid="{1EAB5C64-B736-49DA-B7C3-04CE6D6058AC}"/>
  <tableColumns count="3">
    <tableColumn id="1" xr3:uid="{10B93D5F-7923-4974-B540-4F936EBCB247}" name="VSG01A 24058F1.01"/>
    <tableColumn id="2" xr3:uid="{876B0603-7DC4-4487-8597-008331A1E673}" name="Column2"/>
    <tableColumn id="3" xr3:uid="{4B36B4EE-8E1B-4F29-8595-F1F34224F350}" name="Thickness/mm"/>
  </tableColumns>
  <tableStyleInfo name="TableStyleLight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6CA1E8-5431-4A02-AA6B-2DFEB0A5B781}" name="Table310" displayName="Table310" ref="I41:K51" totalsRowShown="0">
  <autoFilter ref="I41:K51" xr:uid="{3E6CA1E8-5431-4A02-AA6B-2DFEB0A5B781}"/>
  <tableColumns count="3">
    <tableColumn id="1" xr3:uid="{235A6C64-2433-492B-9B21-88DAD0BAEFC5}" name="VSG02A 240"/>
    <tableColumn id="2" xr3:uid="{A8F9F848-068E-460C-9CD6-DED5A0B8AF90}" name="Column2"/>
    <tableColumn id="3" xr3:uid="{0F3EF9E9-C5F5-4074-9712-9564523D25E5}" name="Thickness/mm"/>
  </tableColumns>
  <tableStyleInfo name="TableStyleLight21" showFirstColumn="0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740265AA-38AE-49C4-86C9-DF96B6B5F1BE}" name="Table39259" displayName="Table39259" ref="E14:G24" totalsRowShown="0">
  <autoFilter ref="E14:G24" xr:uid="{740265AA-38AE-49C4-86C9-DF96B6B5F1BE}"/>
  <tableColumns count="3">
    <tableColumn id="1" xr3:uid="{4FF49FB0-176C-4E36-856E-95C8979D4550}" name="VSG01A 24058F1.02"/>
    <tableColumn id="2" xr3:uid="{320E88E6-5373-4295-8307-0B02C7FCB6F4}" name="Column2"/>
    <tableColumn id="3" xr3:uid="{3F86D74F-0A13-4DBC-9D72-3298AEF0CD68}" name="Thickness/mm"/>
  </tableColumns>
  <tableStyleInfo name="TableStyleLight21" showFirstColumn="0" showLastColumn="0" showRowStripes="0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B04123D3-2157-47AC-871B-4D7DCE8D6BB4}" name="Table310260" displayName="Table310260" ref="I14:K24" totalsRowShown="0">
  <autoFilter ref="I14:K24" xr:uid="{B04123D3-2157-47AC-871B-4D7DCE8D6BB4}"/>
  <tableColumns count="3">
    <tableColumn id="1" xr3:uid="{6DD88DA0-0802-457B-987D-0DBD011BD6CE}" name="VSG01A 24058F1.03"/>
    <tableColumn id="2" xr3:uid="{6D796FC2-CD44-4F30-BF46-25982CA98DDB}" name="Column2"/>
    <tableColumn id="3" xr3:uid="{A538AB50-2D56-44CF-9277-669B7148D54F}" name="Thickness/mm"/>
  </tableColumns>
  <tableStyleInfo name="TableStyleLight21" showFirstColumn="0" showLastColumn="0" showRowStripes="0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10801CA1-1BDE-4C9F-979D-8DAA1153C1BC}" name="Table311261" displayName="Table311261" ref="M14:O24" totalsRowShown="0">
  <autoFilter ref="M14:O24" xr:uid="{10801CA1-1BDE-4C9F-979D-8DAA1153C1BC}"/>
  <tableColumns count="3">
    <tableColumn id="1" xr3:uid="{8D1FFA0C-585E-40FD-9C54-22A2593D1044}" name="VSG01A 24058F1.04"/>
    <tableColumn id="2" xr3:uid="{8023C58B-4010-45B7-8ABC-E79DC1CCAB8A}" name="Column2"/>
    <tableColumn id="3" xr3:uid="{4ABC2C8D-ADA8-4BB2-91B5-D080E2C9F745}" name="Thickness/mm"/>
  </tableColumns>
  <tableStyleInfo name="TableStyleLight21" showFirstColumn="0" showLastColumn="0" showRowStripes="0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6C9975A-408B-423F-8B37-B891098E084B}" name="Table3162026" displayName="Table3162026" ref="A89:C99" totalsRowShown="0">
  <autoFilter ref="A89:C99" xr:uid="{76C9975A-408B-423F-8B37-B891098E084B}"/>
  <tableColumns count="3">
    <tableColumn id="1" xr3:uid="{C2507833-38C6-4615-8075-A25A4B7F99C2}" name="VSG02A 24067F1.01"/>
    <tableColumn id="2" xr3:uid="{311AE41D-29C2-4F80-B081-AA1564C7C1EA}" name="Column2"/>
    <tableColumn id="3" xr3:uid="{21DD2B9C-28E3-47F7-A5D6-7B1EE4ABC31B}" name="Thickness/mm"/>
  </tableColumns>
  <tableStyleInfo name="TableStyleLight21" showFirstColumn="0" showLastColumn="0" showRowStripes="0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6544C1A-A32E-408F-9DBF-0C999DC1F1D7}" name="Table316202627" displayName="Table316202627" ref="E89:G99" totalsRowShown="0">
  <autoFilter ref="E89:G99" xr:uid="{66544C1A-A32E-408F-9DBF-0C999DC1F1D7}"/>
  <tableColumns count="3">
    <tableColumn id="1" xr3:uid="{93EB1425-0F91-4D4F-81A2-19382939FCA8}" name="VSG02A 24067F1.02"/>
    <tableColumn id="2" xr3:uid="{BB084529-9961-4815-8C85-CDF0126B2E9B}" name="Column2"/>
    <tableColumn id="3" xr3:uid="{F0FB2753-6CD5-4F50-8B51-6EC5B8513616}" name="Thickness/mm"/>
  </tableColumns>
  <tableStyleInfo name="TableStyleLight21" showFirstColumn="0" showLastColumn="0" showRowStripes="0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5D7217D0-5A7B-4AFB-A36F-25A3BFA1CB95}" name="Table3162026262" displayName="Table3162026262" ref="I89:K99" totalsRowShown="0">
  <autoFilter ref="I89:K99" xr:uid="{5D7217D0-5A7B-4AFB-A36F-25A3BFA1CB95}"/>
  <tableColumns count="3">
    <tableColumn id="1" xr3:uid="{0E89DEE0-A426-416C-A400-D4E44D32A172}" name="VSG02A 24067G1.03"/>
    <tableColumn id="2" xr3:uid="{317DF593-5BBA-4A95-9591-F63E1E1B334C}" name="Column2"/>
    <tableColumn id="3" xr3:uid="{8A81E1C6-D622-41B2-B3ED-56A33F0B324E}" name="Thickness/mm"/>
  </tableColumns>
  <tableStyleInfo name="TableStyleLight21" showFirstColumn="0" showLastColumn="0" showRowStripes="0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F59C6649-C7C9-4C35-9152-318BCE23E671}" name="Table3162026263" displayName="Table3162026263" ref="M89:O99" totalsRowShown="0">
  <autoFilter ref="M89:O99" xr:uid="{F59C6649-C7C9-4C35-9152-318BCE23E671}"/>
  <tableColumns count="3">
    <tableColumn id="1" xr3:uid="{0352FF2A-22F0-4A1C-B89D-2F082253EEB5}" name="VSG02A 24067G1.04"/>
    <tableColumn id="2" xr3:uid="{C125BF48-79CF-4A30-8354-BB0280F8AAB3}" name="Column2"/>
    <tableColumn id="3" xr3:uid="{6507B09B-3FFF-42EC-8FCB-510C197532DC}" name="Thickness/mm"/>
  </tableColumns>
  <tableStyleInfo name="TableStyleLight21" showFirstColumn="0" showLastColumn="0" showRowStripes="0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CCBA7C1-3638-4DB0-860C-C343A0099F28}" name="Table31632296" displayName="Table31632296" ref="A164:C174" totalsRowShown="0">
  <autoFilter ref="A164:C174" xr:uid="{0CCBA7C1-3638-4DB0-860C-C343A0099F28}"/>
  <tableColumns count="3">
    <tableColumn id="1" xr3:uid="{00ED02BE-B890-42E7-9223-2220A4F05028}" name="VSG02A 24075F1.01"/>
    <tableColumn id="2" xr3:uid="{A80DC1BC-4854-41B6-9700-B789EF29AB39}" name="Column2"/>
    <tableColumn id="3" xr3:uid="{289DFE08-F521-496B-83E7-AD081F8B666E}" name="Thickness/mm"/>
  </tableColumns>
  <tableStyleInfo name="TableStyleLight21" showFirstColumn="0" showLastColumn="0" showRowStripes="0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974A4F9-661C-4F8B-B419-E2743CC9AEFF}" name="Table31633297" displayName="Table31633297" ref="E164:G174" totalsRowShown="0">
  <autoFilter ref="E164:G174" xr:uid="{0974A4F9-661C-4F8B-B419-E2743CC9AEFF}"/>
  <tableColumns count="3">
    <tableColumn id="1" xr3:uid="{0EE4457A-B158-4AE3-B377-1CF78893A5F8}" name="VSG02A 24075F1.02"/>
    <tableColumn id="2" xr3:uid="{E49B1B9B-658C-48F3-A28B-433431436419}" name="Column2"/>
    <tableColumn id="3" xr3:uid="{C3F1D9FA-02FC-4CF9-8EC6-5E09BFF91EA3}" name="Thickness/mm"/>
  </tableColumns>
  <tableStyleInfo name="TableStyleLight21" showFirstColumn="0" showLastColumn="0" showRowStripes="0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F60CC96E-9792-4449-9B17-559B37C70BC7}" name="Table31634298" displayName="Table31634298" ref="I164:K174" totalsRowShown="0">
  <autoFilter ref="I164:K174" xr:uid="{F60CC96E-9792-4449-9B17-559B37C70BC7}"/>
  <tableColumns count="3">
    <tableColumn id="1" xr3:uid="{552DFA7C-E4C9-4001-BC83-5B31D25DC585}" name="VSG02A 24075G1.03"/>
    <tableColumn id="2" xr3:uid="{4B1A6402-567B-4D70-8357-EB8B85DD7082}" name="Column2"/>
    <tableColumn id="3" xr3:uid="{D27A8C41-FF36-4596-8CB4-9F7B771F37F8}" name="Thickness/mm"/>
  </tableColumns>
  <tableStyleInfo name="TableStyleLight2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0E8D88-F19B-49CE-A9DB-870BC82F33B9}" name="Table311" displayName="Table311" ref="M41:O51" totalsRowShown="0">
  <autoFilter ref="M41:O51" xr:uid="{730E8D88-F19B-49CE-A9DB-870BC82F33B9}"/>
  <tableColumns count="3">
    <tableColumn id="1" xr3:uid="{BEC33E8C-54BA-47F2-8417-FEFF0E420598}" name="VSG02A 240"/>
    <tableColumn id="2" xr3:uid="{29A2714F-FBD9-4789-9E97-2A9D2F81357B}" name="Column2"/>
    <tableColumn id="3" xr3:uid="{B2DB4AB4-89A2-48B6-9C2D-B9DF2321BC2D}" name="Thickness/mm"/>
  </tableColumns>
  <tableStyleInfo name="TableStyleLight21" showFirstColumn="0" showLastColumn="0" showRowStripes="0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F7A8BBD3-B7B7-4FD4-BE21-DD1076D8EB1A}" name="Table31635299" displayName="Table31635299" ref="M164:O174" totalsRowShown="0">
  <autoFilter ref="M164:O174" xr:uid="{F7A8BBD3-B7B7-4FD4-BE21-DD1076D8EB1A}"/>
  <tableColumns count="3">
    <tableColumn id="1" xr3:uid="{2428C797-054D-43F8-804B-5B8EF96CF9D1}" name="VSG02A 24075G1.04"/>
    <tableColumn id="2" xr3:uid="{AE4902AB-92D7-4708-9E47-C7170FC03E52}" name="Column2"/>
    <tableColumn id="3" xr3:uid="{5271EF53-549D-4FE0-AD67-CA4101D654C3}" name="Thickness/mm"/>
  </tableColumns>
  <tableStyleInfo name="TableStyleLight21" showFirstColumn="0" showLastColumn="0" showRowStripes="0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90D6796A-B03A-446E-8044-F07CDB2B1E8F}" name="Table31632296304" displayName="Table31632296304" ref="A152:C162" totalsRowShown="0">
  <autoFilter ref="A152:C162" xr:uid="{90D6796A-B03A-446E-8044-F07CDB2B1E8F}"/>
  <tableColumns count="3">
    <tableColumn id="1" xr3:uid="{4B09B16F-720A-46A1-9C8C-0CF1F7D6D3C9}" name="VSG02A 24074F1.01"/>
    <tableColumn id="2" xr3:uid="{56516AE6-CE22-4456-926F-FD4A4E1769CF}" name="Column2"/>
    <tableColumn id="3" xr3:uid="{4480F781-71B3-45EE-B301-A7E19A548D80}" name="Thickness/mm"/>
  </tableColumns>
  <tableStyleInfo name="TableStyleLight21" showFirstColumn="0" showLastColumn="0" showRowStripes="0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79EA712A-399A-42CA-9B27-4797BC242FC3}" name="Table31633297305" displayName="Table31633297305" ref="E152:G162" totalsRowShown="0">
  <autoFilter ref="E152:G162" xr:uid="{79EA712A-399A-42CA-9B27-4797BC242FC3}"/>
  <tableColumns count="3">
    <tableColumn id="1" xr3:uid="{828A0E60-5F1F-42AE-B432-3D42F2D1B0F2}" name="VSG02A 24074F1.02"/>
    <tableColumn id="2" xr3:uid="{447B14F1-C0F4-43FB-B729-B1CDE1446B24}" name="Column2"/>
    <tableColumn id="3" xr3:uid="{CD1FB848-3D53-44E5-9AC4-3C96ED4BAE30}" name="Thickness/mm"/>
  </tableColumns>
  <tableStyleInfo name="TableStyleLight21" showFirstColumn="0" showLastColumn="0" showRowStripes="0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DF4DB825-A82D-49F5-947A-F70F0AB18923}" name="Table31634298306" displayName="Table31634298306" ref="I152:K162" totalsRowShown="0">
  <autoFilter ref="I152:K162" xr:uid="{DF4DB825-A82D-49F5-947A-F70F0AB18923}"/>
  <tableColumns count="3">
    <tableColumn id="1" xr3:uid="{C655CF88-27F5-431E-9430-2947C5CB62DA}" name="VSG02A 24074G1.03"/>
    <tableColumn id="2" xr3:uid="{2FBDEF44-1D92-4801-8E30-5C58918AD644}" name="Column2"/>
    <tableColumn id="3" xr3:uid="{7500A9DB-574B-4D0E-B900-C6D9A4C7358D}" name="Thickness/mm"/>
  </tableColumns>
  <tableStyleInfo name="TableStyleLight21" showFirstColumn="0" showLastColumn="0" showRowStripes="0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24C09786-98B2-4F52-B2BE-9972BD93788D}" name="Table31635299307" displayName="Table31635299307" ref="M152:O162" totalsRowShown="0">
  <autoFilter ref="M152:O162" xr:uid="{24C09786-98B2-4F52-B2BE-9972BD93788D}"/>
  <tableColumns count="3">
    <tableColumn id="1" xr3:uid="{36176077-48F1-4274-B665-D2921F4054F9}" name="VSG02A 24074G1.04"/>
    <tableColumn id="2" xr3:uid="{76F6E517-AAC4-4F56-AFDF-2C0ACF586332}" name="Column2"/>
    <tableColumn id="3" xr3:uid="{2EB55D4A-43E1-43F4-BB04-D448BD8B3102}" name="Thickness/mm"/>
  </tableColumns>
  <tableStyleInfo name="TableStyleLight21" showFirstColumn="0" showLastColumn="0" showRowStripes="0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71C2C030-941A-487A-9361-C151C31387E2}" name="Table31632296304308" displayName="Table31632296304308" ref="A140:C150" totalsRowShown="0">
  <autoFilter ref="A140:C150" xr:uid="{71C2C030-941A-487A-9361-C151C31387E2}"/>
  <tableColumns count="3">
    <tableColumn id="1" xr3:uid="{74B51AFF-7543-43A0-9527-591F2A20B48E}" name="VSG02A 24073F1.01"/>
    <tableColumn id="2" xr3:uid="{FB3EF7CF-C0BA-42FA-8BF1-4D9B00D89D46}" name="Column2"/>
    <tableColumn id="3" xr3:uid="{64F6E45D-77EC-4D5B-8C4B-3848ACDDAB31}" name="Thickness/mm"/>
  </tableColumns>
  <tableStyleInfo name="TableStyleLight21" showFirstColumn="0" showLastColumn="0" showRowStripes="0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724573FB-A41F-4F70-9448-7F99B2296FB2}" name="Table31633297305309" displayName="Table31633297305309" ref="E140:G150" totalsRowShown="0">
  <autoFilter ref="E140:G150" xr:uid="{724573FB-A41F-4F70-9448-7F99B2296FB2}"/>
  <tableColumns count="3">
    <tableColumn id="1" xr3:uid="{17964725-5802-4ED3-B820-2075E8D51E9F}" name="VSG02A 24073F1.02"/>
    <tableColumn id="2" xr3:uid="{5E149121-8EC5-44BF-8370-F18040AFF1A4}" name="Column2"/>
    <tableColumn id="3" xr3:uid="{87166C61-4380-46F4-9AD0-149C0C03BF40}" name="Thickness/mm"/>
  </tableColumns>
  <tableStyleInfo name="TableStyleLight21" showFirstColumn="0" showLastColumn="0" showRowStripes="0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AD61B14F-3CF8-4070-872B-398A96B103B5}" name="Table31634298306310" displayName="Table31634298306310" ref="I140:K150" totalsRowShown="0">
  <autoFilter ref="I140:K150" xr:uid="{AD61B14F-3CF8-4070-872B-398A96B103B5}"/>
  <tableColumns count="3">
    <tableColumn id="1" xr3:uid="{D592387B-F375-47B5-A00C-6B7BDCCD5C79}" name="VSG02A 24073G1.03"/>
    <tableColumn id="2" xr3:uid="{E66D6C05-BAA3-4D48-B0D0-0A5D5F493EA0}" name="Column2"/>
    <tableColumn id="3" xr3:uid="{4895FBF2-C143-49FE-9FA5-87FDD9B68929}" name="Thickness/mm"/>
  </tableColumns>
  <tableStyleInfo name="TableStyleLight21" showFirstColumn="0" showLastColumn="0" showRowStripes="0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B1AA2828-AF46-47B6-ACF4-4477A3D0DFA7}" name="Table31635299307311" displayName="Table31635299307311" ref="M140:O150" totalsRowShown="0">
  <autoFilter ref="M140:O150" xr:uid="{B1AA2828-AF46-47B6-ACF4-4477A3D0DFA7}"/>
  <tableColumns count="3">
    <tableColumn id="1" xr3:uid="{3991DFFE-97AB-4485-8CF2-24C994EF633F}" name="VSG02A 24073G1.04"/>
    <tableColumn id="2" xr3:uid="{D3D95669-7A35-4A3A-AD15-236D74044B2B}" name="Column2"/>
    <tableColumn id="3" xr3:uid="{624F8D99-5027-4574-85BE-4E44B5B954D6}" name="Thickness/mm"/>
  </tableColumns>
  <tableStyleInfo name="TableStyleLight21" showFirstColumn="0" showLastColumn="0" showRowStripes="0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396EA5FF-5A2A-4E65-AA0E-5C80D1FB63F6}" name="Table31632296304308312" displayName="Table31632296304308312" ref="A128:C138" totalsRowShown="0">
  <autoFilter ref="A128:C138" xr:uid="{396EA5FF-5A2A-4E65-AA0E-5C80D1FB63F6}"/>
  <tableColumns count="3">
    <tableColumn id="1" xr3:uid="{96C741AE-F1CD-4957-9EF3-1FE02D194DF4}" name="VSG02A 24072F1.01"/>
    <tableColumn id="2" xr3:uid="{AAC3F389-F612-4413-B6D9-0C6D11A6B1B5}" name="Column2"/>
    <tableColumn id="3" xr3:uid="{15C0D99C-55DC-41BB-818F-C5806879FDF3}" name="Thickness/mm"/>
  </tableColumns>
  <tableStyleInfo name="TableStyleLight2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C6F3FF-7D1D-4C9E-995F-7A2AA34D3C87}" name="Table312" displayName="Table312" ref="A53:C63" totalsRowShown="0">
  <autoFilter ref="A53:C63" xr:uid="{93C6F3FF-7D1D-4C9E-995F-7A2AA34D3C87}"/>
  <tableColumns count="3">
    <tableColumn id="1" xr3:uid="{C3CAA1E4-956F-4D1B-9D9C-69B0685DC57A}" name="VSG02A 24064F1.01"/>
    <tableColumn id="2" xr3:uid="{D7088233-113E-4EEF-AADE-2BF2A70AFAB5}" name="Column2"/>
    <tableColumn id="3" xr3:uid="{538377EB-281E-4C94-88F1-EC23757399E5}" name="Thickness/mm"/>
  </tableColumns>
  <tableStyleInfo name="TableStyleLight21" showFirstColumn="0" showLastColumn="0" showRowStripes="0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03EC77BC-B5C7-4CE4-A86F-A81AD6787E54}" name="Table31633297305309313" displayName="Table31633297305309313" ref="E128:G138" totalsRowShown="0">
  <autoFilter ref="E128:G138" xr:uid="{03EC77BC-B5C7-4CE4-A86F-A81AD6787E54}"/>
  <tableColumns count="3">
    <tableColumn id="1" xr3:uid="{CE1C4535-0E44-4932-AB57-021B4F24C052}" name="VSG02A 24072F1.02"/>
    <tableColumn id="2" xr3:uid="{0D704518-DF96-4BBE-92FC-169DC4949393}" name="Column2"/>
    <tableColumn id="3" xr3:uid="{27C875F3-1578-4231-8683-CA3C7A255B8D}" name="Thickness/mm"/>
  </tableColumns>
  <tableStyleInfo name="TableStyleLight21" showFirstColumn="0" showLastColumn="0" showRowStripes="0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91E5781D-9288-4956-96E8-8D155B35B8DA}" name="Table31634298306310314" displayName="Table31634298306310314" ref="I128:K138" totalsRowShown="0">
  <autoFilter ref="I128:K138" xr:uid="{91E5781D-9288-4956-96E8-8D155B35B8DA}"/>
  <tableColumns count="3">
    <tableColumn id="1" xr3:uid="{77D3B7A7-2405-4DD9-8D09-C820D2C7E61C}" name="VSG02A 24072G1.03"/>
    <tableColumn id="2" xr3:uid="{815CBB0C-9C71-4618-8557-7A5070FCD2B0}" name="Column2"/>
    <tableColumn id="3" xr3:uid="{76D0F084-D196-4375-9FDC-3E1BB4F95619}" name="Thickness/mm"/>
  </tableColumns>
  <tableStyleInfo name="TableStyleLight21" showFirstColumn="0" showLastColumn="0" showRowStripes="0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2BD5DEC3-54C2-43CB-BD0A-5502CD1507EE}" name="Table31635299307311315" displayName="Table31635299307311315" ref="M128:O138" totalsRowShown="0">
  <autoFilter ref="M128:O138" xr:uid="{2BD5DEC3-54C2-43CB-BD0A-5502CD1507EE}"/>
  <tableColumns count="3">
    <tableColumn id="1" xr3:uid="{036D20A2-1F18-4055-A789-D3A366FC72F2}" name="VSG02A 24072G1.04"/>
    <tableColumn id="2" xr3:uid="{E14B2EA2-E4C2-4469-98C4-9BB4BBE0D8C8}" name="Column2"/>
    <tableColumn id="3" xr3:uid="{97366A16-580A-42DB-92E2-276CEF16A775}" name="Thickness/mm"/>
  </tableColumns>
  <tableStyleInfo name="TableStyleLight21" showFirstColumn="0" showLastColumn="0" showRowStripes="0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01BDE014-60E9-4DF0-B5C1-9A4095B4E153}" name="Table31632296304308312320" displayName="Table31632296304308312320" ref="A116:C126" totalsRowShown="0">
  <autoFilter ref="A116:C126" xr:uid="{01BDE014-60E9-4DF0-B5C1-9A4095B4E153}"/>
  <tableColumns count="3">
    <tableColumn id="1" xr3:uid="{034A210D-B764-4A0A-A9AF-1CB14827D9FA}" name="VSG02A 24071F1.01"/>
    <tableColumn id="2" xr3:uid="{0679E314-7B71-492C-B7F5-A7CD806AEAAF}" name="Column2"/>
    <tableColumn id="3" xr3:uid="{5636F133-CD09-4AA7-916A-66CB175AA0C3}" name="Thickness/mm"/>
  </tableColumns>
  <tableStyleInfo name="TableStyleLight21" showFirstColumn="0" showLastColumn="0" showRowStripes="0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56EFF289-A02B-4932-875A-1F780E91225E}" name="Table31633297305309313321" displayName="Table31633297305309313321" ref="E116:G126" totalsRowShown="0">
  <autoFilter ref="E116:G126" xr:uid="{56EFF289-A02B-4932-875A-1F780E91225E}"/>
  <tableColumns count="3">
    <tableColumn id="1" xr3:uid="{9E383BE0-B523-4DB3-AF4D-5612C1333E59}" name="VSG02A 24071F1.02"/>
    <tableColumn id="2" xr3:uid="{B99B604C-2C10-4D75-A357-B71B32D1C0D7}" name="Column2"/>
    <tableColumn id="3" xr3:uid="{B2B4D1B3-6AAE-4545-BD4A-DC7AF8855AE4}" name="Thickness/mm"/>
  </tableColumns>
  <tableStyleInfo name="TableStyleLight21" showFirstColumn="0" showLastColumn="0" showRowStripes="0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77484E7D-FC4D-4B9C-81FE-BA8E0784E1D0}" name="Table31634298306310314322" displayName="Table31634298306310314322" ref="I116:K126" totalsRowShown="0">
  <autoFilter ref="I116:K126" xr:uid="{77484E7D-FC4D-4B9C-81FE-BA8E0784E1D0}"/>
  <tableColumns count="3">
    <tableColumn id="1" xr3:uid="{79936E37-D4D7-416F-B39D-FC6206F1703B}" name="VSG02A 24071G1.03"/>
    <tableColumn id="2" xr3:uid="{3D68A8CC-C90D-4B6E-BEE5-9872957547BC}" name="Column2"/>
    <tableColumn id="3" xr3:uid="{89C6CBD5-2366-4ED9-A58F-16D5B3569306}" name="Thickness/mm"/>
  </tableColumns>
  <tableStyleInfo name="TableStyleLight21" showFirstColumn="0" showLastColumn="0" showRowStripes="0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4EBC9B5C-4712-4FEE-897C-65CFF80721DB}" name="Table31635299307311315323" displayName="Table31635299307311315323" ref="M116:O126" totalsRowShown="0">
  <autoFilter ref="M116:O126" xr:uid="{4EBC9B5C-4712-4FEE-897C-65CFF80721DB}"/>
  <tableColumns count="3">
    <tableColumn id="1" xr3:uid="{ACE2DA98-28FF-45E3-8BA0-4210C51ADA4B}" name="VSG02A 24071G1.04"/>
    <tableColumn id="2" xr3:uid="{7C91590C-55C3-4768-AEB0-209BB88F2DFC}" name="Column2"/>
    <tableColumn id="3" xr3:uid="{1B729742-E6EB-4C81-A01E-1D0B40056F5C}" name="Thickness/mm"/>
  </tableColumns>
  <tableStyleInfo name="TableStyleLight21" showFirstColumn="0" showLastColumn="0" showRowStripes="0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F904D726-95F9-4B94-B79F-B4AF6BCEDBEF}" name="Table31632296304308312320324" displayName="Table31632296304308312320324" ref="A104:C114" totalsRowShown="0">
  <autoFilter ref="A104:C114" xr:uid="{F904D726-95F9-4B94-B79F-B4AF6BCEDBEF}"/>
  <tableColumns count="3">
    <tableColumn id="1" xr3:uid="{F0E106F8-5596-483E-857D-DD5CC13F41A2}" name="VSG02A 24068F1.01"/>
    <tableColumn id="2" xr3:uid="{1FA5CAB8-EDFD-4541-8ADA-43A9802AFC7D}" name="Column2"/>
    <tableColumn id="3" xr3:uid="{BA8E6C4C-2B86-49AC-B102-931EC00EA668}" name="Thickness/mm"/>
  </tableColumns>
  <tableStyleInfo name="TableStyleLight21" showFirstColumn="0" showLastColumn="0" showRowStripes="0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26D1F39-F5A0-4B71-A52B-DD08CA8DC27A}" name="Table31633297305309313321325" displayName="Table31633297305309313321325" ref="E104:G114" totalsRowShown="0">
  <autoFilter ref="E104:G114" xr:uid="{026D1F39-F5A0-4B71-A52B-DD08CA8DC27A}"/>
  <tableColumns count="3">
    <tableColumn id="1" xr3:uid="{CFDADA05-19AE-4FB2-B473-C935BB0742B6}" name="VSG02A 24068F1.02"/>
    <tableColumn id="2" xr3:uid="{FBD56081-D627-4890-8BF4-8D2A0325E64F}" name="Column2"/>
    <tableColumn id="3" xr3:uid="{7224875C-6E8D-4420-8EFA-B8768D26E609}" name="Thickness/mm"/>
  </tableColumns>
  <tableStyleInfo name="TableStyleLight21" showFirstColumn="0" showLastColumn="0" showRowStripes="0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3DB622A7-DA2F-4E57-B97A-8561A7684901}" name="Table31634298306310314322326" displayName="Table31634298306310314322326" ref="I104:K114" totalsRowShown="0">
  <autoFilter ref="I104:K114" xr:uid="{3DB622A7-DA2F-4E57-B97A-8561A7684901}"/>
  <tableColumns count="3">
    <tableColumn id="1" xr3:uid="{6904005D-BFCD-48ED-B503-59615AA157E2}" name="VSG02A 24068G1.03"/>
    <tableColumn id="2" xr3:uid="{44AB320B-F064-40D1-9550-46AA2275428E}" name="Column2"/>
    <tableColumn id="3" xr3:uid="{503F3858-8D94-42C0-92DA-E0E9268C7D84}" name="Thickness/mm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4-03-05T20:28:02.80" personId="{6AACF789-3AEA-42D3-8BA5-55E653399041}" id="{996EAD81-D7A6-4B97-A85D-21B2E17DF092}">
    <text>@Siddhantha Awasthi @Maheesha Prasadi Paniyanduwage Sid can use G for the PN labeling to represent his anodes.</text>
    <mentions>
      <mention mentionpersonId="{143275B7-E010-4167-937B-7693A5AFFD45}" mentionId="{D21C7717-6CCB-4163-9A81-C9394778F324}" startIndex="0" length="19"/>
      <mention mentionpersonId="{A8C1CA15-1C8F-492D-88DD-55C2D9AA5B42}" mentionId="{6CADB87D-838C-4758-93E5-466D7FFCD9B2}" startIndex="20" length="31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6-26T15:01:47.17" personId="{6AACF789-3AEA-42D3-8BA5-55E653399041}" id="{0ACBDEA4-0487-421A-8D75-F4935C827E30}">
    <text>@Luke Brusse @Siddhantha Awasthi @William Wilhelm This is the PN guide for anodes.</text>
    <mentions>
      <mention mentionpersonId="{238C71C8-7D50-486B-B5D8-92B8FBAA4485}" mentionId="{CAB9D0FC-7DE6-4615-BEB1-8E908559F3A6}" startIndex="0" length="12"/>
      <mention mentionpersonId="{143275B7-E010-4167-937B-7693A5AFFD45}" mentionId="{B1C835B5-75B3-4C53-B5DE-1D8B54862992}" startIndex="13" length="19"/>
      <mention mentionpersonId="{C1B3D260-2F9D-490E-B8EF-B61419B749F5}" mentionId="{33729458-E38B-4D56-8F3C-3408E7398D27}" startIndex="33" length="16"/>
    </mentions>
  </threadedComment>
  <threadedComment ref="B6" dT="2024-06-24T13:13:58.27" personId="{6AACF789-3AEA-42D3-8BA5-55E653399041}" id="{A4383769-E300-4503-8BEB-81E7F504C7A7}">
    <text>@Maheesha Prasadi Paniyanduwage Are these two anodes available in the inventory? Or used up?</text>
    <mentions>
      <mention mentionpersonId="{A8C1CA15-1C8F-492D-88DD-55C2D9AA5B42}" mentionId="{FBC25385-5108-452F-9330-343EC336967C}" startIndex="0" length="31"/>
    </mentions>
  </threadedComment>
  <threadedComment ref="B6" dT="2024-06-24T14:00:25.71" personId="{C5C473B0-36FF-4654-B6CB-FC99A0130F39}" id="{FDEFC802-7270-4F89-B67D-DB5DBF5DA01B}" parentId="{A4383769-E300-4503-8BEB-81E7F504C7A7}">
    <text>These are the anodes I cut 5cm2 samples and submitted to the stack team. used up</text>
  </threadedComment>
  <threadedComment ref="B6" dT="2024-06-24T14:55:28.95" personId="{C5C473B0-36FF-4654-B6CB-FC99A0130F39}" id="{7DED9D01-F727-4318-88A7-9129B4CF5A73}" parentId="{A4383769-E300-4503-8BEB-81E7F504C7A7}">
    <text>This one and the part numbers in pink colors are not in the inventory</text>
  </threadedComment>
  <threadedComment ref="B64" dT="2024-06-20T15:12:18.30" personId="{C5C473B0-36FF-4654-B6CB-FC99A0130F39}" id="{833EEC9A-0E94-4557-8BA3-F923D55BFE90}">
    <text xml:space="preserve">@Yue Bao Yue, This the data of the anode you asked. </text>
    <mentions>
      <mention mentionpersonId="{953B0CDB-98C4-4AEC-A6AA-0224EA3C1516}" mentionId="{319302BE-812F-4578-AE74-12162C82172F}" startIndex="0" length="8"/>
    </mentions>
  </threadedComment>
  <threadedComment ref="R166" dT="2024-07-09T15:17:30.05" personId="{6AACF789-3AEA-42D3-8BA5-55E653399041}" id="{E0F0C2AB-58F1-42FA-B646-6F730F67C882}">
    <text xml:space="preserve">@Maheesha Prasadi Paniyanduwage Can you update the ionomer loading of these samples. </text>
    <mentions>
      <mention mentionpersonId="{A8C1CA15-1C8F-492D-88DD-55C2D9AA5B42}" mentionId="{12A3C464-A4A8-437A-A0A6-4CD8AD446F6F}" startIndex="0" length="31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0" dT="2024-04-11T18:50:12.50" personId="{6AACF789-3AEA-42D3-8BA5-55E653399041}" id="{81354ECB-7556-4DA5-B0AA-5E4B0E5DB497}">
    <text xml:space="preserve">@Maheesha Prasadi Paniyanduwage </text>
    <mentions>
      <mention mentionpersonId="{A8C1CA15-1C8F-492D-88DD-55C2D9AA5B42}" mentionId="{454DE0CB-FA81-4728-BE66-17FCAF9A3072}" startIndex="0" length="3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9/04/relationships/documenttask" Target="../documenttasks/documenttask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Relationship Id="rId4" Type="http://schemas.microsoft.com/office/2019/04/relationships/documenttask" Target="../documenttasks/documenttask3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6.xml"/><Relationship Id="rId21" Type="http://schemas.openxmlformats.org/officeDocument/2006/relationships/table" Target="../tables/table20.xml"/><Relationship Id="rId42" Type="http://schemas.openxmlformats.org/officeDocument/2006/relationships/table" Target="../tables/table41.xml"/><Relationship Id="rId63" Type="http://schemas.openxmlformats.org/officeDocument/2006/relationships/table" Target="../tables/table62.xml"/><Relationship Id="rId84" Type="http://schemas.openxmlformats.org/officeDocument/2006/relationships/table" Target="../tables/table83.xml"/><Relationship Id="rId138" Type="http://schemas.openxmlformats.org/officeDocument/2006/relationships/table" Target="../tables/table137.xml"/><Relationship Id="rId159" Type="http://schemas.openxmlformats.org/officeDocument/2006/relationships/table" Target="../tables/table158.xml"/><Relationship Id="rId170" Type="http://schemas.openxmlformats.org/officeDocument/2006/relationships/table" Target="../tables/table169.xml"/><Relationship Id="rId107" Type="http://schemas.openxmlformats.org/officeDocument/2006/relationships/table" Target="../tables/table106.xml"/><Relationship Id="rId11" Type="http://schemas.openxmlformats.org/officeDocument/2006/relationships/table" Target="../tables/table10.xml"/><Relationship Id="rId32" Type="http://schemas.openxmlformats.org/officeDocument/2006/relationships/table" Target="../tables/table31.xml"/><Relationship Id="rId53" Type="http://schemas.openxmlformats.org/officeDocument/2006/relationships/table" Target="../tables/table52.xml"/><Relationship Id="rId74" Type="http://schemas.openxmlformats.org/officeDocument/2006/relationships/table" Target="../tables/table73.xml"/><Relationship Id="rId128" Type="http://schemas.openxmlformats.org/officeDocument/2006/relationships/table" Target="../tables/table127.xml"/><Relationship Id="rId149" Type="http://schemas.openxmlformats.org/officeDocument/2006/relationships/table" Target="../tables/table148.xml"/><Relationship Id="rId5" Type="http://schemas.openxmlformats.org/officeDocument/2006/relationships/table" Target="../tables/table4.xml"/><Relationship Id="rId95" Type="http://schemas.openxmlformats.org/officeDocument/2006/relationships/table" Target="../tables/table94.xml"/><Relationship Id="rId160" Type="http://schemas.openxmlformats.org/officeDocument/2006/relationships/table" Target="../tables/table159.xml"/><Relationship Id="rId181" Type="http://schemas.openxmlformats.org/officeDocument/2006/relationships/table" Target="../tables/table180.xml"/><Relationship Id="rId22" Type="http://schemas.openxmlformats.org/officeDocument/2006/relationships/table" Target="../tables/table21.xml"/><Relationship Id="rId43" Type="http://schemas.openxmlformats.org/officeDocument/2006/relationships/table" Target="../tables/table42.xml"/><Relationship Id="rId64" Type="http://schemas.openxmlformats.org/officeDocument/2006/relationships/table" Target="../tables/table63.xml"/><Relationship Id="rId118" Type="http://schemas.openxmlformats.org/officeDocument/2006/relationships/table" Target="../tables/table117.xml"/><Relationship Id="rId139" Type="http://schemas.openxmlformats.org/officeDocument/2006/relationships/table" Target="../tables/table138.xml"/><Relationship Id="rId85" Type="http://schemas.openxmlformats.org/officeDocument/2006/relationships/table" Target="../tables/table84.xml"/><Relationship Id="rId150" Type="http://schemas.openxmlformats.org/officeDocument/2006/relationships/table" Target="../tables/table149.xml"/><Relationship Id="rId171" Type="http://schemas.openxmlformats.org/officeDocument/2006/relationships/table" Target="../tables/table170.xml"/><Relationship Id="rId12" Type="http://schemas.openxmlformats.org/officeDocument/2006/relationships/table" Target="../tables/table11.xml"/><Relationship Id="rId33" Type="http://schemas.openxmlformats.org/officeDocument/2006/relationships/table" Target="../tables/table32.xml"/><Relationship Id="rId108" Type="http://schemas.openxmlformats.org/officeDocument/2006/relationships/table" Target="../tables/table107.xml"/><Relationship Id="rId129" Type="http://schemas.openxmlformats.org/officeDocument/2006/relationships/table" Target="../tables/table128.xml"/><Relationship Id="rId54" Type="http://schemas.openxmlformats.org/officeDocument/2006/relationships/table" Target="../tables/table53.xml"/><Relationship Id="rId75" Type="http://schemas.openxmlformats.org/officeDocument/2006/relationships/table" Target="../tables/table74.xml"/><Relationship Id="rId96" Type="http://schemas.openxmlformats.org/officeDocument/2006/relationships/table" Target="../tables/table95.xml"/><Relationship Id="rId140" Type="http://schemas.openxmlformats.org/officeDocument/2006/relationships/table" Target="../tables/table139.xml"/><Relationship Id="rId161" Type="http://schemas.openxmlformats.org/officeDocument/2006/relationships/table" Target="../tables/table160.xml"/><Relationship Id="rId182" Type="http://schemas.openxmlformats.org/officeDocument/2006/relationships/table" Target="../tables/table181.xml"/><Relationship Id="rId6" Type="http://schemas.openxmlformats.org/officeDocument/2006/relationships/table" Target="../tables/table5.xml"/><Relationship Id="rId23" Type="http://schemas.openxmlformats.org/officeDocument/2006/relationships/table" Target="../tables/table22.xml"/><Relationship Id="rId119" Type="http://schemas.openxmlformats.org/officeDocument/2006/relationships/table" Target="../tables/table118.xml"/><Relationship Id="rId44" Type="http://schemas.openxmlformats.org/officeDocument/2006/relationships/table" Target="../tables/table43.xml"/><Relationship Id="rId65" Type="http://schemas.openxmlformats.org/officeDocument/2006/relationships/table" Target="../tables/table64.xml"/><Relationship Id="rId86" Type="http://schemas.openxmlformats.org/officeDocument/2006/relationships/table" Target="../tables/table85.xml"/><Relationship Id="rId130" Type="http://schemas.openxmlformats.org/officeDocument/2006/relationships/table" Target="../tables/table129.xml"/><Relationship Id="rId151" Type="http://schemas.openxmlformats.org/officeDocument/2006/relationships/table" Target="../tables/table150.xml"/><Relationship Id="rId172" Type="http://schemas.openxmlformats.org/officeDocument/2006/relationships/table" Target="../tables/table171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9" Type="http://schemas.openxmlformats.org/officeDocument/2006/relationships/table" Target="../tables/table38.xml"/><Relationship Id="rId109" Type="http://schemas.openxmlformats.org/officeDocument/2006/relationships/table" Target="../tables/table108.xml"/><Relationship Id="rId34" Type="http://schemas.openxmlformats.org/officeDocument/2006/relationships/table" Target="../tables/table33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76" Type="http://schemas.openxmlformats.org/officeDocument/2006/relationships/table" Target="../tables/table75.xml"/><Relationship Id="rId97" Type="http://schemas.openxmlformats.org/officeDocument/2006/relationships/table" Target="../tables/table96.xml"/><Relationship Id="rId104" Type="http://schemas.openxmlformats.org/officeDocument/2006/relationships/table" Target="../tables/table103.xml"/><Relationship Id="rId120" Type="http://schemas.openxmlformats.org/officeDocument/2006/relationships/table" Target="../tables/table119.xml"/><Relationship Id="rId125" Type="http://schemas.openxmlformats.org/officeDocument/2006/relationships/table" Target="../tables/table124.xml"/><Relationship Id="rId141" Type="http://schemas.openxmlformats.org/officeDocument/2006/relationships/table" Target="../tables/table140.xml"/><Relationship Id="rId146" Type="http://schemas.openxmlformats.org/officeDocument/2006/relationships/table" Target="../tables/table145.xml"/><Relationship Id="rId167" Type="http://schemas.openxmlformats.org/officeDocument/2006/relationships/table" Target="../tables/table166.xml"/><Relationship Id="rId188" Type="http://schemas.openxmlformats.org/officeDocument/2006/relationships/table" Target="../tables/table187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92" Type="http://schemas.openxmlformats.org/officeDocument/2006/relationships/table" Target="../tables/table91.xml"/><Relationship Id="rId162" Type="http://schemas.openxmlformats.org/officeDocument/2006/relationships/table" Target="../tables/table161.xml"/><Relationship Id="rId183" Type="http://schemas.openxmlformats.org/officeDocument/2006/relationships/table" Target="../tables/table182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4" Type="http://schemas.openxmlformats.org/officeDocument/2006/relationships/table" Target="../tables/table23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66" Type="http://schemas.openxmlformats.org/officeDocument/2006/relationships/table" Target="../tables/table65.xml"/><Relationship Id="rId87" Type="http://schemas.openxmlformats.org/officeDocument/2006/relationships/table" Target="../tables/table86.xml"/><Relationship Id="rId110" Type="http://schemas.openxmlformats.org/officeDocument/2006/relationships/table" Target="../tables/table109.xml"/><Relationship Id="rId115" Type="http://schemas.openxmlformats.org/officeDocument/2006/relationships/table" Target="../tables/table114.xml"/><Relationship Id="rId131" Type="http://schemas.openxmlformats.org/officeDocument/2006/relationships/table" Target="../tables/table130.xml"/><Relationship Id="rId136" Type="http://schemas.openxmlformats.org/officeDocument/2006/relationships/table" Target="../tables/table135.xml"/><Relationship Id="rId157" Type="http://schemas.openxmlformats.org/officeDocument/2006/relationships/table" Target="../tables/table156.xml"/><Relationship Id="rId178" Type="http://schemas.openxmlformats.org/officeDocument/2006/relationships/table" Target="../tables/table177.xml"/><Relationship Id="rId61" Type="http://schemas.openxmlformats.org/officeDocument/2006/relationships/table" Target="../tables/table60.xml"/><Relationship Id="rId82" Type="http://schemas.openxmlformats.org/officeDocument/2006/relationships/table" Target="../tables/table81.xml"/><Relationship Id="rId152" Type="http://schemas.openxmlformats.org/officeDocument/2006/relationships/table" Target="../tables/table151.xml"/><Relationship Id="rId173" Type="http://schemas.openxmlformats.org/officeDocument/2006/relationships/table" Target="../tables/table172.xml"/><Relationship Id="rId19" Type="http://schemas.openxmlformats.org/officeDocument/2006/relationships/table" Target="../tables/table18.xml"/><Relationship Id="rId14" Type="http://schemas.openxmlformats.org/officeDocument/2006/relationships/table" Target="../tables/table13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56" Type="http://schemas.openxmlformats.org/officeDocument/2006/relationships/table" Target="../tables/table55.xml"/><Relationship Id="rId77" Type="http://schemas.openxmlformats.org/officeDocument/2006/relationships/table" Target="../tables/table76.xml"/><Relationship Id="rId100" Type="http://schemas.openxmlformats.org/officeDocument/2006/relationships/table" Target="../tables/table99.xml"/><Relationship Id="rId105" Type="http://schemas.openxmlformats.org/officeDocument/2006/relationships/table" Target="../tables/table104.xml"/><Relationship Id="rId126" Type="http://schemas.openxmlformats.org/officeDocument/2006/relationships/table" Target="../tables/table125.xml"/><Relationship Id="rId147" Type="http://schemas.openxmlformats.org/officeDocument/2006/relationships/table" Target="../tables/table146.xml"/><Relationship Id="rId168" Type="http://schemas.openxmlformats.org/officeDocument/2006/relationships/table" Target="../tables/table167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93" Type="http://schemas.openxmlformats.org/officeDocument/2006/relationships/table" Target="../tables/table92.xml"/><Relationship Id="rId98" Type="http://schemas.openxmlformats.org/officeDocument/2006/relationships/table" Target="../tables/table97.xml"/><Relationship Id="rId121" Type="http://schemas.openxmlformats.org/officeDocument/2006/relationships/table" Target="../tables/table120.xml"/><Relationship Id="rId142" Type="http://schemas.openxmlformats.org/officeDocument/2006/relationships/table" Target="../tables/table141.xml"/><Relationship Id="rId163" Type="http://schemas.openxmlformats.org/officeDocument/2006/relationships/table" Target="../tables/table162.xml"/><Relationship Id="rId184" Type="http://schemas.openxmlformats.org/officeDocument/2006/relationships/table" Target="../tables/table183.xml"/><Relationship Id="rId189" Type="http://schemas.openxmlformats.org/officeDocument/2006/relationships/table" Target="../tables/table188.xml"/><Relationship Id="rId3" Type="http://schemas.openxmlformats.org/officeDocument/2006/relationships/table" Target="../tables/table2.xml"/><Relationship Id="rId25" Type="http://schemas.openxmlformats.org/officeDocument/2006/relationships/table" Target="../tables/table24.xml"/><Relationship Id="rId46" Type="http://schemas.openxmlformats.org/officeDocument/2006/relationships/table" Target="../tables/table45.xml"/><Relationship Id="rId67" Type="http://schemas.openxmlformats.org/officeDocument/2006/relationships/table" Target="../tables/table66.xml"/><Relationship Id="rId116" Type="http://schemas.openxmlformats.org/officeDocument/2006/relationships/table" Target="../tables/table115.xml"/><Relationship Id="rId137" Type="http://schemas.openxmlformats.org/officeDocument/2006/relationships/table" Target="../tables/table136.xml"/><Relationship Id="rId158" Type="http://schemas.openxmlformats.org/officeDocument/2006/relationships/table" Target="../tables/table157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62" Type="http://schemas.openxmlformats.org/officeDocument/2006/relationships/table" Target="../tables/table61.xml"/><Relationship Id="rId83" Type="http://schemas.openxmlformats.org/officeDocument/2006/relationships/table" Target="../tables/table82.xml"/><Relationship Id="rId88" Type="http://schemas.openxmlformats.org/officeDocument/2006/relationships/table" Target="../tables/table87.xml"/><Relationship Id="rId111" Type="http://schemas.openxmlformats.org/officeDocument/2006/relationships/table" Target="../tables/table110.xml"/><Relationship Id="rId132" Type="http://schemas.openxmlformats.org/officeDocument/2006/relationships/table" Target="../tables/table131.xml"/><Relationship Id="rId153" Type="http://schemas.openxmlformats.org/officeDocument/2006/relationships/table" Target="../tables/table152.xml"/><Relationship Id="rId174" Type="http://schemas.openxmlformats.org/officeDocument/2006/relationships/table" Target="../tables/table173.xml"/><Relationship Id="rId179" Type="http://schemas.openxmlformats.org/officeDocument/2006/relationships/table" Target="../tables/table178.xml"/><Relationship Id="rId15" Type="http://schemas.openxmlformats.org/officeDocument/2006/relationships/table" Target="../tables/table14.xml"/><Relationship Id="rId36" Type="http://schemas.openxmlformats.org/officeDocument/2006/relationships/table" Target="../tables/table35.xml"/><Relationship Id="rId57" Type="http://schemas.openxmlformats.org/officeDocument/2006/relationships/table" Target="../tables/table56.xml"/><Relationship Id="rId106" Type="http://schemas.openxmlformats.org/officeDocument/2006/relationships/table" Target="../tables/table105.xml"/><Relationship Id="rId127" Type="http://schemas.openxmlformats.org/officeDocument/2006/relationships/table" Target="../tables/table126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52" Type="http://schemas.openxmlformats.org/officeDocument/2006/relationships/table" Target="../tables/table51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94" Type="http://schemas.openxmlformats.org/officeDocument/2006/relationships/table" Target="../tables/table93.xml"/><Relationship Id="rId99" Type="http://schemas.openxmlformats.org/officeDocument/2006/relationships/table" Target="../tables/table98.xml"/><Relationship Id="rId101" Type="http://schemas.openxmlformats.org/officeDocument/2006/relationships/table" Target="../tables/table100.xml"/><Relationship Id="rId122" Type="http://schemas.openxmlformats.org/officeDocument/2006/relationships/table" Target="../tables/table121.xml"/><Relationship Id="rId143" Type="http://schemas.openxmlformats.org/officeDocument/2006/relationships/table" Target="../tables/table142.xml"/><Relationship Id="rId148" Type="http://schemas.openxmlformats.org/officeDocument/2006/relationships/table" Target="../tables/table147.xml"/><Relationship Id="rId164" Type="http://schemas.openxmlformats.org/officeDocument/2006/relationships/table" Target="../tables/table163.xml"/><Relationship Id="rId169" Type="http://schemas.openxmlformats.org/officeDocument/2006/relationships/table" Target="../tables/table168.xml"/><Relationship Id="rId185" Type="http://schemas.openxmlformats.org/officeDocument/2006/relationships/table" Target="../tables/table18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80" Type="http://schemas.openxmlformats.org/officeDocument/2006/relationships/table" Target="../tables/table179.xml"/><Relationship Id="rId26" Type="http://schemas.openxmlformats.org/officeDocument/2006/relationships/table" Target="../tables/table25.xml"/><Relationship Id="rId47" Type="http://schemas.openxmlformats.org/officeDocument/2006/relationships/table" Target="../tables/table46.xml"/><Relationship Id="rId68" Type="http://schemas.openxmlformats.org/officeDocument/2006/relationships/table" Target="../tables/table67.xml"/><Relationship Id="rId89" Type="http://schemas.openxmlformats.org/officeDocument/2006/relationships/table" Target="../tables/table88.xml"/><Relationship Id="rId112" Type="http://schemas.openxmlformats.org/officeDocument/2006/relationships/table" Target="../tables/table111.xml"/><Relationship Id="rId133" Type="http://schemas.openxmlformats.org/officeDocument/2006/relationships/table" Target="../tables/table132.xml"/><Relationship Id="rId154" Type="http://schemas.openxmlformats.org/officeDocument/2006/relationships/table" Target="../tables/table153.xml"/><Relationship Id="rId175" Type="http://schemas.openxmlformats.org/officeDocument/2006/relationships/table" Target="../tables/table174.xml"/><Relationship Id="rId16" Type="http://schemas.openxmlformats.org/officeDocument/2006/relationships/table" Target="../tables/table15.xml"/><Relationship Id="rId37" Type="http://schemas.openxmlformats.org/officeDocument/2006/relationships/table" Target="../tables/table36.xml"/><Relationship Id="rId58" Type="http://schemas.openxmlformats.org/officeDocument/2006/relationships/table" Target="../tables/table57.xml"/><Relationship Id="rId79" Type="http://schemas.openxmlformats.org/officeDocument/2006/relationships/table" Target="../tables/table78.xml"/><Relationship Id="rId102" Type="http://schemas.openxmlformats.org/officeDocument/2006/relationships/table" Target="../tables/table101.xml"/><Relationship Id="rId123" Type="http://schemas.openxmlformats.org/officeDocument/2006/relationships/table" Target="../tables/table122.xml"/><Relationship Id="rId144" Type="http://schemas.openxmlformats.org/officeDocument/2006/relationships/table" Target="../tables/table143.xml"/><Relationship Id="rId90" Type="http://schemas.openxmlformats.org/officeDocument/2006/relationships/table" Target="../tables/table89.xml"/><Relationship Id="rId165" Type="http://schemas.openxmlformats.org/officeDocument/2006/relationships/table" Target="../tables/table164.xml"/><Relationship Id="rId186" Type="http://schemas.openxmlformats.org/officeDocument/2006/relationships/table" Target="../tables/table185.xml"/><Relationship Id="rId27" Type="http://schemas.openxmlformats.org/officeDocument/2006/relationships/table" Target="../tables/table26.xml"/><Relationship Id="rId48" Type="http://schemas.openxmlformats.org/officeDocument/2006/relationships/table" Target="../tables/table47.xml"/><Relationship Id="rId69" Type="http://schemas.openxmlformats.org/officeDocument/2006/relationships/table" Target="../tables/table68.xml"/><Relationship Id="rId113" Type="http://schemas.openxmlformats.org/officeDocument/2006/relationships/table" Target="../tables/table112.xml"/><Relationship Id="rId134" Type="http://schemas.openxmlformats.org/officeDocument/2006/relationships/table" Target="../tables/table133.xml"/><Relationship Id="rId80" Type="http://schemas.openxmlformats.org/officeDocument/2006/relationships/table" Target="../tables/table79.xml"/><Relationship Id="rId155" Type="http://schemas.openxmlformats.org/officeDocument/2006/relationships/table" Target="../tables/table154.xml"/><Relationship Id="rId176" Type="http://schemas.openxmlformats.org/officeDocument/2006/relationships/table" Target="../tables/table175.xml"/><Relationship Id="rId17" Type="http://schemas.openxmlformats.org/officeDocument/2006/relationships/table" Target="../tables/table16.xml"/><Relationship Id="rId38" Type="http://schemas.openxmlformats.org/officeDocument/2006/relationships/table" Target="../tables/table37.xml"/><Relationship Id="rId59" Type="http://schemas.openxmlformats.org/officeDocument/2006/relationships/table" Target="../tables/table58.xml"/><Relationship Id="rId103" Type="http://schemas.openxmlformats.org/officeDocument/2006/relationships/table" Target="../tables/table102.xml"/><Relationship Id="rId124" Type="http://schemas.openxmlformats.org/officeDocument/2006/relationships/table" Target="../tables/table123.xml"/><Relationship Id="rId70" Type="http://schemas.openxmlformats.org/officeDocument/2006/relationships/table" Target="../tables/table69.xml"/><Relationship Id="rId91" Type="http://schemas.openxmlformats.org/officeDocument/2006/relationships/table" Target="../tables/table90.xml"/><Relationship Id="rId145" Type="http://schemas.openxmlformats.org/officeDocument/2006/relationships/table" Target="../tables/table144.xml"/><Relationship Id="rId166" Type="http://schemas.openxmlformats.org/officeDocument/2006/relationships/table" Target="../tables/table165.xml"/><Relationship Id="rId187" Type="http://schemas.openxmlformats.org/officeDocument/2006/relationships/table" Target="../tables/table186.xml"/><Relationship Id="rId1" Type="http://schemas.openxmlformats.org/officeDocument/2006/relationships/printerSettings" Target="../printerSettings/printerSettings2.bin"/><Relationship Id="rId28" Type="http://schemas.openxmlformats.org/officeDocument/2006/relationships/table" Target="../tables/table27.xml"/><Relationship Id="rId49" Type="http://schemas.openxmlformats.org/officeDocument/2006/relationships/table" Target="../tables/table48.xml"/><Relationship Id="rId114" Type="http://schemas.openxmlformats.org/officeDocument/2006/relationships/table" Target="../tables/table113.xml"/><Relationship Id="rId60" Type="http://schemas.openxmlformats.org/officeDocument/2006/relationships/table" Target="../tables/table59.xml"/><Relationship Id="rId81" Type="http://schemas.openxmlformats.org/officeDocument/2006/relationships/table" Target="../tables/table80.xml"/><Relationship Id="rId135" Type="http://schemas.openxmlformats.org/officeDocument/2006/relationships/table" Target="../tables/table134.xml"/><Relationship Id="rId156" Type="http://schemas.openxmlformats.org/officeDocument/2006/relationships/table" Target="../tables/table155.xml"/><Relationship Id="rId177" Type="http://schemas.openxmlformats.org/officeDocument/2006/relationships/table" Target="../tables/table176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304.xml"/><Relationship Id="rId21" Type="http://schemas.openxmlformats.org/officeDocument/2006/relationships/table" Target="../tables/table208.xml"/><Relationship Id="rId42" Type="http://schemas.openxmlformats.org/officeDocument/2006/relationships/table" Target="../tables/table229.xml"/><Relationship Id="rId63" Type="http://schemas.openxmlformats.org/officeDocument/2006/relationships/table" Target="../tables/table250.xml"/><Relationship Id="rId84" Type="http://schemas.openxmlformats.org/officeDocument/2006/relationships/table" Target="../tables/table271.xml"/><Relationship Id="rId138" Type="http://schemas.openxmlformats.org/officeDocument/2006/relationships/table" Target="../tables/table325.xml"/><Relationship Id="rId159" Type="http://schemas.openxmlformats.org/officeDocument/2006/relationships/table" Target="../tables/table346.xml"/><Relationship Id="rId170" Type="http://schemas.openxmlformats.org/officeDocument/2006/relationships/table" Target="../tables/table357.xml"/><Relationship Id="rId191" Type="http://schemas.openxmlformats.org/officeDocument/2006/relationships/table" Target="../tables/table378.xml"/><Relationship Id="rId205" Type="http://schemas.openxmlformats.org/officeDocument/2006/relationships/table" Target="../tables/table392.xml"/><Relationship Id="rId226" Type="http://schemas.openxmlformats.org/officeDocument/2006/relationships/table" Target="../tables/table413.xml"/><Relationship Id="rId107" Type="http://schemas.openxmlformats.org/officeDocument/2006/relationships/table" Target="../tables/table294.xml"/><Relationship Id="rId11" Type="http://schemas.openxmlformats.org/officeDocument/2006/relationships/table" Target="../tables/table198.xml"/><Relationship Id="rId32" Type="http://schemas.openxmlformats.org/officeDocument/2006/relationships/table" Target="../tables/table219.xml"/><Relationship Id="rId53" Type="http://schemas.openxmlformats.org/officeDocument/2006/relationships/table" Target="../tables/table240.xml"/><Relationship Id="rId74" Type="http://schemas.openxmlformats.org/officeDocument/2006/relationships/table" Target="../tables/table261.xml"/><Relationship Id="rId128" Type="http://schemas.openxmlformats.org/officeDocument/2006/relationships/table" Target="../tables/table315.xml"/><Relationship Id="rId149" Type="http://schemas.openxmlformats.org/officeDocument/2006/relationships/table" Target="../tables/table336.xml"/><Relationship Id="rId5" Type="http://schemas.openxmlformats.org/officeDocument/2006/relationships/table" Target="../tables/table192.xml"/><Relationship Id="rId95" Type="http://schemas.openxmlformats.org/officeDocument/2006/relationships/table" Target="../tables/table282.xml"/><Relationship Id="rId160" Type="http://schemas.openxmlformats.org/officeDocument/2006/relationships/table" Target="../tables/table347.xml"/><Relationship Id="rId181" Type="http://schemas.openxmlformats.org/officeDocument/2006/relationships/table" Target="../tables/table368.xml"/><Relationship Id="rId216" Type="http://schemas.openxmlformats.org/officeDocument/2006/relationships/table" Target="../tables/table403.xml"/><Relationship Id="rId22" Type="http://schemas.openxmlformats.org/officeDocument/2006/relationships/table" Target="../tables/table209.xml"/><Relationship Id="rId43" Type="http://schemas.openxmlformats.org/officeDocument/2006/relationships/table" Target="../tables/table230.xml"/><Relationship Id="rId64" Type="http://schemas.openxmlformats.org/officeDocument/2006/relationships/table" Target="../tables/table251.xml"/><Relationship Id="rId118" Type="http://schemas.openxmlformats.org/officeDocument/2006/relationships/table" Target="../tables/table305.xml"/><Relationship Id="rId139" Type="http://schemas.openxmlformats.org/officeDocument/2006/relationships/table" Target="../tables/table326.xml"/><Relationship Id="rId85" Type="http://schemas.openxmlformats.org/officeDocument/2006/relationships/table" Target="../tables/table272.xml"/><Relationship Id="rId150" Type="http://schemas.openxmlformats.org/officeDocument/2006/relationships/table" Target="../tables/table337.xml"/><Relationship Id="rId171" Type="http://schemas.openxmlformats.org/officeDocument/2006/relationships/table" Target="../tables/table358.xml"/><Relationship Id="rId192" Type="http://schemas.openxmlformats.org/officeDocument/2006/relationships/table" Target="../tables/table379.xml"/><Relationship Id="rId206" Type="http://schemas.openxmlformats.org/officeDocument/2006/relationships/table" Target="../tables/table393.xml"/><Relationship Id="rId227" Type="http://schemas.openxmlformats.org/officeDocument/2006/relationships/table" Target="../tables/table414.xml"/><Relationship Id="rId12" Type="http://schemas.openxmlformats.org/officeDocument/2006/relationships/table" Target="../tables/table199.xml"/><Relationship Id="rId33" Type="http://schemas.openxmlformats.org/officeDocument/2006/relationships/table" Target="../tables/table220.xml"/><Relationship Id="rId108" Type="http://schemas.openxmlformats.org/officeDocument/2006/relationships/table" Target="../tables/table295.xml"/><Relationship Id="rId129" Type="http://schemas.openxmlformats.org/officeDocument/2006/relationships/table" Target="../tables/table316.xml"/><Relationship Id="rId54" Type="http://schemas.openxmlformats.org/officeDocument/2006/relationships/table" Target="../tables/table241.xml"/><Relationship Id="rId75" Type="http://schemas.openxmlformats.org/officeDocument/2006/relationships/table" Target="../tables/table262.xml"/><Relationship Id="rId96" Type="http://schemas.openxmlformats.org/officeDocument/2006/relationships/table" Target="../tables/table283.xml"/><Relationship Id="rId140" Type="http://schemas.openxmlformats.org/officeDocument/2006/relationships/table" Target="../tables/table327.xml"/><Relationship Id="rId161" Type="http://schemas.openxmlformats.org/officeDocument/2006/relationships/table" Target="../tables/table348.xml"/><Relationship Id="rId182" Type="http://schemas.openxmlformats.org/officeDocument/2006/relationships/table" Target="../tables/table369.xml"/><Relationship Id="rId217" Type="http://schemas.openxmlformats.org/officeDocument/2006/relationships/table" Target="../tables/table404.xml"/><Relationship Id="rId6" Type="http://schemas.openxmlformats.org/officeDocument/2006/relationships/table" Target="../tables/table193.xml"/><Relationship Id="rId23" Type="http://schemas.openxmlformats.org/officeDocument/2006/relationships/table" Target="../tables/table210.xml"/><Relationship Id="rId119" Type="http://schemas.openxmlformats.org/officeDocument/2006/relationships/table" Target="../tables/table306.xml"/><Relationship Id="rId44" Type="http://schemas.openxmlformats.org/officeDocument/2006/relationships/table" Target="../tables/table231.xml"/><Relationship Id="rId65" Type="http://schemas.openxmlformats.org/officeDocument/2006/relationships/table" Target="../tables/table252.xml"/><Relationship Id="rId86" Type="http://schemas.openxmlformats.org/officeDocument/2006/relationships/table" Target="../tables/table273.xml"/><Relationship Id="rId130" Type="http://schemas.openxmlformats.org/officeDocument/2006/relationships/table" Target="../tables/table317.xml"/><Relationship Id="rId151" Type="http://schemas.openxmlformats.org/officeDocument/2006/relationships/table" Target="../tables/table338.xml"/><Relationship Id="rId172" Type="http://schemas.openxmlformats.org/officeDocument/2006/relationships/table" Target="../tables/table359.xml"/><Relationship Id="rId193" Type="http://schemas.openxmlformats.org/officeDocument/2006/relationships/table" Target="../tables/table380.xml"/><Relationship Id="rId207" Type="http://schemas.openxmlformats.org/officeDocument/2006/relationships/table" Target="../tables/table394.xml"/><Relationship Id="rId228" Type="http://schemas.openxmlformats.org/officeDocument/2006/relationships/table" Target="../tables/table415.xml"/><Relationship Id="rId13" Type="http://schemas.openxmlformats.org/officeDocument/2006/relationships/table" Target="../tables/table200.xml"/><Relationship Id="rId109" Type="http://schemas.openxmlformats.org/officeDocument/2006/relationships/table" Target="../tables/table296.xml"/><Relationship Id="rId34" Type="http://schemas.openxmlformats.org/officeDocument/2006/relationships/table" Target="../tables/table221.xml"/><Relationship Id="rId55" Type="http://schemas.openxmlformats.org/officeDocument/2006/relationships/table" Target="../tables/table242.xml"/><Relationship Id="rId76" Type="http://schemas.openxmlformats.org/officeDocument/2006/relationships/table" Target="../tables/table263.xml"/><Relationship Id="rId97" Type="http://schemas.openxmlformats.org/officeDocument/2006/relationships/table" Target="../tables/table284.xml"/><Relationship Id="rId120" Type="http://schemas.openxmlformats.org/officeDocument/2006/relationships/table" Target="../tables/table307.xml"/><Relationship Id="rId141" Type="http://schemas.openxmlformats.org/officeDocument/2006/relationships/table" Target="../tables/table328.xml"/><Relationship Id="rId7" Type="http://schemas.openxmlformats.org/officeDocument/2006/relationships/table" Target="../tables/table194.xml"/><Relationship Id="rId162" Type="http://schemas.openxmlformats.org/officeDocument/2006/relationships/table" Target="../tables/table349.xml"/><Relationship Id="rId183" Type="http://schemas.openxmlformats.org/officeDocument/2006/relationships/table" Target="../tables/table370.xml"/><Relationship Id="rId218" Type="http://schemas.openxmlformats.org/officeDocument/2006/relationships/table" Target="../tables/table405.xml"/><Relationship Id="rId24" Type="http://schemas.openxmlformats.org/officeDocument/2006/relationships/table" Target="../tables/table211.xml"/><Relationship Id="rId45" Type="http://schemas.openxmlformats.org/officeDocument/2006/relationships/table" Target="../tables/table232.xml"/><Relationship Id="rId66" Type="http://schemas.openxmlformats.org/officeDocument/2006/relationships/table" Target="../tables/table253.xml"/><Relationship Id="rId87" Type="http://schemas.openxmlformats.org/officeDocument/2006/relationships/table" Target="../tables/table274.xml"/><Relationship Id="rId110" Type="http://schemas.openxmlformats.org/officeDocument/2006/relationships/table" Target="../tables/table297.xml"/><Relationship Id="rId131" Type="http://schemas.openxmlformats.org/officeDocument/2006/relationships/table" Target="../tables/table318.xml"/><Relationship Id="rId152" Type="http://schemas.openxmlformats.org/officeDocument/2006/relationships/table" Target="../tables/table339.xml"/><Relationship Id="rId173" Type="http://schemas.openxmlformats.org/officeDocument/2006/relationships/table" Target="../tables/table360.xml"/><Relationship Id="rId194" Type="http://schemas.openxmlformats.org/officeDocument/2006/relationships/table" Target="../tables/table381.xml"/><Relationship Id="rId208" Type="http://schemas.openxmlformats.org/officeDocument/2006/relationships/table" Target="../tables/table395.xml"/><Relationship Id="rId229" Type="http://schemas.openxmlformats.org/officeDocument/2006/relationships/table" Target="../tables/table416.xml"/><Relationship Id="rId14" Type="http://schemas.openxmlformats.org/officeDocument/2006/relationships/table" Target="../tables/table201.xml"/><Relationship Id="rId35" Type="http://schemas.openxmlformats.org/officeDocument/2006/relationships/table" Target="../tables/table222.xml"/><Relationship Id="rId56" Type="http://schemas.openxmlformats.org/officeDocument/2006/relationships/table" Target="../tables/table243.xml"/><Relationship Id="rId77" Type="http://schemas.openxmlformats.org/officeDocument/2006/relationships/table" Target="../tables/table264.xml"/><Relationship Id="rId100" Type="http://schemas.openxmlformats.org/officeDocument/2006/relationships/table" Target="../tables/table287.xml"/><Relationship Id="rId8" Type="http://schemas.openxmlformats.org/officeDocument/2006/relationships/table" Target="../tables/table195.xml"/><Relationship Id="rId98" Type="http://schemas.openxmlformats.org/officeDocument/2006/relationships/table" Target="../tables/table285.xml"/><Relationship Id="rId121" Type="http://schemas.openxmlformats.org/officeDocument/2006/relationships/table" Target="../tables/table308.xml"/><Relationship Id="rId142" Type="http://schemas.openxmlformats.org/officeDocument/2006/relationships/table" Target="../tables/table329.xml"/><Relationship Id="rId163" Type="http://schemas.openxmlformats.org/officeDocument/2006/relationships/table" Target="../tables/table350.xml"/><Relationship Id="rId184" Type="http://schemas.openxmlformats.org/officeDocument/2006/relationships/table" Target="../tables/table371.xml"/><Relationship Id="rId219" Type="http://schemas.openxmlformats.org/officeDocument/2006/relationships/table" Target="../tables/table406.xml"/><Relationship Id="rId230" Type="http://schemas.openxmlformats.org/officeDocument/2006/relationships/table" Target="../tables/table417.xml"/><Relationship Id="rId25" Type="http://schemas.openxmlformats.org/officeDocument/2006/relationships/table" Target="../tables/table212.xml"/><Relationship Id="rId46" Type="http://schemas.openxmlformats.org/officeDocument/2006/relationships/table" Target="../tables/table233.xml"/><Relationship Id="rId67" Type="http://schemas.openxmlformats.org/officeDocument/2006/relationships/table" Target="../tables/table254.xml"/><Relationship Id="rId20" Type="http://schemas.openxmlformats.org/officeDocument/2006/relationships/table" Target="../tables/table207.xml"/><Relationship Id="rId41" Type="http://schemas.openxmlformats.org/officeDocument/2006/relationships/table" Target="../tables/table228.xml"/><Relationship Id="rId62" Type="http://schemas.openxmlformats.org/officeDocument/2006/relationships/table" Target="../tables/table249.xml"/><Relationship Id="rId83" Type="http://schemas.openxmlformats.org/officeDocument/2006/relationships/table" Target="../tables/table270.xml"/><Relationship Id="rId88" Type="http://schemas.openxmlformats.org/officeDocument/2006/relationships/table" Target="../tables/table275.xml"/><Relationship Id="rId111" Type="http://schemas.openxmlformats.org/officeDocument/2006/relationships/table" Target="../tables/table298.xml"/><Relationship Id="rId132" Type="http://schemas.openxmlformats.org/officeDocument/2006/relationships/table" Target="../tables/table319.xml"/><Relationship Id="rId153" Type="http://schemas.openxmlformats.org/officeDocument/2006/relationships/table" Target="../tables/table340.xml"/><Relationship Id="rId174" Type="http://schemas.openxmlformats.org/officeDocument/2006/relationships/table" Target="../tables/table361.xml"/><Relationship Id="rId179" Type="http://schemas.openxmlformats.org/officeDocument/2006/relationships/table" Target="../tables/table366.xml"/><Relationship Id="rId195" Type="http://schemas.openxmlformats.org/officeDocument/2006/relationships/table" Target="../tables/table382.xml"/><Relationship Id="rId209" Type="http://schemas.openxmlformats.org/officeDocument/2006/relationships/table" Target="../tables/table396.xml"/><Relationship Id="rId190" Type="http://schemas.openxmlformats.org/officeDocument/2006/relationships/table" Target="../tables/table377.xml"/><Relationship Id="rId204" Type="http://schemas.openxmlformats.org/officeDocument/2006/relationships/table" Target="../tables/table391.xml"/><Relationship Id="rId220" Type="http://schemas.openxmlformats.org/officeDocument/2006/relationships/table" Target="../tables/table407.xml"/><Relationship Id="rId225" Type="http://schemas.openxmlformats.org/officeDocument/2006/relationships/table" Target="../tables/table412.xml"/><Relationship Id="rId15" Type="http://schemas.openxmlformats.org/officeDocument/2006/relationships/table" Target="../tables/table202.xml"/><Relationship Id="rId36" Type="http://schemas.openxmlformats.org/officeDocument/2006/relationships/table" Target="../tables/table223.xml"/><Relationship Id="rId57" Type="http://schemas.openxmlformats.org/officeDocument/2006/relationships/table" Target="../tables/table244.xml"/><Relationship Id="rId106" Type="http://schemas.openxmlformats.org/officeDocument/2006/relationships/table" Target="../tables/table293.xml"/><Relationship Id="rId127" Type="http://schemas.openxmlformats.org/officeDocument/2006/relationships/table" Target="../tables/table314.xml"/><Relationship Id="rId10" Type="http://schemas.openxmlformats.org/officeDocument/2006/relationships/table" Target="../tables/table197.xml"/><Relationship Id="rId31" Type="http://schemas.openxmlformats.org/officeDocument/2006/relationships/table" Target="../tables/table218.xml"/><Relationship Id="rId52" Type="http://schemas.openxmlformats.org/officeDocument/2006/relationships/table" Target="../tables/table239.xml"/><Relationship Id="rId73" Type="http://schemas.openxmlformats.org/officeDocument/2006/relationships/table" Target="../tables/table260.xml"/><Relationship Id="rId78" Type="http://schemas.openxmlformats.org/officeDocument/2006/relationships/table" Target="../tables/table265.xml"/><Relationship Id="rId94" Type="http://schemas.openxmlformats.org/officeDocument/2006/relationships/table" Target="../tables/table281.xml"/><Relationship Id="rId99" Type="http://schemas.openxmlformats.org/officeDocument/2006/relationships/table" Target="../tables/table286.xml"/><Relationship Id="rId101" Type="http://schemas.openxmlformats.org/officeDocument/2006/relationships/table" Target="../tables/table288.xml"/><Relationship Id="rId122" Type="http://schemas.openxmlformats.org/officeDocument/2006/relationships/table" Target="../tables/table309.xml"/><Relationship Id="rId143" Type="http://schemas.openxmlformats.org/officeDocument/2006/relationships/table" Target="../tables/table330.xml"/><Relationship Id="rId148" Type="http://schemas.openxmlformats.org/officeDocument/2006/relationships/table" Target="../tables/table335.xml"/><Relationship Id="rId164" Type="http://schemas.openxmlformats.org/officeDocument/2006/relationships/table" Target="../tables/table351.xml"/><Relationship Id="rId169" Type="http://schemas.openxmlformats.org/officeDocument/2006/relationships/table" Target="../tables/table356.xml"/><Relationship Id="rId185" Type="http://schemas.openxmlformats.org/officeDocument/2006/relationships/table" Target="../tables/table372.xml"/><Relationship Id="rId4" Type="http://schemas.openxmlformats.org/officeDocument/2006/relationships/table" Target="../tables/table191.xml"/><Relationship Id="rId9" Type="http://schemas.openxmlformats.org/officeDocument/2006/relationships/table" Target="../tables/table196.xml"/><Relationship Id="rId180" Type="http://schemas.openxmlformats.org/officeDocument/2006/relationships/table" Target="../tables/table367.xml"/><Relationship Id="rId210" Type="http://schemas.openxmlformats.org/officeDocument/2006/relationships/table" Target="../tables/table397.xml"/><Relationship Id="rId215" Type="http://schemas.openxmlformats.org/officeDocument/2006/relationships/table" Target="../tables/table402.xml"/><Relationship Id="rId236" Type="http://schemas.openxmlformats.org/officeDocument/2006/relationships/comments" Target="../comments4.xml"/><Relationship Id="rId26" Type="http://schemas.openxmlformats.org/officeDocument/2006/relationships/table" Target="../tables/table213.xml"/><Relationship Id="rId231" Type="http://schemas.openxmlformats.org/officeDocument/2006/relationships/table" Target="../tables/table418.xml"/><Relationship Id="rId47" Type="http://schemas.openxmlformats.org/officeDocument/2006/relationships/table" Target="../tables/table234.xml"/><Relationship Id="rId68" Type="http://schemas.openxmlformats.org/officeDocument/2006/relationships/table" Target="../tables/table255.xml"/><Relationship Id="rId89" Type="http://schemas.openxmlformats.org/officeDocument/2006/relationships/table" Target="../tables/table276.xml"/><Relationship Id="rId112" Type="http://schemas.openxmlformats.org/officeDocument/2006/relationships/table" Target="../tables/table299.xml"/><Relationship Id="rId133" Type="http://schemas.openxmlformats.org/officeDocument/2006/relationships/table" Target="../tables/table320.xml"/><Relationship Id="rId154" Type="http://schemas.openxmlformats.org/officeDocument/2006/relationships/table" Target="../tables/table341.xml"/><Relationship Id="rId175" Type="http://schemas.openxmlformats.org/officeDocument/2006/relationships/table" Target="../tables/table362.xml"/><Relationship Id="rId196" Type="http://schemas.openxmlformats.org/officeDocument/2006/relationships/table" Target="../tables/table383.xml"/><Relationship Id="rId200" Type="http://schemas.openxmlformats.org/officeDocument/2006/relationships/table" Target="../tables/table387.xml"/><Relationship Id="rId16" Type="http://schemas.openxmlformats.org/officeDocument/2006/relationships/table" Target="../tables/table203.xml"/><Relationship Id="rId221" Type="http://schemas.openxmlformats.org/officeDocument/2006/relationships/table" Target="../tables/table408.xml"/><Relationship Id="rId37" Type="http://schemas.openxmlformats.org/officeDocument/2006/relationships/table" Target="../tables/table224.xml"/><Relationship Id="rId58" Type="http://schemas.openxmlformats.org/officeDocument/2006/relationships/table" Target="../tables/table245.xml"/><Relationship Id="rId79" Type="http://schemas.openxmlformats.org/officeDocument/2006/relationships/table" Target="../tables/table266.xml"/><Relationship Id="rId102" Type="http://schemas.openxmlformats.org/officeDocument/2006/relationships/table" Target="../tables/table289.xml"/><Relationship Id="rId123" Type="http://schemas.openxmlformats.org/officeDocument/2006/relationships/table" Target="../tables/table310.xml"/><Relationship Id="rId144" Type="http://schemas.openxmlformats.org/officeDocument/2006/relationships/table" Target="../tables/table331.xml"/><Relationship Id="rId90" Type="http://schemas.openxmlformats.org/officeDocument/2006/relationships/table" Target="../tables/table277.xml"/><Relationship Id="rId165" Type="http://schemas.openxmlformats.org/officeDocument/2006/relationships/table" Target="../tables/table352.xml"/><Relationship Id="rId186" Type="http://schemas.openxmlformats.org/officeDocument/2006/relationships/table" Target="../tables/table373.xml"/><Relationship Id="rId211" Type="http://schemas.openxmlformats.org/officeDocument/2006/relationships/table" Target="../tables/table398.xml"/><Relationship Id="rId232" Type="http://schemas.openxmlformats.org/officeDocument/2006/relationships/table" Target="../tables/table419.xml"/><Relationship Id="rId27" Type="http://schemas.openxmlformats.org/officeDocument/2006/relationships/table" Target="../tables/table214.xml"/><Relationship Id="rId48" Type="http://schemas.openxmlformats.org/officeDocument/2006/relationships/table" Target="../tables/table235.xml"/><Relationship Id="rId69" Type="http://schemas.openxmlformats.org/officeDocument/2006/relationships/table" Target="../tables/table256.xml"/><Relationship Id="rId113" Type="http://schemas.openxmlformats.org/officeDocument/2006/relationships/table" Target="../tables/table300.xml"/><Relationship Id="rId134" Type="http://schemas.openxmlformats.org/officeDocument/2006/relationships/table" Target="../tables/table321.xml"/><Relationship Id="rId80" Type="http://schemas.openxmlformats.org/officeDocument/2006/relationships/table" Target="../tables/table267.xml"/><Relationship Id="rId155" Type="http://schemas.openxmlformats.org/officeDocument/2006/relationships/table" Target="../tables/table342.xml"/><Relationship Id="rId176" Type="http://schemas.openxmlformats.org/officeDocument/2006/relationships/table" Target="../tables/table363.xml"/><Relationship Id="rId197" Type="http://schemas.openxmlformats.org/officeDocument/2006/relationships/table" Target="../tables/table384.xml"/><Relationship Id="rId201" Type="http://schemas.openxmlformats.org/officeDocument/2006/relationships/table" Target="../tables/table388.xml"/><Relationship Id="rId222" Type="http://schemas.openxmlformats.org/officeDocument/2006/relationships/table" Target="../tables/table409.xml"/><Relationship Id="rId17" Type="http://schemas.openxmlformats.org/officeDocument/2006/relationships/table" Target="../tables/table204.xml"/><Relationship Id="rId38" Type="http://schemas.openxmlformats.org/officeDocument/2006/relationships/table" Target="../tables/table225.xml"/><Relationship Id="rId59" Type="http://schemas.openxmlformats.org/officeDocument/2006/relationships/table" Target="../tables/table246.xml"/><Relationship Id="rId103" Type="http://schemas.openxmlformats.org/officeDocument/2006/relationships/table" Target="../tables/table290.xml"/><Relationship Id="rId124" Type="http://schemas.openxmlformats.org/officeDocument/2006/relationships/table" Target="../tables/table311.xml"/><Relationship Id="rId70" Type="http://schemas.openxmlformats.org/officeDocument/2006/relationships/table" Target="../tables/table257.xml"/><Relationship Id="rId91" Type="http://schemas.openxmlformats.org/officeDocument/2006/relationships/table" Target="../tables/table278.xml"/><Relationship Id="rId145" Type="http://schemas.openxmlformats.org/officeDocument/2006/relationships/table" Target="../tables/table332.xml"/><Relationship Id="rId166" Type="http://schemas.openxmlformats.org/officeDocument/2006/relationships/table" Target="../tables/table353.xml"/><Relationship Id="rId187" Type="http://schemas.openxmlformats.org/officeDocument/2006/relationships/table" Target="../tables/table374.xml"/><Relationship Id="rId1" Type="http://schemas.openxmlformats.org/officeDocument/2006/relationships/vmlDrawing" Target="../drawings/vmlDrawing4.vml"/><Relationship Id="rId212" Type="http://schemas.openxmlformats.org/officeDocument/2006/relationships/table" Target="../tables/table399.xml"/><Relationship Id="rId233" Type="http://schemas.openxmlformats.org/officeDocument/2006/relationships/table" Target="../tables/table420.xml"/><Relationship Id="rId28" Type="http://schemas.openxmlformats.org/officeDocument/2006/relationships/table" Target="../tables/table215.xml"/><Relationship Id="rId49" Type="http://schemas.openxmlformats.org/officeDocument/2006/relationships/table" Target="../tables/table236.xml"/><Relationship Id="rId114" Type="http://schemas.openxmlformats.org/officeDocument/2006/relationships/table" Target="../tables/table301.xml"/><Relationship Id="rId60" Type="http://schemas.openxmlformats.org/officeDocument/2006/relationships/table" Target="../tables/table247.xml"/><Relationship Id="rId81" Type="http://schemas.openxmlformats.org/officeDocument/2006/relationships/table" Target="../tables/table268.xml"/><Relationship Id="rId135" Type="http://schemas.openxmlformats.org/officeDocument/2006/relationships/table" Target="../tables/table322.xml"/><Relationship Id="rId156" Type="http://schemas.openxmlformats.org/officeDocument/2006/relationships/table" Target="../tables/table343.xml"/><Relationship Id="rId177" Type="http://schemas.openxmlformats.org/officeDocument/2006/relationships/table" Target="../tables/table364.xml"/><Relationship Id="rId198" Type="http://schemas.openxmlformats.org/officeDocument/2006/relationships/table" Target="../tables/table385.xml"/><Relationship Id="rId202" Type="http://schemas.openxmlformats.org/officeDocument/2006/relationships/table" Target="../tables/table389.xml"/><Relationship Id="rId223" Type="http://schemas.openxmlformats.org/officeDocument/2006/relationships/table" Target="../tables/table410.xml"/><Relationship Id="rId18" Type="http://schemas.openxmlformats.org/officeDocument/2006/relationships/table" Target="../tables/table205.xml"/><Relationship Id="rId39" Type="http://schemas.openxmlformats.org/officeDocument/2006/relationships/table" Target="../tables/table226.xml"/><Relationship Id="rId50" Type="http://schemas.openxmlformats.org/officeDocument/2006/relationships/table" Target="../tables/table237.xml"/><Relationship Id="rId104" Type="http://schemas.openxmlformats.org/officeDocument/2006/relationships/table" Target="../tables/table291.xml"/><Relationship Id="rId125" Type="http://schemas.openxmlformats.org/officeDocument/2006/relationships/table" Target="../tables/table312.xml"/><Relationship Id="rId146" Type="http://schemas.openxmlformats.org/officeDocument/2006/relationships/table" Target="../tables/table333.xml"/><Relationship Id="rId167" Type="http://schemas.openxmlformats.org/officeDocument/2006/relationships/table" Target="../tables/table354.xml"/><Relationship Id="rId188" Type="http://schemas.openxmlformats.org/officeDocument/2006/relationships/table" Target="../tables/table375.xml"/><Relationship Id="rId71" Type="http://schemas.openxmlformats.org/officeDocument/2006/relationships/table" Target="../tables/table258.xml"/><Relationship Id="rId92" Type="http://schemas.openxmlformats.org/officeDocument/2006/relationships/table" Target="../tables/table279.xml"/><Relationship Id="rId213" Type="http://schemas.openxmlformats.org/officeDocument/2006/relationships/table" Target="../tables/table400.xml"/><Relationship Id="rId234" Type="http://schemas.openxmlformats.org/officeDocument/2006/relationships/table" Target="../tables/table421.xml"/><Relationship Id="rId2" Type="http://schemas.openxmlformats.org/officeDocument/2006/relationships/table" Target="../tables/table189.xml"/><Relationship Id="rId29" Type="http://schemas.openxmlformats.org/officeDocument/2006/relationships/table" Target="../tables/table216.xml"/><Relationship Id="rId40" Type="http://schemas.openxmlformats.org/officeDocument/2006/relationships/table" Target="../tables/table227.xml"/><Relationship Id="rId115" Type="http://schemas.openxmlformats.org/officeDocument/2006/relationships/table" Target="../tables/table302.xml"/><Relationship Id="rId136" Type="http://schemas.openxmlformats.org/officeDocument/2006/relationships/table" Target="../tables/table323.xml"/><Relationship Id="rId157" Type="http://schemas.openxmlformats.org/officeDocument/2006/relationships/table" Target="../tables/table344.xml"/><Relationship Id="rId178" Type="http://schemas.openxmlformats.org/officeDocument/2006/relationships/table" Target="../tables/table365.xml"/><Relationship Id="rId61" Type="http://schemas.openxmlformats.org/officeDocument/2006/relationships/table" Target="../tables/table248.xml"/><Relationship Id="rId82" Type="http://schemas.openxmlformats.org/officeDocument/2006/relationships/table" Target="../tables/table269.xml"/><Relationship Id="rId199" Type="http://schemas.openxmlformats.org/officeDocument/2006/relationships/table" Target="../tables/table386.xml"/><Relationship Id="rId203" Type="http://schemas.openxmlformats.org/officeDocument/2006/relationships/table" Target="../tables/table390.xml"/><Relationship Id="rId19" Type="http://schemas.openxmlformats.org/officeDocument/2006/relationships/table" Target="../tables/table206.xml"/><Relationship Id="rId224" Type="http://schemas.openxmlformats.org/officeDocument/2006/relationships/table" Target="../tables/table411.xml"/><Relationship Id="rId30" Type="http://schemas.openxmlformats.org/officeDocument/2006/relationships/table" Target="../tables/table217.xml"/><Relationship Id="rId105" Type="http://schemas.openxmlformats.org/officeDocument/2006/relationships/table" Target="../tables/table292.xml"/><Relationship Id="rId126" Type="http://schemas.openxmlformats.org/officeDocument/2006/relationships/table" Target="../tables/table313.xml"/><Relationship Id="rId147" Type="http://schemas.openxmlformats.org/officeDocument/2006/relationships/table" Target="../tables/table334.xml"/><Relationship Id="rId168" Type="http://schemas.openxmlformats.org/officeDocument/2006/relationships/table" Target="../tables/table355.xml"/><Relationship Id="rId51" Type="http://schemas.openxmlformats.org/officeDocument/2006/relationships/table" Target="../tables/table238.xml"/><Relationship Id="rId72" Type="http://schemas.openxmlformats.org/officeDocument/2006/relationships/table" Target="../tables/table259.xml"/><Relationship Id="rId93" Type="http://schemas.openxmlformats.org/officeDocument/2006/relationships/table" Target="../tables/table280.xml"/><Relationship Id="rId189" Type="http://schemas.openxmlformats.org/officeDocument/2006/relationships/table" Target="../tables/table376.xml"/><Relationship Id="rId3" Type="http://schemas.openxmlformats.org/officeDocument/2006/relationships/table" Target="../tables/table190.xml"/><Relationship Id="rId214" Type="http://schemas.openxmlformats.org/officeDocument/2006/relationships/table" Target="../tables/table401.xml"/><Relationship Id="rId235" Type="http://schemas.openxmlformats.org/officeDocument/2006/relationships/table" Target="../tables/table422.xml"/><Relationship Id="rId116" Type="http://schemas.openxmlformats.org/officeDocument/2006/relationships/table" Target="../tables/table303.xml"/><Relationship Id="rId137" Type="http://schemas.openxmlformats.org/officeDocument/2006/relationships/table" Target="../tables/table324.xml"/><Relationship Id="rId158" Type="http://schemas.openxmlformats.org/officeDocument/2006/relationships/table" Target="../tables/table345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539.xml"/><Relationship Id="rId21" Type="http://schemas.openxmlformats.org/officeDocument/2006/relationships/table" Target="../tables/table443.xml"/><Relationship Id="rId42" Type="http://schemas.openxmlformats.org/officeDocument/2006/relationships/table" Target="../tables/table464.xml"/><Relationship Id="rId63" Type="http://schemas.openxmlformats.org/officeDocument/2006/relationships/table" Target="../tables/table485.xml"/><Relationship Id="rId84" Type="http://schemas.openxmlformats.org/officeDocument/2006/relationships/table" Target="../tables/table506.xml"/><Relationship Id="rId138" Type="http://schemas.openxmlformats.org/officeDocument/2006/relationships/table" Target="../tables/table560.xml"/><Relationship Id="rId159" Type="http://schemas.openxmlformats.org/officeDocument/2006/relationships/table" Target="../tables/table581.xml"/><Relationship Id="rId170" Type="http://schemas.openxmlformats.org/officeDocument/2006/relationships/table" Target="../tables/table592.xml"/><Relationship Id="rId107" Type="http://schemas.openxmlformats.org/officeDocument/2006/relationships/table" Target="../tables/table529.xml"/><Relationship Id="rId11" Type="http://schemas.openxmlformats.org/officeDocument/2006/relationships/table" Target="../tables/table433.xml"/><Relationship Id="rId32" Type="http://schemas.openxmlformats.org/officeDocument/2006/relationships/table" Target="../tables/table454.xml"/><Relationship Id="rId53" Type="http://schemas.openxmlformats.org/officeDocument/2006/relationships/table" Target="../tables/table475.xml"/><Relationship Id="rId74" Type="http://schemas.openxmlformats.org/officeDocument/2006/relationships/table" Target="../tables/table496.xml"/><Relationship Id="rId128" Type="http://schemas.openxmlformats.org/officeDocument/2006/relationships/table" Target="../tables/table550.xml"/><Relationship Id="rId149" Type="http://schemas.openxmlformats.org/officeDocument/2006/relationships/table" Target="../tables/table571.xml"/><Relationship Id="rId5" Type="http://schemas.openxmlformats.org/officeDocument/2006/relationships/table" Target="../tables/table427.xml"/><Relationship Id="rId95" Type="http://schemas.openxmlformats.org/officeDocument/2006/relationships/table" Target="../tables/table517.xml"/><Relationship Id="rId160" Type="http://schemas.openxmlformats.org/officeDocument/2006/relationships/table" Target="../tables/table582.xml"/><Relationship Id="rId22" Type="http://schemas.openxmlformats.org/officeDocument/2006/relationships/table" Target="../tables/table444.xml"/><Relationship Id="rId43" Type="http://schemas.openxmlformats.org/officeDocument/2006/relationships/table" Target="../tables/table465.xml"/><Relationship Id="rId64" Type="http://schemas.openxmlformats.org/officeDocument/2006/relationships/table" Target="../tables/table486.xml"/><Relationship Id="rId118" Type="http://schemas.openxmlformats.org/officeDocument/2006/relationships/table" Target="../tables/table540.xml"/><Relationship Id="rId139" Type="http://schemas.openxmlformats.org/officeDocument/2006/relationships/table" Target="../tables/table561.xml"/><Relationship Id="rId85" Type="http://schemas.openxmlformats.org/officeDocument/2006/relationships/table" Target="../tables/table507.xml"/><Relationship Id="rId150" Type="http://schemas.openxmlformats.org/officeDocument/2006/relationships/table" Target="../tables/table572.xml"/><Relationship Id="rId171" Type="http://schemas.openxmlformats.org/officeDocument/2006/relationships/table" Target="../tables/table593.xml"/><Relationship Id="rId12" Type="http://schemas.openxmlformats.org/officeDocument/2006/relationships/table" Target="../tables/table434.xml"/><Relationship Id="rId33" Type="http://schemas.openxmlformats.org/officeDocument/2006/relationships/table" Target="../tables/table455.xml"/><Relationship Id="rId108" Type="http://schemas.openxmlformats.org/officeDocument/2006/relationships/table" Target="../tables/table530.xml"/><Relationship Id="rId129" Type="http://schemas.openxmlformats.org/officeDocument/2006/relationships/table" Target="../tables/table551.xml"/><Relationship Id="rId54" Type="http://schemas.openxmlformats.org/officeDocument/2006/relationships/table" Target="../tables/table476.xml"/><Relationship Id="rId75" Type="http://schemas.openxmlformats.org/officeDocument/2006/relationships/table" Target="../tables/table497.xml"/><Relationship Id="rId96" Type="http://schemas.openxmlformats.org/officeDocument/2006/relationships/table" Target="../tables/table518.xml"/><Relationship Id="rId140" Type="http://schemas.openxmlformats.org/officeDocument/2006/relationships/table" Target="../tables/table562.xml"/><Relationship Id="rId161" Type="http://schemas.openxmlformats.org/officeDocument/2006/relationships/table" Target="../tables/table583.xml"/><Relationship Id="rId6" Type="http://schemas.openxmlformats.org/officeDocument/2006/relationships/table" Target="../tables/table428.xml"/><Relationship Id="rId23" Type="http://schemas.openxmlformats.org/officeDocument/2006/relationships/table" Target="../tables/table445.xml"/><Relationship Id="rId28" Type="http://schemas.openxmlformats.org/officeDocument/2006/relationships/table" Target="../tables/table450.xml"/><Relationship Id="rId49" Type="http://schemas.openxmlformats.org/officeDocument/2006/relationships/table" Target="../tables/table471.xml"/><Relationship Id="rId114" Type="http://schemas.openxmlformats.org/officeDocument/2006/relationships/table" Target="../tables/table536.xml"/><Relationship Id="rId119" Type="http://schemas.openxmlformats.org/officeDocument/2006/relationships/table" Target="../tables/table541.xml"/><Relationship Id="rId44" Type="http://schemas.openxmlformats.org/officeDocument/2006/relationships/table" Target="../tables/table466.xml"/><Relationship Id="rId60" Type="http://schemas.openxmlformats.org/officeDocument/2006/relationships/table" Target="../tables/table482.xml"/><Relationship Id="rId65" Type="http://schemas.openxmlformats.org/officeDocument/2006/relationships/table" Target="../tables/table487.xml"/><Relationship Id="rId81" Type="http://schemas.openxmlformats.org/officeDocument/2006/relationships/table" Target="../tables/table503.xml"/><Relationship Id="rId86" Type="http://schemas.openxmlformats.org/officeDocument/2006/relationships/table" Target="../tables/table508.xml"/><Relationship Id="rId130" Type="http://schemas.openxmlformats.org/officeDocument/2006/relationships/table" Target="../tables/table552.xml"/><Relationship Id="rId135" Type="http://schemas.openxmlformats.org/officeDocument/2006/relationships/table" Target="../tables/table557.xml"/><Relationship Id="rId151" Type="http://schemas.openxmlformats.org/officeDocument/2006/relationships/table" Target="../tables/table573.xml"/><Relationship Id="rId156" Type="http://schemas.openxmlformats.org/officeDocument/2006/relationships/table" Target="../tables/table578.xml"/><Relationship Id="rId177" Type="http://schemas.openxmlformats.org/officeDocument/2006/relationships/table" Target="../tables/table599.xml"/><Relationship Id="rId172" Type="http://schemas.openxmlformats.org/officeDocument/2006/relationships/table" Target="../tables/table594.xml"/><Relationship Id="rId13" Type="http://schemas.openxmlformats.org/officeDocument/2006/relationships/table" Target="../tables/table435.xml"/><Relationship Id="rId18" Type="http://schemas.openxmlformats.org/officeDocument/2006/relationships/table" Target="../tables/table440.xml"/><Relationship Id="rId39" Type="http://schemas.openxmlformats.org/officeDocument/2006/relationships/table" Target="../tables/table461.xml"/><Relationship Id="rId109" Type="http://schemas.openxmlformats.org/officeDocument/2006/relationships/table" Target="../tables/table531.xml"/><Relationship Id="rId34" Type="http://schemas.openxmlformats.org/officeDocument/2006/relationships/table" Target="../tables/table456.xml"/><Relationship Id="rId50" Type="http://schemas.openxmlformats.org/officeDocument/2006/relationships/table" Target="../tables/table472.xml"/><Relationship Id="rId55" Type="http://schemas.openxmlformats.org/officeDocument/2006/relationships/table" Target="../tables/table477.xml"/><Relationship Id="rId76" Type="http://schemas.openxmlformats.org/officeDocument/2006/relationships/table" Target="../tables/table498.xml"/><Relationship Id="rId97" Type="http://schemas.openxmlformats.org/officeDocument/2006/relationships/table" Target="../tables/table519.xml"/><Relationship Id="rId104" Type="http://schemas.openxmlformats.org/officeDocument/2006/relationships/table" Target="../tables/table526.xml"/><Relationship Id="rId120" Type="http://schemas.openxmlformats.org/officeDocument/2006/relationships/table" Target="../tables/table542.xml"/><Relationship Id="rId125" Type="http://schemas.openxmlformats.org/officeDocument/2006/relationships/table" Target="../tables/table547.xml"/><Relationship Id="rId141" Type="http://schemas.openxmlformats.org/officeDocument/2006/relationships/table" Target="../tables/table563.xml"/><Relationship Id="rId146" Type="http://schemas.openxmlformats.org/officeDocument/2006/relationships/table" Target="../tables/table568.xml"/><Relationship Id="rId167" Type="http://schemas.openxmlformats.org/officeDocument/2006/relationships/table" Target="../tables/table589.xml"/><Relationship Id="rId7" Type="http://schemas.openxmlformats.org/officeDocument/2006/relationships/table" Target="../tables/table429.xml"/><Relationship Id="rId71" Type="http://schemas.openxmlformats.org/officeDocument/2006/relationships/table" Target="../tables/table493.xml"/><Relationship Id="rId92" Type="http://schemas.openxmlformats.org/officeDocument/2006/relationships/table" Target="../tables/table514.xml"/><Relationship Id="rId162" Type="http://schemas.openxmlformats.org/officeDocument/2006/relationships/table" Target="../tables/table584.xml"/><Relationship Id="rId2" Type="http://schemas.openxmlformats.org/officeDocument/2006/relationships/table" Target="../tables/table424.xml"/><Relationship Id="rId29" Type="http://schemas.openxmlformats.org/officeDocument/2006/relationships/table" Target="../tables/table451.xml"/><Relationship Id="rId24" Type="http://schemas.openxmlformats.org/officeDocument/2006/relationships/table" Target="../tables/table446.xml"/><Relationship Id="rId40" Type="http://schemas.openxmlformats.org/officeDocument/2006/relationships/table" Target="../tables/table462.xml"/><Relationship Id="rId45" Type="http://schemas.openxmlformats.org/officeDocument/2006/relationships/table" Target="../tables/table467.xml"/><Relationship Id="rId66" Type="http://schemas.openxmlformats.org/officeDocument/2006/relationships/table" Target="../tables/table488.xml"/><Relationship Id="rId87" Type="http://schemas.openxmlformats.org/officeDocument/2006/relationships/table" Target="../tables/table509.xml"/><Relationship Id="rId110" Type="http://schemas.openxmlformats.org/officeDocument/2006/relationships/table" Target="../tables/table532.xml"/><Relationship Id="rId115" Type="http://schemas.openxmlformats.org/officeDocument/2006/relationships/table" Target="../tables/table537.xml"/><Relationship Id="rId131" Type="http://schemas.openxmlformats.org/officeDocument/2006/relationships/table" Target="../tables/table553.xml"/><Relationship Id="rId136" Type="http://schemas.openxmlformats.org/officeDocument/2006/relationships/table" Target="../tables/table558.xml"/><Relationship Id="rId157" Type="http://schemas.openxmlformats.org/officeDocument/2006/relationships/table" Target="../tables/table579.xml"/><Relationship Id="rId178" Type="http://schemas.openxmlformats.org/officeDocument/2006/relationships/table" Target="../tables/table600.xml"/><Relationship Id="rId61" Type="http://schemas.openxmlformats.org/officeDocument/2006/relationships/table" Target="../tables/table483.xml"/><Relationship Id="rId82" Type="http://schemas.openxmlformats.org/officeDocument/2006/relationships/table" Target="../tables/table504.xml"/><Relationship Id="rId152" Type="http://schemas.openxmlformats.org/officeDocument/2006/relationships/table" Target="../tables/table574.xml"/><Relationship Id="rId173" Type="http://schemas.openxmlformats.org/officeDocument/2006/relationships/table" Target="../tables/table595.xml"/><Relationship Id="rId19" Type="http://schemas.openxmlformats.org/officeDocument/2006/relationships/table" Target="../tables/table441.xml"/><Relationship Id="rId14" Type="http://schemas.openxmlformats.org/officeDocument/2006/relationships/table" Target="../tables/table436.xml"/><Relationship Id="rId30" Type="http://schemas.openxmlformats.org/officeDocument/2006/relationships/table" Target="../tables/table452.xml"/><Relationship Id="rId35" Type="http://schemas.openxmlformats.org/officeDocument/2006/relationships/table" Target="../tables/table457.xml"/><Relationship Id="rId56" Type="http://schemas.openxmlformats.org/officeDocument/2006/relationships/table" Target="../tables/table478.xml"/><Relationship Id="rId77" Type="http://schemas.openxmlformats.org/officeDocument/2006/relationships/table" Target="../tables/table499.xml"/><Relationship Id="rId100" Type="http://schemas.openxmlformats.org/officeDocument/2006/relationships/table" Target="../tables/table522.xml"/><Relationship Id="rId105" Type="http://schemas.openxmlformats.org/officeDocument/2006/relationships/table" Target="../tables/table527.xml"/><Relationship Id="rId126" Type="http://schemas.openxmlformats.org/officeDocument/2006/relationships/table" Target="../tables/table548.xml"/><Relationship Id="rId147" Type="http://schemas.openxmlformats.org/officeDocument/2006/relationships/table" Target="../tables/table569.xml"/><Relationship Id="rId168" Type="http://schemas.openxmlformats.org/officeDocument/2006/relationships/table" Target="../tables/table590.xml"/><Relationship Id="rId8" Type="http://schemas.openxmlformats.org/officeDocument/2006/relationships/table" Target="../tables/table430.xml"/><Relationship Id="rId51" Type="http://schemas.openxmlformats.org/officeDocument/2006/relationships/table" Target="../tables/table473.xml"/><Relationship Id="rId72" Type="http://schemas.openxmlformats.org/officeDocument/2006/relationships/table" Target="../tables/table494.xml"/><Relationship Id="rId93" Type="http://schemas.openxmlformats.org/officeDocument/2006/relationships/table" Target="../tables/table515.xml"/><Relationship Id="rId98" Type="http://schemas.openxmlformats.org/officeDocument/2006/relationships/table" Target="../tables/table520.xml"/><Relationship Id="rId121" Type="http://schemas.openxmlformats.org/officeDocument/2006/relationships/table" Target="../tables/table543.xml"/><Relationship Id="rId142" Type="http://schemas.openxmlformats.org/officeDocument/2006/relationships/table" Target="../tables/table564.xml"/><Relationship Id="rId163" Type="http://schemas.openxmlformats.org/officeDocument/2006/relationships/table" Target="../tables/table585.xml"/><Relationship Id="rId3" Type="http://schemas.openxmlformats.org/officeDocument/2006/relationships/table" Target="../tables/table425.xml"/><Relationship Id="rId25" Type="http://schemas.openxmlformats.org/officeDocument/2006/relationships/table" Target="../tables/table447.xml"/><Relationship Id="rId46" Type="http://schemas.openxmlformats.org/officeDocument/2006/relationships/table" Target="../tables/table468.xml"/><Relationship Id="rId67" Type="http://schemas.openxmlformats.org/officeDocument/2006/relationships/table" Target="../tables/table489.xml"/><Relationship Id="rId116" Type="http://schemas.openxmlformats.org/officeDocument/2006/relationships/table" Target="../tables/table538.xml"/><Relationship Id="rId137" Type="http://schemas.openxmlformats.org/officeDocument/2006/relationships/table" Target="../tables/table559.xml"/><Relationship Id="rId158" Type="http://schemas.openxmlformats.org/officeDocument/2006/relationships/table" Target="../tables/table580.xml"/><Relationship Id="rId20" Type="http://schemas.openxmlformats.org/officeDocument/2006/relationships/table" Target="../tables/table442.xml"/><Relationship Id="rId41" Type="http://schemas.openxmlformats.org/officeDocument/2006/relationships/table" Target="../tables/table463.xml"/><Relationship Id="rId62" Type="http://schemas.openxmlformats.org/officeDocument/2006/relationships/table" Target="../tables/table484.xml"/><Relationship Id="rId83" Type="http://schemas.openxmlformats.org/officeDocument/2006/relationships/table" Target="../tables/table505.xml"/><Relationship Id="rId88" Type="http://schemas.openxmlformats.org/officeDocument/2006/relationships/table" Target="../tables/table510.xml"/><Relationship Id="rId111" Type="http://schemas.openxmlformats.org/officeDocument/2006/relationships/table" Target="../tables/table533.xml"/><Relationship Id="rId132" Type="http://schemas.openxmlformats.org/officeDocument/2006/relationships/table" Target="../tables/table554.xml"/><Relationship Id="rId153" Type="http://schemas.openxmlformats.org/officeDocument/2006/relationships/table" Target="../tables/table575.xml"/><Relationship Id="rId174" Type="http://schemas.openxmlformats.org/officeDocument/2006/relationships/table" Target="../tables/table596.xml"/><Relationship Id="rId179" Type="http://schemas.openxmlformats.org/officeDocument/2006/relationships/table" Target="../tables/table601.xml"/><Relationship Id="rId15" Type="http://schemas.openxmlformats.org/officeDocument/2006/relationships/table" Target="../tables/table437.xml"/><Relationship Id="rId36" Type="http://schemas.openxmlformats.org/officeDocument/2006/relationships/table" Target="../tables/table458.xml"/><Relationship Id="rId57" Type="http://schemas.openxmlformats.org/officeDocument/2006/relationships/table" Target="../tables/table479.xml"/><Relationship Id="rId106" Type="http://schemas.openxmlformats.org/officeDocument/2006/relationships/table" Target="../tables/table528.xml"/><Relationship Id="rId127" Type="http://schemas.openxmlformats.org/officeDocument/2006/relationships/table" Target="../tables/table549.xml"/><Relationship Id="rId10" Type="http://schemas.openxmlformats.org/officeDocument/2006/relationships/table" Target="../tables/table432.xml"/><Relationship Id="rId31" Type="http://schemas.openxmlformats.org/officeDocument/2006/relationships/table" Target="../tables/table453.xml"/><Relationship Id="rId52" Type="http://schemas.openxmlformats.org/officeDocument/2006/relationships/table" Target="../tables/table474.xml"/><Relationship Id="rId73" Type="http://schemas.openxmlformats.org/officeDocument/2006/relationships/table" Target="../tables/table495.xml"/><Relationship Id="rId78" Type="http://schemas.openxmlformats.org/officeDocument/2006/relationships/table" Target="../tables/table500.xml"/><Relationship Id="rId94" Type="http://schemas.openxmlformats.org/officeDocument/2006/relationships/table" Target="../tables/table516.xml"/><Relationship Id="rId99" Type="http://schemas.openxmlformats.org/officeDocument/2006/relationships/table" Target="../tables/table521.xml"/><Relationship Id="rId101" Type="http://schemas.openxmlformats.org/officeDocument/2006/relationships/table" Target="../tables/table523.xml"/><Relationship Id="rId122" Type="http://schemas.openxmlformats.org/officeDocument/2006/relationships/table" Target="../tables/table544.xml"/><Relationship Id="rId143" Type="http://schemas.openxmlformats.org/officeDocument/2006/relationships/table" Target="../tables/table565.xml"/><Relationship Id="rId148" Type="http://schemas.openxmlformats.org/officeDocument/2006/relationships/table" Target="../tables/table570.xml"/><Relationship Id="rId164" Type="http://schemas.openxmlformats.org/officeDocument/2006/relationships/table" Target="../tables/table586.xml"/><Relationship Id="rId169" Type="http://schemas.openxmlformats.org/officeDocument/2006/relationships/table" Target="../tables/table591.xml"/><Relationship Id="rId4" Type="http://schemas.openxmlformats.org/officeDocument/2006/relationships/table" Target="../tables/table426.xml"/><Relationship Id="rId9" Type="http://schemas.openxmlformats.org/officeDocument/2006/relationships/table" Target="../tables/table431.xml"/><Relationship Id="rId180" Type="http://schemas.openxmlformats.org/officeDocument/2006/relationships/table" Target="../tables/table602.xml"/><Relationship Id="rId26" Type="http://schemas.openxmlformats.org/officeDocument/2006/relationships/table" Target="../tables/table448.xml"/><Relationship Id="rId47" Type="http://schemas.openxmlformats.org/officeDocument/2006/relationships/table" Target="../tables/table469.xml"/><Relationship Id="rId68" Type="http://schemas.openxmlformats.org/officeDocument/2006/relationships/table" Target="../tables/table490.xml"/><Relationship Id="rId89" Type="http://schemas.openxmlformats.org/officeDocument/2006/relationships/table" Target="../tables/table511.xml"/><Relationship Id="rId112" Type="http://schemas.openxmlformats.org/officeDocument/2006/relationships/table" Target="../tables/table534.xml"/><Relationship Id="rId133" Type="http://schemas.openxmlformats.org/officeDocument/2006/relationships/table" Target="../tables/table555.xml"/><Relationship Id="rId154" Type="http://schemas.openxmlformats.org/officeDocument/2006/relationships/table" Target="../tables/table576.xml"/><Relationship Id="rId175" Type="http://schemas.openxmlformats.org/officeDocument/2006/relationships/table" Target="../tables/table597.xml"/><Relationship Id="rId16" Type="http://schemas.openxmlformats.org/officeDocument/2006/relationships/table" Target="../tables/table438.xml"/><Relationship Id="rId37" Type="http://schemas.openxmlformats.org/officeDocument/2006/relationships/table" Target="../tables/table459.xml"/><Relationship Id="rId58" Type="http://schemas.openxmlformats.org/officeDocument/2006/relationships/table" Target="../tables/table480.xml"/><Relationship Id="rId79" Type="http://schemas.openxmlformats.org/officeDocument/2006/relationships/table" Target="../tables/table501.xml"/><Relationship Id="rId102" Type="http://schemas.openxmlformats.org/officeDocument/2006/relationships/table" Target="../tables/table524.xml"/><Relationship Id="rId123" Type="http://schemas.openxmlformats.org/officeDocument/2006/relationships/table" Target="../tables/table545.xml"/><Relationship Id="rId144" Type="http://schemas.openxmlformats.org/officeDocument/2006/relationships/table" Target="../tables/table566.xml"/><Relationship Id="rId90" Type="http://schemas.openxmlformats.org/officeDocument/2006/relationships/table" Target="../tables/table512.xml"/><Relationship Id="rId165" Type="http://schemas.openxmlformats.org/officeDocument/2006/relationships/table" Target="../tables/table587.xml"/><Relationship Id="rId27" Type="http://schemas.openxmlformats.org/officeDocument/2006/relationships/table" Target="../tables/table449.xml"/><Relationship Id="rId48" Type="http://schemas.openxmlformats.org/officeDocument/2006/relationships/table" Target="../tables/table470.xml"/><Relationship Id="rId69" Type="http://schemas.openxmlformats.org/officeDocument/2006/relationships/table" Target="../tables/table491.xml"/><Relationship Id="rId113" Type="http://schemas.openxmlformats.org/officeDocument/2006/relationships/table" Target="../tables/table535.xml"/><Relationship Id="rId134" Type="http://schemas.openxmlformats.org/officeDocument/2006/relationships/table" Target="../tables/table556.xml"/><Relationship Id="rId80" Type="http://schemas.openxmlformats.org/officeDocument/2006/relationships/table" Target="../tables/table502.xml"/><Relationship Id="rId155" Type="http://schemas.openxmlformats.org/officeDocument/2006/relationships/table" Target="../tables/table577.xml"/><Relationship Id="rId176" Type="http://schemas.openxmlformats.org/officeDocument/2006/relationships/table" Target="../tables/table598.xml"/><Relationship Id="rId17" Type="http://schemas.openxmlformats.org/officeDocument/2006/relationships/table" Target="../tables/table439.xml"/><Relationship Id="rId38" Type="http://schemas.openxmlformats.org/officeDocument/2006/relationships/table" Target="../tables/table460.xml"/><Relationship Id="rId59" Type="http://schemas.openxmlformats.org/officeDocument/2006/relationships/table" Target="../tables/table481.xml"/><Relationship Id="rId103" Type="http://schemas.openxmlformats.org/officeDocument/2006/relationships/table" Target="../tables/table525.xml"/><Relationship Id="rId124" Type="http://schemas.openxmlformats.org/officeDocument/2006/relationships/table" Target="../tables/table546.xml"/><Relationship Id="rId70" Type="http://schemas.openxmlformats.org/officeDocument/2006/relationships/table" Target="../tables/table492.xml"/><Relationship Id="rId91" Type="http://schemas.openxmlformats.org/officeDocument/2006/relationships/table" Target="../tables/table513.xml"/><Relationship Id="rId145" Type="http://schemas.openxmlformats.org/officeDocument/2006/relationships/table" Target="../tables/table567.xml"/><Relationship Id="rId166" Type="http://schemas.openxmlformats.org/officeDocument/2006/relationships/table" Target="../tables/table588.xml"/><Relationship Id="rId1" Type="http://schemas.openxmlformats.org/officeDocument/2006/relationships/table" Target="../tables/table4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0A6D-DEB0-4657-818B-1B87B6A65F4D}">
  <dimension ref="A1:D10"/>
  <sheetViews>
    <sheetView workbookViewId="0">
      <selection activeCell="C27" sqref="C27"/>
    </sheetView>
  </sheetViews>
  <sheetFormatPr defaultRowHeight="14.45"/>
  <cols>
    <col min="1" max="1" width="28.5703125" bestFit="1" customWidth="1"/>
    <col min="2" max="2" width="9.5703125" bestFit="1" customWidth="1"/>
    <col min="3" max="3" width="29.42578125" bestFit="1" customWidth="1"/>
    <col min="4" max="4" width="9.5703125" bestFit="1" customWidth="1"/>
  </cols>
  <sheetData>
    <row r="1" spans="1:4" ht="21.6" customHeight="1"/>
    <row r="2" spans="1:4">
      <c r="A2" s="1"/>
      <c r="B2" s="1"/>
      <c r="C2" s="1"/>
      <c r="D2" s="1"/>
    </row>
    <row r="3" spans="1:4" ht="14.1" customHeight="1">
      <c r="A3" s="2" t="s">
        <v>0</v>
      </c>
      <c r="B3" s="3" t="s">
        <v>1</v>
      </c>
      <c r="C3" s="2" t="s">
        <v>2</v>
      </c>
      <c r="D3" s="3" t="s">
        <v>3</v>
      </c>
    </row>
    <row r="4" spans="1:4">
      <c r="A4" s="4" t="s">
        <v>4</v>
      </c>
      <c r="B4" s="5" t="s">
        <v>5</v>
      </c>
      <c r="C4" s="4">
        <v>1</v>
      </c>
      <c r="D4" s="5" t="s">
        <v>6</v>
      </c>
    </row>
    <row r="5" spans="1:4">
      <c r="A5" s="4" t="s">
        <v>7</v>
      </c>
      <c r="B5" s="5" t="s">
        <v>8</v>
      </c>
      <c r="C5" s="4">
        <v>2</v>
      </c>
      <c r="D5" s="5" t="s">
        <v>9</v>
      </c>
    </row>
    <row r="6" spans="1:4">
      <c r="A6" s="4" t="s">
        <v>10</v>
      </c>
      <c r="B6" s="5" t="s">
        <v>11</v>
      </c>
      <c r="C6" s="4">
        <v>3</v>
      </c>
      <c r="D6" s="5" t="s">
        <v>12</v>
      </c>
    </row>
    <row r="7" spans="1:4">
      <c r="A7" s="4" t="s">
        <v>13</v>
      </c>
      <c r="B7" s="5" t="s">
        <v>14</v>
      </c>
      <c r="C7" s="4">
        <v>4</v>
      </c>
      <c r="D7" s="5" t="s">
        <v>15</v>
      </c>
    </row>
    <row r="8" spans="1:4">
      <c r="A8" s="4" t="s">
        <v>16</v>
      </c>
      <c r="B8" s="5" t="s">
        <v>17</v>
      </c>
      <c r="C8" s="4"/>
      <c r="D8" s="5"/>
    </row>
    <row r="9" spans="1:4">
      <c r="A9" s="4" t="s">
        <v>18</v>
      </c>
      <c r="B9" s="5" t="s">
        <v>19</v>
      </c>
      <c r="C9" s="4"/>
      <c r="D9" s="5"/>
    </row>
    <row r="10" spans="1:4">
      <c r="A10" s="4" t="s">
        <v>20</v>
      </c>
      <c r="B10" s="5" t="s">
        <v>21</v>
      </c>
      <c r="C10" s="4"/>
      <c r="D10" s="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44C7-FAB1-4CB9-8E8A-C95C104B3BCF}">
  <dimension ref="A1:E8"/>
  <sheetViews>
    <sheetView workbookViewId="0">
      <selection activeCell="C16" sqref="C16"/>
    </sheetView>
  </sheetViews>
  <sheetFormatPr defaultRowHeight="14.45"/>
  <cols>
    <col min="1" max="1" width="11" bestFit="1" customWidth="1"/>
    <col min="2" max="2" width="113.5703125" bestFit="1" customWidth="1"/>
    <col min="4" max="4" width="10.28515625" bestFit="1" customWidth="1"/>
  </cols>
  <sheetData>
    <row r="1" spans="1:5" ht="15.6">
      <c r="A1" s="88" t="s">
        <v>818</v>
      </c>
      <c r="B1" s="88" t="s">
        <v>713</v>
      </c>
      <c r="C1" s="89"/>
      <c r="D1" s="16" t="s">
        <v>819</v>
      </c>
      <c r="E1" s="1"/>
    </row>
    <row r="2" spans="1:5">
      <c r="A2" s="1">
        <v>2040</v>
      </c>
      <c r="B2" s="1" t="s">
        <v>820</v>
      </c>
      <c r="C2" s="1"/>
      <c r="D2" s="1"/>
      <c r="E2" s="1"/>
    </row>
    <row r="3" spans="1:5">
      <c r="A3" s="1">
        <v>2041</v>
      </c>
      <c r="B3" s="1" t="s">
        <v>821</v>
      </c>
      <c r="C3" s="1"/>
      <c r="D3" s="43">
        <v>45411</v>
      </c>
      <c r="E3" s="1"/>
    </row>
    <row r="4" spans="1:5">
      <c r="A4" s="1">
        <v>2049</v>
      </c>
      <c r="B4" s="1" t="s">
        <v>822</v>
      </c>
      <c r="C4" s="1"/>
      <c r="D4" s="1"/>
      <c r="E4" s="1"/>
    </row>
    <row r="5" spans="1:5">
      <c r="A5" s="1">
        <v>2050</v>
      </c>
      <c r="B5" s="1" t="s">
        <v>823</v>
      </c>
      <c r="C5" s="1"/>
      <c r="D5" s="24">
        <v>45388</v>
      </c>
      <c r="E5" s="1"/>
    </row>
    <row r="6" spans="1:5">
      <c r="A6" s="1">
        <v>2051</v>
      </c>
      <c r="B6" s="1" t="s">
        <v>824</v>
      </c>
      <c r="C6" s="1"/>
      <c r="D6" s="43">
        <v>45460</v>
      </c>
      <c r="E6" s="1"/>
    </row>
    <row r="7" spans="1:5">
      <c r="A7" s="1">
        <v>2052</v>
      </c>
      <c r="B7" s="1" t="s">
        <v>825</v>
      </c>
      <c r="C7" s="1"/>
      <c r="D7" s="90">
        <v>45474</v>
      </c>
      <c r="E7" s="1"/>
    </row>
    <row r="8" spans="1:5">
      <c r="A8" s="1">
        <v>2055</v>
      </c>
      <c r="B8" s="1" t="s">
        <v>826</v>
      </c>
      <c r="C8" s="1"/>
      <c r="D8" s="1"/>
      <c r="E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AF66-01AF-4A7E-A67C-9C6F33872B05}">
  <dimension ref="A1:K26"/>
  <sheetViews>
    <sheetView topLeftCell="A11" workbookViewId="0">
      <selection activeCell="N4" sqref="N4"/>
    </sheetView>
  </sheetViews>
  <sheetFormatPr defaultRowHeight="14.45"/>
  <sheetData>
    <row r="1" spans="1:11">
      <c r="A1" s="16" t="s">
        <v>827</v>
      </c>
      <c r="B1" s="1"/>
      <c r="C1" s="1"/>
      <c r="D1" s="1"/>
      <c r="E1" s="1"/>
      <c r="F1" s="1"/>
      <c r="G1" s="1"/>
      <c r="H1" s="1"/>
    </row>
    <row r="2" spans="1:11">
      <c r="A2" s="42" t="s">
        <v>828</v>
      </c>
      <c r="B2" s="42" t="s">
        <v>829</v>
      </c>
      <c r="C2" s="42" t="s">
        <v>830</v>
      </c>
      <c r="D2" s="42" t="s">
        <v>831</v>
      </c>
      <c r="E2" s="42" t="s">
        <v>832</v>
      </c>
      <c r="F2" s="42" t="s">
        <v>833</v>
      </c>
      <c r="G2" s="42" t="s">
        <v>834</v>
      </c>
      <c r="H2" s="42" t="s">
        <v>835</v>
      </c>
      <c r="J2" s="10"/>
      <c r="K2" s="10"/>
    </row>
    <row r="3" spans="1:11">
      <c r="A3" s="1">
        <v>96.58</v>
      </c>
      <c r="B3" s="1">
        <v>2.7050000000000001</v>
      </c>
      <c r="C3" s="1">
        <v>0.56000000000000005</v>
      </c>
      <c r="D3" s="1">
        <v>8.5000000000000006E-2</v>
      </c>
      <c r="E3" s="1">
        <v>7.1999999999999995E-2</v>
      </c>
      <c r="F3" s="1"/>
      <c r="G3" s="1"/>
      <c r="H3" s="1">
        <f>B3/A3</f>
        <v>2.8007869124042246E-2</v>
      </c>
    </row>
    <row r="4" spans="1:11">
      <c r="A4" s="1">
        <v>95.55</v>
      </c>
      <c r="B4" s="1">
        <v>3.702</v>
      </c>
      <c r="C4" s="1">
        <v>0.39</v>
      </c>
      <c r="D4" s="1">
        <v>0.121</v>
      </c>
      <c r="E4" s="1">
        <v>7.6999999999999999E-2</v>
      </c>
      <c r="F4" s="1">
        <v>2.1000000000000001E-2</v>
      </c>
      <c r="G4" s="1">
        <v>0.13600000000000001</v>
      </c>
      <c r="H4" s="1">
        <f>B4/A4</f>
        <v>3.8744113029827318E-2</v>
      </c>
    </row>
    <row r="5" spans="1:11">
      <c r="A5" s="1">
        <v>95.43</v>
      </c>
      <c r="B5" s="1">
        <v>3.9209999999999998</v>
      </c>
      <c r="C5" s="1">
        <v>0.45</v>
      </c>
      <c r="D5" s="1">
        <v>0.122</v>
      </c>
      <c r="E5" s="1">
        <v>8.3000000000000004E-2</v>
      </c>
      <c r="F5" s="1"/>
      <c r="G5" s="1"/>
      <c r="H5" s="1">
        <f>B5/A5</f>
        <v>4.1087708267840299E-2</v>
      </c>
    </row>
    <row r="6" spans="1:11">
      <c r="A6" s="1">
        <v>96.58</v>
      </c>
      <c r="B6" s="1">
        <v>2.806</v>
      </c>
      <c r="C6" s="1">
        <v>0.44</v>
      </c>
      <c r="D6" s="1">
        <v>6.7000000000000004E-2</v>
      </c>
      <c r="E6" s="1">
        <v>0.08</v>
      </c>
      <c r="F6" s="1">
        <v>2.4E-2</v>
      </c>
      <c r="G6" s="1"/>
      <c r="H6" s="1">
        <f>B6/A6</f>
        <v>2.9053634292814247E-2</v>
      </c>
    </row>
    <row r="8" spans="1:11">
      <c r="A8" s="16" t="s">
        <v>836</v>
      </c>
      <c r="B8" s="1"/>
      <c r="C8" s="1"/>
      <c r="D8" s="1"/>
      <c r="E8" s="1"/>
      <c r="F8" s="1"/>
      <c r="G8" s="89"/>
      <c r="H8" s="1"/>
    </row>
    <row r="9" spans="1:11">
      <c r="A9" s="42" t="s">
        <v>828</v>
      </c>
      <c r="B9" s="42" t="s">
        <v>829</v>
      </c>
      <c r="C9" s="42" t="s">
        <v>830</v>
      </c>
      <c r="D9" s="42" t="s">
        <v>831</v>
      </c>
      <c r="E9" s="42" t="s">
        <v>833</v>
      </c>
      <c r="F9" s="42" t="s">
        <v>834</v>
      </c>
      <c r="G9" s="42" t="s">
        <v>837</v>
      </c>
      <c r="H9" s="91" t="s">
        <v>835</v>
      </c>
      <c r="K9" s="10"/>
    </row>
    <row r="10" spans="1:11">
      <c r="A10" s="1">
        <v>94.64</v>
      </c>
      <c r="B10" s="1">
        <v>4.8869999999999996</v>
      </c>
      <c r="C10" s="1">
        <v>0.34</v>
      </c>
      <c r="D10" s="1"/>
      <c r="E10" s="1">
        <v>1.4E-2</v>
      </c>
      <c r="F10" s="1">
        <v>0.112</v>
      </c>
      <c r="G10" s="1"/>
      <c r="H10" s="1">
        <f>B10/A10</f>
        <v>5.163778529163144E-2</v>
      </c>
    </row>
    <row r="11" spans="1:11">
      <c r="A11" s="1">
        <v>96.29</v>
      </c>
      <c r="B11" s="1">
        <v>2.8740000000000001</v>
      </c>
      <c r="C11" s="1">
        <v>0.44</v>
      </c>
      <c r="D11" s="1">
        <v>6.4000000000000001E-2</v>
      </c>
      <c r="E11" s="1">
        <v>1.4E-2</v>
      </c>
      <c r="F11" s="1">
        <v>0.11</v>
      </c>
      <c r="G11" s="1">
        <v>0.20599999999999999</v>
      </c>
      <c r="H11" s="1">
        <f>B11/A11</f>
        <v>2.9847336171980474E-2</v>
      </c>
    </row>
    <row r="12" spans="1:11">
      <c r="A12" s="1">
        <v>95.98</v>
      </c>
      <c r="B12" s="1">
        <v>3.194</v>
      </c>
      <c r="C12" s="1">
        <v>0.42</v>
      </c>
      <c r="D12" s="1">
        <v>9.7000000000000003E-2</v>
      </c>
      <c r="E12" s="1"/>
      <c r="F12" s="1">
        <v>0.11799999999999999</v>
      </c>
      <c r="G12" s="1">
        <v>0.191</v>
      </c>
      <c r="H12" s="1">
        <f>B12/A12</f>
        <v>3.3277766201291935E-2</v>
      </c>
    </row>
    <row r="13" spans="1:11">
      <c r="A13" s="1">
        <v>94.72</v>
      </c>
      <c r="B13" s="1">
        <v>4.7309999999999999</v>
      </c>
      <c r="C13" s="1">
        <v>0.35</v>
      </c>
      <c r="D13" s="1">
        <v>6.8000000000000005E-2</v>
      </c>
      <c r="E13" s="1">
        <v>1.7000000000000001E-2</v>
      </c>
      <c r="F13" s="1">
        <v>0.112</v>
      </c>
      <c r="G13" s="1"/>
      <c r="H13" s="1">
        <f>B13/A13</f>
        <v>4.9947212837837839E-2</v>
      </c>
    </row>
    <row r="14" spans="1:11">
      <c r="A14" s="1">
        <v>94.38</v>
      </c>
      <c r="B14" s="1">
        <v>4.931</v>
      </c>
      <c r="C14" s="1">
        <v>0.4</v>
      </c>
      <c r="D14" s="1">
        <v>0.108</v>
      </c>
      <c r="E14" s="1"/>
      <c r="F14" s="1">
        <v>0.111</v>
      </c>
      <c r="G14" s="1">
        <v>7.1999999999999995E-2</v>
      </c>
      <c r="H14" s="1">
        <f>B14/A14</f>
        <v>5.2246238609874977E-2</v>
      </c>
    </row>
    <row r="15" spans="1:11">
      <c r="A15" s="1">
        <v>94.55</v>
      </c>
      <c r="B15" s="1">
        <v>4.7750000000000004</v>
      </c>
      <c r="C15" s="1">
        <v>0.46</v>
      </c>
      <c r="D15" s="1"/>
      <c r="E15" s="1"/>
      <c r="F15" s="1">
        <v>0.13500000000000001</v>
      </c>
      <c r="G15" s="1"/>
      <c r="H15" s="1">
        <f>B15/A15</f>
        <v>5.0502379693283979E-2</v>
      </c>
    </row>
    <row r="16" spans="1:11">
      <c r="A16" s="1">
        <v>94.83</v>
      </c>
      <c r="B16" s="1">
        <v>4.6459999999999999</v>
      </c>
      <c r="C16" s="1">
        <v>0.34</v>
      </c>
      <c r="D16" s="1">
        <v>6.5000000000000002E-2</v>
      </c>
      <c r="E16" s="1"/>
      <c r="F16" s="1"/>
      <c r="G16" s="1"/>
      <c r="H16" s="1">
        <f>B16/A16</f>
        <v>4.89929347252979E-2</v>
      </c>
    </row>
    <row r="19" spans="1:9">
      <c r="A19" s="16" t="s">
        <v>838</v>
      </c>
      <c r="B19" s="1"/>
      <c r="C19" s="1"/>
      <c r="D19" s="1"/>
      <c r="E19" s="1"/>
      <c r="F19" s="1"/>
      <c r="G19" s="1"/>
      <c r="H19" s="89"/>
      <c r="I19" s="1"/>
    </row>
    <row r="20" spans="1:9">
      <c r="A20" s="42" t="s">
        <v>828</v>
      </c>
      <c r="B20" s="42" t="s">
        <v>829</v>
      </c>
      <c r="C20" s="42" t="s">
        <v>830</v>
      </c>
      <c r="D20" s="42" t="s">
        <v>831</v>
      </c>
      <c r="E20" s="42" t="s">
        <v>833</v>
      </c>
      <c r="F20" s="42" t="s">
        <v>834</v>
      </c>
      <c r="G20" s="42" t="s">
        <v>837</v>
      </c>
      <c r="H20" s="42" t="s">
        <v>839</v>
      </c>
      <c r="I20" s="91" t="s">
        <v>835</v>
      </c>
    </row>
    <row r="21" spans="1:9">
      <c r="A21" s="1">
        <v>96.1</v>
      </c>
      <c r="B21" s="1">
        <v>3.339</v>
      </c>
      <c r="C21" s="1">
        <v>0.38</v>
      </c>
      <c r="D21" s="1">
        <v>7.0000000000000007E-2</v>
      </c>
      <c r="E21" s="1"/>
      <c r="F21" s="1">
        <v>0.111</v>
      </c>
      <c r="G21" s="1"/>
      <c r="H21" s="1"/>
      <c r="I21" s="1">
        <f>B21/A21</f>
        <v>3.4745057232049952E-2</v>
      </c>
    </row>
    <row r="22" spans="1:9">
      <c r="A22" s="1">
        <v>96.22</v>
      </c>
      <c r="B22" s="1">
        <v>3.3220000000000001</v>
      </c>
      <c r="C22" s="1">
        <v>0.44</v>
      </c>
      <c r="D22" s="1">
        <v>2.3E-2</v>
      </c>
      <c r="E22" s="1"/>
      <c r="F22" s="1"/>
      <c r="G22" s="1">
        <v>2.3E-2</v>
      </c>
      <c r="H22" s="1"/>
      <c r="I22" s="1">
        <f>B22/A22</f>
        <v>3.4525046767823739E-2</v>
      </c>
    </row>
    <row r="23" spans="1:9">
      <c r="A23" s="1">
        <v>96.14</v>
      </c>
      <c r="B23" s="1">
        <v>3.1720000000000002</v>
      </c>
      <c r="C23" s="1">
        <v>0.35</v>
      </c>
      <c r="D23" s="1"/>
      <c r="E23" s="1">
        <v>1.2999999999999999E-2</v>
      </c>
      <c r="F23" s="1"/>
      <c r="G23" s="1">
        <v>0.14599999999999999</v>
      </c>
      <c r="H23" s="1"/>
      <c r="I23" s="1">
        <f>B23/A23</f>
        <v>3.299355107135428E-2</v>
      </c>
    </row>
    <row r="24" spans="1:9">
      <c r="A24" s="1">
        <v>96.3</v>
      </c>
      <c r="B24" s="1">
        <v>3.077</v>
      </c>
      <c r="C24" s="1">
        <v>0.38</v>
      </c>
      <c r="D24" s="1">
        <v>6.7000000000000004E-2</v>
      </c>
      <c r="E24" s="1">
        <v>1.7999999999999999E-2</v>
      </c>
      <c r="F24" s="1">
        <v>0.12</v>
      </c>
      <c r="G24" s="1">
        <v>3.5000000000000003E-2</v>
      </c>
      <c r="H24" s="1"/>
      <c r="I24" s="1">
        <f>B24/A24</f>
        <v>3.1952232606438216E-2</v>
      </c>
    </row>
    <row r="25" spans="1:9">
      <c r="A25" s="1">
        <v>95.6</v>
      </c>
      <c r="B25" s="1">
        <v>3.8980000000000001</v>
      </c>
      <c r="C25" s="1">
        <v>0.35</v>
      </c>
      <c r="D25" s="1"/>
      <c r="E25" s="1"/>
      <c r="F25" s="1">
        <v>0.12</v>
      </c>
      <c r="G25" s="1">
        <v>3.3000000000000002E-2</v>
      </c>
      <c r="H25" s="1"/>
      <c r="I25" s="1">
        <f>B25/A25</f>
        <v>4.0774058577405861E-2</v>
      </c>
    </row>
    <row r="26" spans="1:9">
      <c r="A26" s="1">
        <v>95.51</v>
      </c>
      <c r="B26" s="1">
        <v>3.7709999999999999</v>
      </c>
      <c r="C26" s="1">
        <v>0.4</v>
      </c>
      <c r="D26" s="1">
        <v>7.6999999999999999E-2</v>
      </c>
      <c r="E26" s="1">
        <v>2.3E-2</v>
      </c>
      <c r="F26" s="1">
        <v>0.121</v>
      </c>
      <c r="G26" s="1">
        <v>6.5000000000000002E-2</v>
      </c>
      <c r="H26" s="1">
        <v>3.4000000000000002E-2</v>
      </c>
      <c r="I26" s="1">
        <f>B26/A26</f>
        <v>3.9482776672599723E-2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9299-7629-4D14-B0CE-33B85C7A4199}">
  <dimension ref="A1:QY212"/>
  <sheetViews>
    <sheetView tabSelected="1" zoomScale="99" zoomScaleNormal="99" workbookViewId="0">
      <pane ySplit="1" topLeftCell="A194" activePane="bottomLeft" state="frozen"/>
      <selection pane="bottomLeft" activeCell="L97" sqref="L97"/>
      <selection activeCell="J1" sqref="J1"/>
    </sheetView>
  </sheetViews>
  <sheetFormatPr defaultRowHeight="14.45"/>
  <cols>
    <col min="1" max="1" width="10.42578125" style="1" bestFit="1" customWidth="1"/>
    <col min="2" max="2" width="32.42578125" style="1" bestFit="1" customWidth="1"/>
    <col min="3" max="3" width="36.42578125" style="1" customWidth="1"/>
    <col min="4" max="4" width="27" style="1" customWidth="1"/>
    <col min="5" max="5" width="14" style="1" bestFit="1" customWidth="1"/>
    <col min="6" max="6" width="11.5703125" style="1" bestFit="1" customWidth="1"/>
    <col min="7" max="7" width="14.42578125" style="1" bestFit="1" customWidth="1"/>
    <col min="8" max="8" width="16.42578125" style="1" bestFit="1" customWidth="1"/>
    <col min="9" max="9" width="22.42578125" style="1" bestFit="1" customWidth="1"/>
    <col min="10" max="10" width="22.42578125" style="1" customWidth="1"/>
    <col min="11" max="11" width="18.5703125" style="1" bestFit="1" customWidth="1"/>
    <col min="12" max="12" width="39.42578125" style="1" bestFit="1" customWidth="1"/>
    <col min="13" max="13" width="39.42578125" style="1" customWidth="1"/>
    <col min="14" max="14" width="18.140625" style="1" customWidth="1"/>
    <col min="15" max="15" width="22.5703125" style="1" bestFit="1" customWidth="1"/>
    <col min="16" max="16" width="33.85546875" style="1" customWidth="1"/>
    <col min="17" max="17" width="29.42578125" style="1" bestFit="1" customWidth="1"/>
    <col min="18" max="18" width="29.5703125" style="1" bestFit="1" customWidth="1"/>
    <col min="19" max="19" width="19.140625" style="1" bestFit="1" customWidth="1"/>
    <col min="20" max="27" width="16.42578125" style="1" bestFit="1" customWidth="1"/>
    <col min="28" max="28" width="27.5703125" style="1" bestFit="1" customWidth="1"/>
  </cols>
  <sheetData>
    <row r="1" spans="1:38" ht="15.6">
      <c r="A1" s="6" t="s">
        <v>22</v>
      </c>
      <c r="B1" s="18" t="s">
        <v>23</v>
      </c>
      <c r="C1" s="19" t="s">
        <v>24</v>
      </c>
      <c r="D1" s="19" t="s">
        <v>25</v>
      </c>
      <c r="E1" s="19" t="s">
        <v>26</v>
      </c>
      <c r="F1" s="6" t="s">
        <v>27</v>
      </c>
      <c r="G1" s="6" t="s">
        <v>28</v>
      </c>
      <c r="H1" s="6" t="s">
        <v>29</v>
      </c>
      <c r="I1" s="18" t="s">
        <v>30</v>
      </c>
      <c r="J1" s="7" t="s">
        <v>31</v>
      </c>
      <c r="K1" s="7" t="s">
        <v>32</v>
      </c>
      <c r="L1" s="18" t="s">
        <v>33</v>
      </c>
      <c r="M1" s="18" t="s">
        <v>34</v>
      </c>
      <c r="N1" s="18" t="s">
        <v>35</v>
      </c>
      <c r="O1" s="18" t="s">
        <v>36</v>
      </c>
      <c r="P1" s="20" t="s">
        <v>37</v>
      </c>
      <c r="Q1" s="18" t="s">
        <v>38</v>
      </c>
      <c r="R1" s="21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6" t="s">
        <v>45</v>
      </c>
      <c r="Y1" s="6" t="s">
        <v>46</v>
      </c>
      <c r="Z1" s="6" t="s">
        <v>47</v>
      </c>
      <c r="AA1" s="6" t="s">
        <v>48</v>
      </c>
      <c r="AB1" s="6" t="s">
        <v>49</v>
      </c>
      <c r="AC1" s="17"/>
      <c r="AD1" s="9"/>
      <c r="AE1" s="9"/>
      <c r="AF1" s="8"/>
      <c r="AG1" s="8"/>
      <c r="AH1" s="8"/>
      <c r="AI1" s="8"/>
      <c r="AJ1" s="8"/>
      <c r="AK1" s="8"/>
      <c r="AL1" s="8"/>
    </row>
    <row r="2" spans="1:38">
      <c r="B2" s="1" t="s">
        <v>50</v>
      </c>
      <c r="C2" s="1" t="s">
        <v>51</v>
      </c>
      <c r="AB2" s="1" t="e">
        <f>AVERAGE(S2:AA2)</f>
        <v>#DIV/0!</v>
      </c>
    </row>
    <row r="3" spans="1:38">
      <c r="B3" s="74" t="s">
        <v>52</v>
      </c>
      <c r="C3" s="1" t="s">
        <v>53</v>
      </c>
      <c r="D3" s="1" t="s">
        <v>54</v>
      </c>
      <c r="E3" s="1" t="s">
        <v>21</v>
      </c>
      <c r="I3" s="1" t="s">
        <v>55</v>
      </c>
      <c r="J3" s="1" t="s">
        <v>56</v>
      </c>
      <c r="K3" s="1" t="s">
        <v>57</v>
      </c>
      <c r="L3" s="1">
        <v>0.23799999999999999</v>
      </c>
      <c r="S3">
        <v>6.6304581630458159E-2</v>
      </c>
      <c r="T3">
        <v>5.6441652470187391E-2</v>
      </c>
      <c r="U3">
        <v>8.9394438949335103E-2</v>
      </c>
      <c r="V3">
        <v>6.9163612847596465E-2</v>
      </c>
      <c r="W3">
        <v>7.110631408526713E-2</v>
      </c>
      <c r="X3">
        <v>5.9538806448169106E-2</v>
      </c>
      <c r="Y3">
        <v>4.4473684210526311E-2</v>
      </c>
      <c r="Z3">
        <v>4.3763146823727381E-2</v>
      </c>
      <c r="AA3">
        <v>5.8264859673460678E-2</v>
      </c>
      <c r="AB3" s="1">
        <f>AVERAGE(S3:AA3)</f>
        <v>6.2050121904303084E-2</v>
      </c>
    </row>
    <row r="4" spans="1:38">
      <c r="B4" s="74" t="s">
        <v>58</v>
      </c>
      <c r="C4" s="1" t="s">
        <v>53</v>
      </c>
      <c r="D4" s="1" t="s">
        <v>54</v>
      </c>
      <c r="E4" s="1" t="s">
        <v>21</v>
      </c>
      <c r="I4" s="1" t="s">
        <v>55</v>
      </c>
      <c r="J4" s="1" t="s">
        <v>56</v>
      </c>
      <c r="K4" s="1" t="s">
        <v>57</v>
      </c>
      <c r="L4" s="1">
        <v>0.25700000000000001</v>
      </c>
      <c r="S4">
        <v>7.9619151251360168E-2</v>
      </c>
      <c r="T4">
        <v>7.3715521903731748E-2</v>
      </c>
      <c r="U4">
        <v>7.2138765805684638E-2</v>
      </c>
      <c r="V4">
        <v>6.5321455404100032E-2</v>
      </c>
      <c r="W4">
        <v>6.6015037593984971E-2</v>
      </c>
      <c r="X4">
        <v>7.4450102936396145E-2</v>
      </c>
      <c r="Y4">
        <v>6.7530373078163633E-2</v>
      </c>
      <c r="Z4">
        <v>7.3732021196063591E-2</v>
      </c>
      <c r="AB4" s="1">
        <f>AVERAGE(S4:AA4)</f>
        <v>7.1565303646185616E-2</v>
      </c>
      <c r="AE4" s="75"/>
      <c r="AF4" t="s">
        <v>59</v>
      </c>
    </row>
    <row r="5" spans="1:38">
      <c r="B5" s="1" t="s">
        <v>60</v>
      </c>
      <c r="C5" s="1" t="s">
        <v>53</v>
      </c>
      <c r="D5" s="1" t="s">
        <v>61</v>
      </c>
      <c r="I5" s="1" t="s">
        <v>55</v>
      </c>
      <c r="J5" s="1" t="s">
        <v>56</v>
      </c>
      <c r="K5" s="1" t="s">
        <v>57</v>
      </c>
      <c r="L5" s="1">
        <v>0.25700000000000001</v>
      </c>
      <c r="S5" t="s">
        <v>62</v>
      </c>
      <c r="T5"/>
      <c r="U5"/>
      <c r="V5"/>
      <c r="W5"/>
      <c r="X5" s="30"/>
      <c r="AB5" s="1" t="e">
        <f>AVERAGE(S5:AA5)</f>
        <v>#DIV/0!</v>
      </c>
    </row>
    <row r="6" spans="1:38">
      <c r="B6" s="85" t="s">
        <v>63</v>
      </c>
      <c r="C6" s="1" t="s">
        <v>53</v>
      </c>
      <c r="D6" s="1" t="s">
        <v>61</v>
      </c>
      <c r="I6" s="1" t="s">
        <v>55</v>
      </c>
      <c r="J6" s="1" t="s">
        <v>56</v>
      </c>
      <c r="K6" s="1" t="s">
        <v>57</v>
      </c>
      <c r="L6" s="1">
        <v>0.22700000000000001</v>
      </c>
      <c r="N6" s="1" t="s">
        <v>64</v>
      </c>
      <c r="O6" s="1" t="s">
        <v>64</v>
      </c>
      <c r="S6" s="1" t="s">
        <v>62</v>
      </c>
      <c r="AB6" s="1" t="e">
        <f t="shared" ref="AB6:AB55" si="0">AVERAGE(S6:AA6)</f>
        <v>#DIV/0!</v>
      </c>
      <c r="AE6" s="68"/>
      <c r="AF6" t="s">
        <v>65</v>
      </c>
    </row>
    <row r="7" spans="1:38">
      <c r="B7" s="74" t="s">
        <v>66</v>
      </c>
      <c r="C7" s="1" t="s">
        <v>53</v>
      </c>
      <c r="D7" s="1" t="s">
        <v>54</v>
      </c>
      <c r="I7" s="1" t="s">
        <v>55</v>
      </c>
      <c r="J7" s="1" t="s">
        <v>56</v>
      </c>
      <c r="K7" s="1" t="s">
        <v>57</v>
      </c>
      <c r="L7" s="1">
        <v>0.26400000000000001</v>
      </c>
      <c r="M7" s="1">
        <v>0.26300000000000001</v>
      </c>
      <c r="N7" s="1" t="s">
        <v>67</v>
      </c>
      <c r="O7" s="1" t="s">
        <v>67</v>
      </c>
      <c r="P7" s="29">
        <f>((18.95-18.89)/(16.1*13)*1000)</f>
        <v>0.28666985188723704</v>
      </c>
      <c r="Q7" s="1">
        <v>0.27400000000000002</v>
      </c>
      <c r="R7" s="23"/>
      <c r="S7">
        <v>6.5447328899377821E-2</v>
      </c>
      <c r="T7">
        <v>4.9134473295334602E-2</v>
      </c>
      <c r="U7">
        <v>5.9554513481828844E-2</v>
      </c>
      <c r="V7">
        <v>5.5870143693453958E-2</v>
      </c>
      <c r="W7">
        <v>4.4164037854889593E-2</v>
      </c>
      <c r="X7">
        <v>5.8116467576791807E-2</v>
      </c>
      <c r="AB7" s="1">
        <f>AVERAGE(S7:AA7)</f>
        <v>5.5381160800279432E-2</v>
      </c>
    </row>
    <row r="8" spans="1:38">
      <c r="B8" s="85" t="s">
        <v>68</v>
      </c>
      <c r="C8" s="1" t="s">
        <v>53</v>
      </c>
      <c r="I8" s="1" t="s">
        <v>55</v>
      </c>
      <c r="J8" s="1" t="s">
        <v>56</v>
      </c>
      <c r="K8" s="1" t="s">
        <v>57</v>
      </c>
      <c r="L8" s="1">
        <v>0.221</v>
      </c>
      <c r="S8" s="1" t="s">
        <v>62</v>
      </c>
      <c r="AB8" s="1" t="e">
        <f t="shared" si="0"/>
        <v>#DIV/0!</v>
      </c>
      <c r="AE8" s="22"/>
      <c r="AF8" t="s">
        <v>69</v>
      </c>
    </row>
    <row r="9" spans="1:38">
      <c r="B9" s="74" t="s">
        <v>70</v>
      </c>
      <c r="C9" s="1" t="s">
        <v>53</v>
      </c>
      <c r="D9" s="1" t="s">
        <v>54</v>
      </c>
      <c r="I9" s="1" t="s">
        <v>55</v>
      </c>
      <c r="J9" s="1" t="s">
        <v>56</v>
      </c>
      <c r="K9" s="23"/>
      <c r="L9" s="23"/>
      <c r="M9" s="1">
        <v>0.26700000000000002</v>
      </c>
      <c r="N9" s="1" t="s">
        <v>67</v>
      </c>
      <c r="O9" s="1" t="s">
        <v>67</v>
      </c>
      <c r="P9" s="29">
        <f>((31.96-31.84)/(27*12.9)*1000)</f>
        <v>0.34453057708871948</v>
      </c>
      <c r="Q9" s="1">
        <v>0.28199999999999997</v>
      </c>
      <c r="R9" s="23"/>
      <c r="S9">
        <v>5.2549560055125621E-2</v>
      </c>
      <c r="T9" s="30">
        <v>9.6220994475138127E-2</v>
      </c>
      <c r="U9" s="30">
        <v>4.3272765465812421E-2</v>
      </c>
      <c r="V9" s="30">
        <v>6.8854928971157983E-2</v>
      </c>
      <c r="W9" s="30">
        <v>3.9298796441653586E-2</v>
      </c>
      <c r="X9" s="30">
        <v>6.1051169746821919E-2</v>
      </c>
      <c r="Y9">
        <v>3.259220779220779E-2</v>
      </c>
      <c r="Z9" s="30">
        <v>3.7436004597220775E-2</v>
      </c>
      <c r="AB9" s="1">
        <f>AVERAGE(S9:AA9)</f>
        <v>5.3909553443142272E-2</v>
      </c>
    </row>
    <row r="10" spans="1:38">
      <c r="A10" s="76"/>
      <c r="B10" s="74" t="s">
        <v>71</v>
      </c>
      <c r="C10" s="1" t="s">
        <v>53</v>
      </c>
      <c r="D10" s="1" t="s">
        <v>54</v>
      </c>
      <c r="E10" s="1" t="s">
        <v>72</v>
      </c>
      <c r="I10" s="1" t="s">
        <v>55</v>
      </c>
      <c r="J10" s="1" t="s">
        <v>56</v>
      </c>
      <c r="L10" s="1" t="s">
        <v>62</v>
      </c>
      <c r="M10" s="1">
        <v>0.27300000000000002</v>
      </c>
      <c r="N10" s="1" t="s">
        <v>67</v>
      </c>
      <c r="O10" s="1" t="s">
        <v>67</v>
      </c>
      <c r="P10" s="1">
        <v>0.52</v>
      </c>
      <c r="Q10" s="1">
        <v>0.27800000000000002</v>
      </c>
      <c r="R10" s="1">
        <v>1.06</v>
      </c>
      <c r="S10">
        <v>7.0670997999268556E-2</v>
      </c>
      <c r="T10">
        <v>7.4850784125373715E-2</v>
      </c>
      <c r="U10">
        <v>4.7082939135919273E-2</v>
      </c>
      <c r="V10">
        <v>5.3262443582398761E-2</v>
      </c>
      <c r="W10">
        <v>4.9338742821012707E-2</v>
      </c>
      <c r="X10">
        <v>7.3049080018959794E-2</v>
      </c>
      <c r="Y10">
        <v>3.8295166720520329E-2</v>
      </c>
      <c r="Z10">
        <v>3.3212053363186868E-2</v>
      </c>
      <c r="AB10" s="1">
        <f t="shared" si="0"/>
        <v>5.4970275970830013E-2</v>
      </c>
      <c r="AE10" s="70"/>
      <c r="AF10" t="s">
        <v>73</v>
      </c>
    </row>
    <row r="11" spans="1:38">
      <c r="A11" s="41"/>
      <c r="B11" s="74" t="s">
        <v>74</v>
      </c>
      <c r="C11" s="1" t="s">
        <v>53</v>
      </c>
      <c r="D11" s="1" t="s">
        <v>54</v>
      </c>
      <c r="E11" s="1" t="s">
        <v>72</v>
      </c>
      <c r="I11" s="1" t="s">
        <v>55</v>
      </c>
      <c r="J11" s="1" t="s">
        <v>56</v>
      </c>
      <c r="L11" s="1" t="s">
        <v>62</v>
      </c>
      <c r="M11" s="1">
        <v>0.27200000000000002</v>
      </c>
      <c r="N11" s="1" t="s">
        <v>67</v>
      </c>
      <c r="O11" s="1" t="s">
        <v>67</v>
      </c>
      <c r="P11" s="1">
        <v>0.17</v>
      </c>
      <c r="Q11" s="1">
        <v>0.27300000000000002</v>
      </c>
      <c r="R11" s="1">
        <v>1.1000000000000001</v>
      </c>
      <c r="S11">
        <v>3.464966035854504E-2</v>
      </c>
      <c r="T11">
        <v>3.0994345836008529E-2</v>
      </c>
      <c r="U11">
        <v>4.5706603932112254E-2</v>
      </c>
      <c r="V11">
        <v>5.3031986371668303E-2</v>
      </c>
      <c r="W11">
        <v>5.538004876497403E-2</v>
      </c>
      <c r="X11">
        <v>5.0365102144183688E-2</v>
      </c>
      <c r="Y11">
        <v>4.5767215215131107E-2</v>
      </c>
      <c r="Z11">
        <v>8.2108056377240293E-2</v>
      </c>
      <c r="AB11" s="1">
        <f>AVERAGE(S11:AA11)</f>
        <v>4.9750377374982911E-2</v>
      </c>
    </row>
    <row r="12" spans="1:38">
      <c r="A12" s="41"/>
      <c r="B12" s="74" t="s">
        <v>75</v>
      </c>
      <c r="C12" s="1" t="s">
        <v>53</v>
      </c>
      <c r="D12" s="1" t="s">
        <v>54</v>
      </c>
      <c r="E12" s="1" t="s">
        <v>72</v>
      </c>
      <c r="I12" s="1" t="s">
        <v>55</v>
      </c>
      <c r="J12" s="1" t="s">
        <v>56</v>
      </c>
      <c r="L12" s="1" t="s">
        <v>62</v>
      </c>
      <c r="M12" s="1">
        <v>0.27</v>
      </c>
      <c r="N12" s="1" t="s">
        <v>67</v>
      </c>
      <c r="O12" s="1" t="s">
        <v>67</v>
      </c>
      <c r="P12" s="1">
        <v>-1.38</v>
      </c>
      <c r="Q12" s="1">
        <v>0.27500000000000002</v>
      </c>
      <c r="R12" s="1">
        <v>0.94</v>
      </c>
      <c r="S12">
        <v>2.2374738397143913E-2</v>
      </c>
      <c r="T12">
        <v>1.8402713914944923E-2</v>
      </c>
      <c r="U12">
        <v>3.1244176656935213E-2</v>
      </c>
      <c r="V12">
        <v>2.1765665227247086E-2</v>
      </c>
      <c r="W12">
        <v>3.3013877652623064E-2</v>
      </c>
      <c r="X12">
        <v>2.6842387272277637E-2</v>
      </c>
      <c r="Y12">
        <v>3.0394256333860944E-2</v>
      </c>
      <c r="Z12">
        <v>3.5261942890418653E-2</v>
      </c>
      <c r="AB12" s="1">
        <f>AVERAGE(S12:AA12)</f>
        <v>2.7412469793181429E-2</v>
      </c>
    </row>
    <row r="13" spans="1:38" s="80" customFormat="1">
      <c r="A13" s="78"/>
      <c r="B13" s="78" t="s">
        <v>76</v>
      </c>
      <c r="C13" s="78" t="s">
        <v>53</v>
      </c>
      <c r="D13" s="78" t="s">
        <v>54</v>
      </c>
      <c r="E13" s="78"/>
      <c r="F13" s="78" t="s">
        <v>77</v>
      </c>
      <c r="G13" s="78"/>
      <c r="H13" s="78"/>
      <c r="I13" s="78" t="s">
        <v>78</v>
      </c>
      <c r="J13" s="78" t="s">
        <v>56</v>
      </c>
      <c r="K13" s="78"/>
      <c r="L13" s="78">
        <v>0.26800000000000002</v>
      </c>
      <c r="M13" s="78">
        <v>0.224</v>
      </c>
      <c r="N13" s="78" t="s">
        <v>67</v>
      </c>
      <c r="O13" s="78" t="s">
        <v>67</v>
      </c>
      <c r="P13" s="78">
        <f>((63.84-63.83)/(31.55*22.6)*1000)</f>
        <v>1.4024655344102091E-2</v>
      </c>
      <c r="Q13" s="78">
        <v>0.24299999999999999</v>
      </c>
      <c r="R13" s="78">
        <v>0.86</v>
      </c>
      <c r="S13" s="80">
        <v>2.2996515679442511E-2</v>
      </c>
      <c r="T13" s="80">
        <v>2.4795170332039675E-2</v>
      </c>
      <c r="U13" s="80">
        <v>2.0007357148696149E-2</v>
      </c>
      <c r="V13" s="80">
        <v>2.6092320345430246E-2</v>
      </c>
      <c r="W13" s="80">
        <v>2.4504167864328828E-2</v>
      </c>
      <c r="X13" s="80">
        <v>2.2669430647346167E-2</v>
      </c>
      <c r="Y13" s="80">
        <v>2.9091810696612496E-2</v>
      </c>
      <c r="Z13" s="80">
        <v>3.1495329038672658E-2</v>
      </c>
      <c r="AA13" s="80">
        <v>2.1942062287144556E-2</v>
      </c>
      <c r="AB13" s="78">
        <f>AVERAGE(S13:AA13)</f>
        <v>2.4843796004412586E-2</v>
      </c>
    </row>
    <row r="14" spans="1:38">
      <c r="B14" s="86" t="s">
        <v>79</v>
      </c>
      <c r="C14" s="1" t="s">
        <v>53</v>
      </c>
      <c r="D14" s="1" t="s">
        <v>54</v>
      </c>
      <c r="I14" s="1" t="s">
        <v>78</v>
      </c>
      <c r="J14" s="1" t="s">
        <v>56</v>
      </c>
      <c r="L14" s="1">
        <v>0.27</v>
      </c>
      <c r="P14" s="1">
        <f>((65.99-65.97)/(31*22.1)*1000)</f>
        <v>2.91928185666268E-2</v>
      </c>
      <c r="R14" s="1">
        <v>0.79</v>
      </c>
      <c r="S14">
        <v>3.6780317222430373E-2</v>
      </c>
      <c r="T14">
        <v>3.4045026623625997E-2</v>
      </c>
      <c r="U14">
        <v>3.7207849669460204E-2</v>
      </c>
      <c r="V14">
        <v>3.7245673587538268E-2</v>
      </c>
      <c r="W14">
        <v>3.9142046402937739E-2</v>
      </c>
      <c r="X14">
        <v>4.1972158015291125E-2</v>
      </c>
      <c r="Y14">
        <v>3.4636395737698104E-2</v>
      </c>
      <c r="Z14">
        <v>3.6233316341922665E-2</v>
      </c>
      <c r="AA14">
        <v>4.5787103614053137E-2</v>
      </c>
      <c r="AB14" s="1">
        <f t="shared" si="0"/>
        <v>3.8116654134995293E-2</v>
      </c>
    </row>
    <row r="15" spans="1:38">
      <c r="B15" s="37" t="s">
        <v>80</v>
      </c>
      <c r="C15" s="1" t="s">
        <v>53</v>
      </c>
      <c r="D15" s="1" t="s">
        <v>54</v>
      </c>
      <c r="I15" s="1" t="s">
        <v>78</v>
      </c>
      <c r="J15" s="1" t="s">
        <v>56</v>
      </c>
      <c r="K15" s="23"/>
      <c r="L15" s="1">
        <v>0.23300000000000001</v>
      </c>
      <c r="M15" s="23"/>
      <c r="N15" s="23"/>
      <c r="O15" s="23"/>
      <c r="P15" s="23"/>
      <c r="Q15" s="23"/>
      <c r="R15" s="23"/>
      <c r="S15">
        <v>2.7469231564794708E-2</v>
      </c>
      <c r="T15" s="30">
        <v>2.7099710384774513E-2</v>
      </c>
      <c r="U15" s="30">
        <v>2.7212572373862699E-2</v>
      </c>
      <c r="V15" s="30">
        <v>2.7297157622739019E-2</v>
      </c>
      <c r="W15">
        <v>2.6162910895182967E-2</v>
      </c>
      <c r="X15">
        <v>1.9231953999383919E-2</v>
      </c>
      <c r="Y15">
        <v>2.8865872604867945E-2</v>
      </c>
      <c r="Z15">
        <v>2.123766447368421E-2</v>
      </c>
      <c r="AA15">
        <v>2.2939843428100536E-2</v>
      </c>
      <c r="AB15" s="1">
        <f>AVERAGE(S15:AA15)</f>
        <v>2.5279657483043394E-2</v>
      </c>
    </row>
    <row r="16" spans="1:38">
      <c r="B16" s="74" t="s">
        <v>81</v>
      </c>
      <c r="C16" s="1" t="s">
        <v>53</v>
      </c>
      <c r="D16" s="1" t="s">
        <v>54</v>
      </c>
      <c r="I16" s="1" t="s">
        <v>78</v>
      </c>
      <c r="J16" s="1" t="s">
        <v>56</v>
      </c>
      <c r="L16" s="1">
        <v>0.26900000000000002</v>
      </c>
      <c r="M16" s="1">
        <v>0.28399999999999997</v>
      </c>
      <c r="N16" s="1" t="s">
        <v>67</v>
      </c>
      <c r="O16" s="1" t="s">
        <v>67</v>
      </c>
      <c r="P16" s="1">
        <f>((66.02-65.48)/(31.5*22.65)*1000)</f>
        <v>0.75685903500471929</v>
      </c>
      <c r="Q16" s="1">
        <v>0.28199999999999997</v>
      </c>
      <c r="R16" s="1">
        <v>1.34</v>
      </c>
      <c r="S16">
        <v>3.9615344413086652E-2</v>
      </c>
      <c r="T16">
        <v>4.7887027083991986E-2</v>
      </c>
      <c r="U16">
        <v>2.1601642710472279E-2</v>
      </c>
      <c r="V16">
        <v>3.1577319587628869E-2</v>
      </c>
      <c r="W16">
        <v>2.7886823971601585E-2</v>
      </c>
      <c r="X16">
        <v>3.1757387247278383E-2</v>
      </c>
      <c r="Y16">
        <v>3.2470906068162927E-2</v>
      </c>
      <c r="Z16">
        <v>2.3162725607622808E-2</v>
      </c>
      <c r="AA16">
        <v>3.413161182840483E-2</v>
      </c>
      <c r="AB16" s="1">
        <f t="shared" ref="AB16:AB26" si="1">AVERAGE(S16:AA16)</f>
        <v>3.2232309835361149E-2</v>
      </c>
    </row>
    <row r="17" spans="1:467">
      <c r="B17" s="74" t="s">
        <v>82</v>
      </c>
      <c r="C17" s="1" t="s">
        <v>53</v>
      </c>
      <c r="D17" s="1" t="s">
        <v>54</v>
      </c>
      <c r="I17" s="1" t="s">
        <v>78</v>
      </c>
      <c r="J17" s="1" t="s">
        <v>56</v>
      </c>
      <c r="K17" s="1" t="s">
        <v>83</v>
      </c>
      <c r="L17" s="1">
        <v>0.26800000000000002</v>
      </c>
      <c r="M17" s="1">
        <v>0.27600000000000002</v>
      </c>
      <c r="N17" s="1" t="s">
        <v>67</v>
      </c>
      <c r="O17" s="1" t="s">
        <v>67</v>
      </c>
      <c r="P17" s="1">
        <f>((65.6-65.23)/(31.5*22.7)*1000)</f>
        <v>0.5174463324242925</v>
      </c>
      <c r="Q17" s="1">
        <v>0.28000000000000003</v>
      </c>
      <c r="R17" s="1">
        <v>1.42</v>
      </c>
      <c r="S17">
        <v>3.9889051706091687E-2</v>
      </c>
      <c r="T17">
        <v>5.2409191994069675E-2</v>
      </c>
      <c r="U17">
        <v>3.7511722413254144E-2</v>
      </c>
      <c r="V17">
        <v>3.9947698744769874E-2</v>
      </c>
      <c r="W17">
        <v>5.9136460554371002E-2</v>
      </c>
      <c r="X17">
        <v>3.6596055514974433E-2</v>
      </c>
      <c r="Y17">
        <v>3.8252508361204009E-2</v>
      </c>
      <c r="Z17">
        <v>5.7150451887293993E-2</v>
      </c>
      <c r="AA17">
        <v>5.2776011866920998E-2</v>
      </c>
      <c r="AB17" s="1">
        <f t="shared" si="1"/>
        <v>4.5963239226994426E-2</v>
      </c>
    </row>
    <row r="18" spans="1:467">
      <c r="B18" s="86" t="s">
        <v>84</v>
      </c>
      <c r="C18" s="1" t="s">
        <v>53</v>
      </c>
      <c r="D18" s="1" t="s">
        <v>54</v>
      </c>
      <c r="I18" s="1" t="s">
        <v>78</v>
      </c>
      <c r="J18" s="1" t="s">
        <v>56</v>
      </c>
      <c r="K18" s="1" t="s">
        <v>83</v>
      </c>
      <c r="L18" s="1">
        <v>0.27700000000000002</v>
      </c>
      <c r="M18" s="1">
        <v>0.27900000000000003</v>
      </c>
      <c r="N18" s="1" t="s">
        <v>67</v>
      </c>
      <c r="O18" s="1" t="s">
        <v>67</v>
      </c>
      <c r="P18" s="1">
        <f>((64.73-64.92)/(31.5*22.6)*1000)</f>
        <v>-0.26689141733389199</v>
      </c>
      <c r="Q18" s="1">
        <v>0.29799999999999999</v>
      </c>
      <c r="R18" s="1">
        <v>1.33</v>
      </c>
      <c r="S18">
        <v>1.9694327623345984E-2</v>
      </c>
      <c r="T18">
        <v>2.0269159646599547E-2</v>
      </c>
      <c r="U18">
        <v>2.3857554549197201E-2</v>
      </c>
      <c r="V18">
        <v>2.4209659149418184E-2</v>
      </c>
      <c r="W18">
        <v>2.708120269993864E-2</v>
      </c>
      <c r="X18">
        <v>1.6455178059762588E-2</v>
      </c>
      <c r="Y18">
        <v>3.1734164070612671E-2</v>
      </c>
      <c r="Z18">
        <v>2.2320601256048601E-2</v>
      </c>
      <c r="AA18">
        <v>1.8376550169109357E-2</v>
      </c>
      <c r="AB18" s="1">
        <f t="shared" si="1"/>
        <v>2.2666488580448084E-2</v>
      </c>
    </row>
    <row r="19" spans="1:467">
      <c r="B19" s="74" t="s">
        <v>85</v>
      </c>
      <c r="C19" s="1" t="s">
        <v>53</v>
      </c>
      <c r="D19" s="1" t="s">
        <v>54</v>
      </c>
      <c r="I19" s="1" t="s">
        <v>78</v>
      </c>
      <c r="J19" s="1" t="s">
        <v>56</v>
      </c>
      <c r="K19" s="1" t="s">
        <v>86</v>
      </c>
      <c r="L19" s="23"/>
      <c r="M19" s="1">
        <v>0.253</v>
      </c>
      <c r="N19" s="23"/>
      <c r="O19" s="23"/>
      <c r="P19" s="23"/>
      <c r="Q19" s="23"/>
      <c r="R19" s="23"/>
      <c r="S19">
        <v>3.1611162983712006E-2</v>
      </c>
      <c r="T19">
        <v>4.3109058465414088E-2</v>
      </c>
      <c r="U19">
        <v>3.0835406301824211E-2</v>
      </c>
      <c r="V19">
        <v>3.2595594347464674E-2</v>
      </c>
      <c r="W19">
        <v>2.8083609271523178E-2</v>
      </c>
      <c r="X19">
        <v>2.2435963378253269E-2</v>
      </c>
      <c r="Y19">
        <v>3.9878775211620858E-2</v>
      </c>
      <c r="Z19">
        <v>3.7827676240208878E-2</v>
      </c>
      <c r="AA19">
        <v>2.0589020558214041E-2</v>
      </c>
      <c r="AB19" s="1">
        <f t="shared" si="1"/>
        <v>3.1885140750915024E-2</v>
      </c>
    </row>
    <row r="20" spans="1:467">
      <c r="B20" s="74" t="s">
        <v>87</v>
      </c>
      <c r="C20" s="1" t="s">
        <v>53</v>
      </c>
      <c r="D20" s="1" t="s">
        <v>54</v>
      </c>
      <c r="I20" s="1" t="s">
        <v>78</v>
      </c>
      <c r="J20" s="1" t="s">
        <v>56</v>
      </c>
      <c r="K20" s="1" t="s">
        <v>86</v>
      </c>
      <c r="L20" s="1" t="s">
        <v>62</v>
      </c>
      <c r="M20" s="1">
        <v>0.27400000000000002</v>
      </c>
      <c r="N20" s="1" t="s">
        <v>67</v>
      </c>
      <c r="O20" s="1" t="s">
        <v>67</v>
      </c>
      <c r="P20" s="1">
        <f>((66.2-65.34)/(31.5*22.6)*1000)</f>
        <v>1.2080348363534195</v>
      </c>
      <c r="Q20" s="1" t="s">
        <v>62</v>
      </c>
      <c r="R20" s="1">
        <v>0.97</v>
      </c>
      <c r="S20">
        <v>5.2077151335311572E-2</v>
      </c>
      <c r="T20">
        <v>3.4303836955391492E-2</v>
      </c>
      <c r="U20">
        <v>3.3971490999895951E-2</v>
      </c>
      <c r="V20">
        <v>4.7783933518005542E-2</v>
      </c>
      <c r="W20">
        <v>4.0908137583892619E-2</v>
      </c>
      <c r="X20">
        <v>3.6572382841039558E-2</v>
      </c>
      <c r="Y20">
        <v>3.044831880448319E-2</v>
      </c>
      <c r="Z20">
        <v>3.3919284376950284E-2</v>
      </c>
      <c r="AA20">
        <v>4.1017304667016259E-2</v>
      </c>
      <c r="AB20" s="1">
        <f t="shared" si="1"/>
        <v>3.9000204564665159E-2</v>
      </c>
    </row>
    <row r="21" spans="1:467">
      <c r="B21" s="86" t="s">
        <v>88</v>
      </c>
      <c r="C21" s="1" t="s">
        <v>53</v>
      </c>
      <c r="D21" s="1" t="s">
        <v>54</v>
      </c>
      <c r="I21" s="1" t="s">
        <v>78</v>
      </c>
      <c r="J21" s="1" t="s">
        <v>56</v>
      </c>
      <c r="K21" s="1" t="s">
        <v>89</v>
      </c>
      <c r="L21" s="1">
        <v>0.27300000000000002</v>
      </c>
      <c r="M21" s="1">
        <v>0.27400000000000002</v>
      </c>
      <c r="N21" s="1" t="s">
        <v>67</v>
      </c>
      <c r="O21" s="1" t="s">
        <v>67</v>
      </c>
      <c r="P21" s="1">
        <f>((65.48-65.36)/(31.6*22.6)*1000)</f>
        <v>0.16802957320489043</v>
      </c>
      <c r="Q21" s="1" t="s">
        <v>62</v>
      </c>
      <c r="R21" s="1">
        <v>0.93</v>
      </c>
      <c r="S21">
        <v>3.7156586232111141E-2</v>
      </c>
      <c r="T21">
        <v>3.0034235916588856E-2</v>
      </c>
      <c r="U21">
        <v>2.8257944312183005E-2</v>
      </c>
      <c r="V21">
        <v>3.5422968603316986E-2</v>
      </c>
      <c r="W21">
        <v>3.5626433187408803E-2</v>
      </c>
      <c r="X21">
        <v>2.7399669011170871E-2</v>
      </c>
      <c r="Y21">
        <v>3.249792013311148E-2</v>
      </c>
      <c r="Z21">
        <v>3.4089238845144358E-2</v>
      </c>
      <c r="AA21">
        <v>3.8621627274628735E-2</v>
      </c>
      <c r="AB21" s="1">
        <f t="shared" si="1"/>
        <v>3.3234069279518247E-2</v>
      </c>
    </row>
    <row r="22" spans="1:467">
      <c r="B22" s="86" t="s">
        <v>90</v>
      </c>
      <c r="C22" s="1" t="s">
        <v>53</v>
      </c>
      <c r="D22" s="1" t="s">
        <v>54</v>
      </c>
      <c r="I22" s="1" t="s">
        <v>78</v>
      </c>
      <c r="J22" s="1" t="s">
        <v>56</v>
      </c>
      <c r="K22" s="1" t="s">
        <v>89</v>
      </c>
      <c r="L22" s="1">
        <v>0.27800000000000002</v>
      </c>
      <c r="M22" s="1">
        <v>0.26800000000000002</v>
      </c>
      <c r="N22" s="1" t="s">
        <v>67</v>
      </c>
      <c r="O22" s="1" t="s">
        <v>67</v>
      </c>
      <c r="P22" s="1">
        <f>((65.78-65.165)/(31.7*22.6)*1000)</f>
        <v>0.85843499623125374</v>
      </c>
      <c r="Q22" s="1">
        <v>0.27800000000000002</v>
      </c>
      <c r="R22" s="1">
        <v>0.92</v>
      </c>
      <c r="S22">
        <v>4.5018915510718786E-2</v>
      </c>
      <c r="T22">
        <v>3.9631529362503928E-2</v>
      </c>
      <c r="U22">
        <v>3.6068821689259643E-2</v>
      </c>
      <c r="V22">
        <v>4.3062552476910154E-2</v>
      </c>
      <c r="W22">
        <v>3.4107235814679851E-2</v>
      </c>
      <c r="X22">
        <v>3.5457294816977784E-2</v>
      </c>
      <c r="Y22">
        <v>3.0974369617100754E-2</v>
      </c>
      <c r="Z22">
        <v>3.3548185882108325E-2</v>
      </c>
      <c r="AA22">
        <v>3.5096304008328999E-2</v>
      </c>
      <c r="AB22" s="1">
        <f t="shared" si="1"/>
        <v>3.6996134353176474E-2</v>
      </c>
    </row>
    <row r="23" spans="1:467">
      <c r="B23" s="86" t="s">
        <v>91</v>
      </c>
      <c r="C23" s="1" t="s">
        <v>53</v>
      </c>
      <c r="D23" s="1" t="s">
        <v>54</v>
      </c>
      <c r="I23" s="1" t="s">
        <v>78</v>
      </c>
      <c r="J23" s="1" t="s">
        <v>56</v>
      </c>
      <c r="K23" s="1" t="s">
        <v>92</v>
      </c>
      <c r="L23" s="1">
        <v>0.27600000000000002</v>
      </c>
      <c r="M23" s="1">
        <v>0.28399999999999997</v>
      </c>
      <c r="N23" s="1" t="s">
        <v>67</v>
      </c>
      <c r="O23" s="1" t="s">
        <v>67</v>
      </c>
      <c r="P23" s="1">
        <f>((64.84-64.91)/(31.5*22.6)*1000)</f>
        <v>-9.8328416912478123E-2</v>
      </c>
      <c r="Q23" s="1">
        <v>0.27600000000000002</v>
      </c>
      <c r="R23" s="1">
        <v>0.96</v>
      </c>
      <c r="S23">
        <v>2.597255185223403E-2</v>
      </c>
      <c r="T23">
        <v>2.5448731173922014E-2</v>
      </c>
      <c r="U23">
        <v>3.5193088373061308E-2</v>
      </c>
      <c r="V23">
        <v>2.2654320987654322E-2</v>
      </c>
      <c r="W23">
        <v>3.1140396388917711E-2</v>
      </c>
      <c r="X23">
        <v>3.0331015876310055E-2</v>
      </c>
      <c r="Y23">
        <v>2.8230061032378195E-2</v>
      </c>
      <c r="Z23">
        <v>2.1840616966580979E-2</v>
      </c>
      <c r="AA23">
        <v>2.8126938184825308E-2</v>
      </c>
      <c r="AB23" s="1">
        <f t="shared" si="1"/>
        <v>2.7659746759542657E-2</v>
      </c>
    </row>
    <row r="24" spans="1:467">
      <c r="B24" s="86" t="s">
        <v>93</v>
      </c>
      <c r="C24" s="1" t="s">
        <v>53</v>
      </c>
      <c r="D24" s="1" t="s">
        <v>54</v>
      </c>
      <c r="I24" s="1" t="s">
        <v>78</v>
      </c>
      <c r="J24" s="1" t="s">
        <v>56</v>
      </c>
      <c r="K24" s="1" t="s">
        <v>92</v>
      </c>
      <c r="L24" s="1">
        <v>0.27500000000000002</v>
      </c>
      <c r="M24" s="1">
        <v>0.28799999999999998</v>
      </c>
      <c r="N24" s="1" t="s">
        <v>67</v>
      </c>
      <c r="O24" s="1" t="s">
        <v>67</v>
      </c>
      <c r="P24" s="1">
        <f>((65.65-64.65)/(31.5*22.6)*1000)</f>
        <v>1.4046916701783956</v>
      </c>
      <c r="Q24" s="1">
        <v>0.28399999999999997</v>
      </c>
      <c r="R24" s="1">
        <v>1.65</v>
      </c>
      <c r="S24">
        <v>3.9727891156462587E-2</v>
      </c>
      <c r="T24">
        <v>1.8013502454991816E-2</v>
      </c>
      <c r="U24">
        <v>3.236699916874481E-2</v>
      </c>
      <c r="V24">
        <v>3.591108328115216E-2</v>
      </c>
      <c r="W24">
        <v>2.4216171617161716E-2</v>
      </c>
      <c r="X24">
        <v>1.9613883754364347E-2</v>
      </c>
      <c r="Y24">
        <v>4.2987708792940435E-2</v>
      </c>
      <c r="Z24">
        <v>3.3392318101384412E-2</v>
      </c>
      <c r="AA24">
        <v>4.0536013400335011E-2</v>
      </c>
      <c r="AB24" s="1">
        <f t="shared" si="1"/>
        <v>3.1862841303059698E-2</v>
      </c>
    </row>
    <row r="25" spans="1:467">
      <c r="B25" s="86" t="s">
        <v>94</v>
      </c>
      <c r="C25" s="1" t="s">
        <v>53</v>
      </c>
      <c r="D25" s="1" t="s">
        <v>54</v>
      </c>
      <c r="I25" s="1" t="s">
        <v>78</v>
      </c>
      <c r="J25" s="1" t="s">
        <v>56</v>
      </c>
      <c r="K25" s="1" t="s">
        <v>95</v>
      </c>
      <c r="L25" s="1">
        <v>0.27</v>
      </c>
      <c r="M25" s="1">
        <v>0.28599999999999998</v>
      </c>
      <c r="N25" s="1" t="s">
        <v>67</v>
      </c>
      <c r="O25" s="1" t="s">
        <v>67</v>
      </c>
      <c r="P25" s="1">
        <f>((64.78-65.1)/(31.55*22.55)*1000)</f>
        <v>-0.44978406850772634</v>
      </c>
      <c r="Q25" s="1">
        <v>0.27700000000000002</v>
      </c>
      <c r="R25" s="1">
        <v>0.96</v>
      </c>
      <c r="S25">
        <v>1.3954911761705602E-2</v>
      </c>
      <c r="T25">
        <v>1.3160305343511449E-2</v>
      </c>
      <c r="U25">
        <v>1.4352845030135867E-2</v>
      </c>
      <c r="V25">
        <v>1.7612704918032789E-2</v>
      </c>
      <c r="W25">
        <v>1.6517205847845825E-2</v>
      </c>
      <c r="X25">
        <v>1.3076421704415839E-2</v>
      </c>
      <c r="Y25">
        <v>2.1374987154454836E-2</v>
      </c>
      <c r="Z25">
        <v>2.4297622723062677E-2</v>
      </c>
      <c r="AA25">
        <v>2.9847336171980474E-2</v>
      </c>
      <c r="AB25" s="1">
        <f t="shared" si="1"/>
        <v>1.8243815628349487E-2</v>
      </c>
    </row>
    <row r="26" spans="1:467">
      <c r="B26" s="1" t="s">
        <v>96</v>
      </c>
      <c r="C26" s="1" t="s">
        <v>53</v>
      </c>
      <c r="D26" s="1" t="s">
        <v>97</v>
      </c>
      <c r="I26" s="1" t="s">
        <v>78</v>
      </c>
      <c r="J26" s="1" t="s">
        <v>56</v>
      </c>
      <c r="K26" s="1" t="s">
        <v>95</v>
      </c>
      <c r="L26" s="1">
        <v>0.26900000000000002</v>
      </c>
      <c r="M26" s="1">
        <v>0.28399999999999997</v>
      </c>
      <c r="N26" s="23"/>
      <c r="O26" s="23"/>
      <c r="P26" s="29">
        <f>((66.02-65.48)/(31.5*22.65)*1000)</f>
        <v>0.75685903500471929</v>
      </c>
      <c r="Q26" s="23"/>
      <c r="R26" s="23"/>
      <c r="S26">
        <v>1.3206970345460105E-2</v>
      </c>
      <c r="T26">
        <v>1.1468659447918254E-2</v>
      </c>
      <c r="U26">
        <v>1.1565872531052738E-2</v>
      </c>
      <c r="V26">
        <v>1.1391581814117025E-2</v>
      </c>
      <c r="W26">
        <v>1.48560343067184E-2</v>
      </c>
      <c r="X26">
        <v>1.487299806181781E-2</v>
      </c>
      <c r="Y26">
        <v>1.2030549256099175E-2</v>
      </c>
      <c r="Z26">
        <v>1.1695965857128341E-2</v>
      </c>
      <c r="AA26">
        <v>1.1215750815275365E-2</v>
      </c>
      <c r="AB26" s="1">
        <f t="shared" si="1"/>
        <v>1.2478264715065246E-2</v>
      </c>
    </row>
    <row r="27" spans="1:467">
      <c r="B27" s="74" t="s">
        <v>98</v>
      </c>
      <c r="C27" s="1" t="s">
        <v>53</v>
      </c>
      <c r="D27" s="1" t="s">
        <v>54</v>
      </c>
      <c r="I27" s="1" t="s">
        <v>78</v>
      </c>
      <c r="J27" s="1" t="s">
        <v>56</v>
      </c>
      <c r="K27" s="1" t="s">
        <v>99</v>
      </c>
      <c r="L27" s="1">
        <v>0.26500000000000001</v>
      </c>
      <c r="M27" s="1">
        <v>0.28799999999999998</v>
      </c>
      <c r="N27" s="1" t="s">
        <v>67</v>
      </c>
      <c r="O27" s="1" t="s">
        <v>67</v>
      </c>
      <c r="P27" s="1">
        <f>((64.88-64.39)/(31.6*22.6)*1000)</f>
        <v>0.68612075725326938</v>
      </c>
      <c r="Q27" s="1">
        <v>0.26800000000000002</v>
      </c>
      <c r="R27" s="1">
        <v>1.36</v>
      </c>
      <c r="S27">
        <v>4.3161075026580904E-2</v>
      </c>
      <c r="T27">
        <v>4.3743352674199425E-2</v>
      </c>
      <c r="U27">
        <v>3.8266187728429449E-2</v>
      </c>
      <c r="V27">
        <v>3.5221795903858821E-2</v>
      </c>
      <c r="W27">
        <v>3.162166380521305E-2</v>
      </c>
      <c r="X27">
        <v>3.7276638507678296E-2</v>
      </c>
      <c r="Y27">
        <v>2.4304838243192996E-2</v>
      </c>
      <c r="Z27">
        <v>4.2576924695879106E-2</v>
      </c>
      <c r="AA27">
        <v>4.5125648311485286E-2</v>
      </c>
      <c r="AB27" s="1">
        <f>AVERAGE(S27:AA27)</f>
        <v>3.7922013877390817E-2</v>
      </c>
    </row>
    <row r="28" spans="1:467">
      <c r="B28" s="74" t="s">
        <v>100</v>
      </c>
      <c r="C28" s="1" t="s">
        <v>53</v>
      </c>
      <c r="D28" s="1" t="s">
        <v>54</v>
      </c>
      <c r="I28" s="1" t="s">
        <v>78</v>
      </c>
      <c r="J28" s="1" t="s">
        <v>56</v>
      </c>
      <c r="K28" s="1" t="s">
        <v>99</v>
      </c>
      <c r="L28" s="1">
        <v>0.26700000000000002</v>
      </c>
      <c r="M28" s="1">
        <v>0.29499999999999998</v>
      </c>
      <c r="N28" s="1" t="s">
        <v>67</v>
      </c>
      <c r="O28" s="1" t="s">
        <v>67</v>
      </c>
      <c r="P28" s="1">
        <f>((65.27-64.64)/(31.6*22.65)*1000)</f>
        <v>0.88020789672226707</v>
      </c>
      <c r="Q28" s="1">
        <v>0.27300000000000002</v>
      </c>
      <c r="R28" s="1">
        <v>1.02</v>
      </c>
      <c r="S28">
        <v>3.3152049342585067E-2</v>
      </c>
      <c r="T28">
        <v>3.4681899828731363E-2</v>
      </c>
      <c r="U28">
        <v>5.001641792625703E-2</v>
      </c>
      <c r="V28">
        <v>2.0927048699393699E-2</v>
      </c>
      <c r="W28">
        <v>4.6025192959486427E-2</v>
      </c>
      <c r="X28">
        <v>5.2963738166827812E-2</v>
      </c>
      <c r="Y28">
        <v>2.7148805701145615E-2</v>
      </c>
      <c r="Z28">
        <v>5.7255328682071303E-2</v>
      </c>
      <c r="AA28">
        <v>4.8424638693158974E-2</v>
      </c>
      <c r="AB28" s="1">
        <f>AVERAGE(S28:AA28)</f>
        <v>4.1177235555517479E-2</v>
      </c>
    </row>
    <row r="29" spans="1:467">
      <c r="B29" s="86" t="s">
        <v>101</v>
      </c>
      <c r="C29" s="1" t="s">
        <v>53</v>
      </c>
      <c r="D29" s="1" t="s">
        <v>54</v>
      </c>
      <c r="I29" s="1" t="s">
        <v>78</v>
      </c>
      <c r="J29" s="1" t="s">
        <v>56</v>
      </c>
      <c r="K29" s="1" t="s">
        <v>102</v>
      </c>
      <c r="L29" s="1">
        <v>0.27500000000000002</v>
      </c>
      <c r="M29" s="1">
        <v>0.27300000000000002</v>
      </c>
      <c r="N29" s="1" t="s">
        <v>67</v>
      </c>
      <c r="O29" s="1" t="s">
        <v>67</v>
      </c>
      <c r="P29" s="1">
        <f>((65-64.88)/(31.55*22.6)*1000)</f>
        <v>0.16829586412914538</v>
      </c>
      <c r="Q29" s="1">
        <v>0.27800000000000002</v>
      </c>
      <c r="R29" s="1">
        <v>0.91</v>
      </c>
      <c r="S29">
        <v>2.3690760190434881E-2</v>
      </c>
      <c r="T29">
        <v>2.6458644123984746E-2</v>
      </c>
      <c r="U29">
        <v>2.3709945578652785E-2</v>
      </c>
      <c r="V29">
        <v>4.0226140686408438E-2</v>
      </c>
      <c r="W29">
        <v>4.9087483062330621E-2</v>
      </c>
      <c r="X29">
        <v>1.7849252427683298E-2</v>
      </c>
      <c r="Y29">
        <v>2.4044224013225871E-2</v>
      </c>
      <c r="Z29">
        <v>2.4658695135436799E-2</v>
      </c>
      <c r="AA29">
        <v>2.0696336913277401E-2</v>
      </c>
      <c r="AB29" s="1">
        <f>AVERAGE(S29:AA29)</f>
        <v>2.782460912571498E-2</v>
      </c>
    </row>
    <row r="30" spans="1:467">
      <c r="B30" s="86" t="s">
        <v>103</v>
      </c>
      <c r="C30" s="1" t="s">
        <v>53</v>
      </c>
      <c r="D30" s="1" t="s">
        <v>104</v>
      </c>
      <c r="E30" s="1" t="s">
        <v>19</v>
      </c>
      <c r="I30" s="1" t="s">
        <v>78</v>
      </c>
      <c r="J30" s="1" t="s">
        <v>56</v>
      </c>
      <c r="K30" s="1" t="s">
        <v>102</v>
      </c>
      <c r="L30" s="1">
        <v>0.27700000000000002</v>
      </c>
      <c r="M30" s="1">
        <v>0.27300000000000002</v>
      </c>
      <c r="N30" s="1" t="s">
        <v>67</v>
      </c>
      <c r="O30" s="1" t="s">
        <v>67</v>
      </c>
      <c r="P30" s="77">
        <f>((65.28-65.01)/(31.6*22.6)*1000)</f>
        <v>0.37806653971098353</v>
      </c>
      <c r="Q30" s="77" t="s">
        <v>105</v>
      </c>
      <c r="R30" s="77" t="s">
        <v>106</v>
      </c>
      <c r="S30">
        <v>1.8924508790072389E-2</v>
      </c>
      <c r="T30">
        <v>1.6594953737458795E-2</v>
      </c>
      <c r="U30">
        <v>1.7193213097243334E-2</v>
      </c>
      <c r="V30">
        <v>2.0323444581788218E-2</v>
      </c>
      <c r="W30">
        <v>1.5611546188855631E-2</v>
      </c>
      <c r="X30">
        <v>1.9529118667449066E-2</v>
      </c>
      <c r="Y30">
        <v>3.0815181758577982E-2</v>
      </c>
      <c r="Z30">
        <v>1.6585586140361683E-2</v>
      </c>
      <c r="AA30">
        <v>1.5784348895608057E-2</v>
      </c>
      <c r="AB30" s="1">
        <f>AVERAGE(S30:AA30)</f>
        <v>1.9040211317490577E-2</v>
      </c>
    </row>
    <row r="31" spans="1:467" s="30" customFormat="1">
      <c r="A31" s="1"/>
      <c r="B31" s="75" t="s">
        <v>107</v>
      </c>
      <c r="C31" s="29" t="s">
        <v>53</v>
      </c>
      <c r="D31" s="1" t="s">
        <v>54</v>
      </c>
      <c r="E31" s="29" t="s">
        <v>72</v>
      </c>
      <c r="F31" s="29"/>
      <c r="G31" s="29"/>
      <c r="H31" s="29"/>
      <c r="I31" s="29" t="s">
        <v>78</v>
      </c>
      <c r="J31" s="29" t="s">
        <v>56</v>
      </c>
      <c r="K31" s="29" t="s">
        <v>108</v>
      </c>
      <c r="L31" s="29">
        <v>0.26900000000000002</v>
      </c>
      <c r="M31" s="29">
        <v>0.27900000000000003</v>
      </c>
      <c r="N31" s="29" t="s">
        <v>67</v>
      </c>
      <c r="O31" s="29" t="s">
        <v>67</v>
      </c>
      <c r="P31" s="29">
        <v>0.64</v>
      </c>
      <c r="Q31" s="29">
        <v>0.28000000000000003</v>
      </c>
      <c r="R31" s="29">
        <v>0.93</v>
      </c>
      <c r="S31">
        <v>6.5743424584004284E-2</v>
      </c>
      <c r="T31">
        <v>5.6084543125533723E-2</v>
      </c>
      <c r="U31">
        <v>4.0742677824267784E-2</v>
      </c>
      <c r="V31">
        <v>5.3329092451229861E-2</v>
      </c>
      <c r="W31">
        <v>3.705870064758722E-2</v>
      </c>
      <c r="X31">
        <v>3.2844818625922464E-2</v>
      </c>
      <c r="Y31">
        <v>4.8336326185697685E-2</v>
      </c>
      <c r="Z31">
        <v>5.3981737099171791E-2</v>
      </c>
      <c r="AA31" s="1"/>
      <c r="AB31" s="1">
        <f t="shared" si="0"/>
        <v>4.8515165067926851E-2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</row>
    <row r="32" spans="1:467" s="30" customFormat="1">
      <c r="A32" s="1"/>
      <c r="B32" s="74" t="s">
        <v>109</v>
      </c>
      <c r="C32" s="29" t="s">
        <v>53</v>
      </c>
      <c r="D32" s="1" t="s">
        <v>54</v>
      </c>
      <c r="E32" s="29" t="s">
        <v>72</v>
      </c>
      <c r="F32" s="29"/>
      <c r="G32" s="29"/>
      <c r="H32" s="29"/>
      <c r="I32" s="29" t="s">
        <v>78</v>
      </c>
      <c r="J32" s="29" t="s">
        <v>56</v>
      </c>
      <c r="K32" s="29" t="s">
        <v>108</v>
      </c>
      <c r="L32" s="29">
        <v>0.26100000000000001</v>
      </c>
      <c r="M32" s="29">
        <v>0.27500000000000002</v>
      </c>
      <c r="N32" s="29" t="s">
        <v>67</v>
      </c>
      <c r="O32" s="29" t="s">
        <v>67</v>
      </c>
      <c r="P32" s="29">
        <v>-0.23</v>
      </c>
      <c r="Q32" s="29">
        <v>0.27</v>
      </c>
      <c r="R32" s="29">
        <v>0.86</v>
      </c>
      <c r="S32">
        <v>5.8608565949286172E-2</v>
      </c>
      <c r="T32">
        <v>2.8282932891466443E-2</v>
      </c>
      <c r="U32">
        <v>3.901317164959231E-2</v>
      </c>
      <c r="V32">
        <v>4.0504870639991621E-2</v>
      </c>
      <c r="W32">
        <v>2.5092898431048723E-2</v>
      </c>
      <c r="X32">
        <v>3.7055996656916008E-2</v>
      </c>
      <c r="Y32">
        <v>4.2497112254541634E-2</v>
      </c>
      <c r="Z32">
        <v>4.0314465408805032E-2</v>
      </c>
      <c r="AA32" s="1"/>
      <c r="AB32" s="1">
        <f>AVERAGE(S32:AA32)</f>
        <v>3.892125173520599E-2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</row>
    <row r="33" spans="1:467" s="30" customFormat="1">
      <c r="A33" s="1"/>
      <c r="B33" s="74" t="s">
        <v>110</v>
      </c>
      <c r="C33" s="29" t="s">
        <v>53</v>
      </c>
      <c r="D33" s="1" t="s">
        <v>54</v>
      </c>
      <c r="E33" s="29"/>
      <c r="F33" s="29"/>
      <c r="G33" s="29"/>
      <c r="H33" s="29"/>
      <c r="I33" s="29" t="s">
        <v>78</v>
      </c>
      <c r="J33" s="29" t="s">
        <v>56</v>
      </c>
      <c r="K33" s="23"/>
      <c r="L33" s="29">
        <v>0.26700000000000002</v>
      </c>
      <c r="M33" s="29">
        <v>0.28000000000000003</v>
      </c>
      <c r="N33" s="29" t="s">
        <v>67</v>
      </c>
      <c r="O33" s="29" t="s">
        <v>67</v>
      </c>
      <c r="P33" s="29" t="s">
        <v>111</v>
      </c>
      <c r="Q33" s="29">
        <v>0.27900000000000003</v>
      </c>
      <c r="R33" s="29">
        <v>0.86</v>
      </c>
      <c r="S33">
        <v>4.2693939266663865E-2</v>
      </c>
      <c r="T33">
        <v>6.6527709134667046E-2</v>
      </c>
      <c r="U33">
        <v>6.4662476672601304E-2</v>
      </c>
      <c r="V33">
        <v>4.4867008129910284E-2</v>
      </c>
      <c r="W33">
        <v>5.3759785853135185E-2</v>
      </c>
      <c r="X33">
        <v>5.2409945267088122E-2</v>
      </c>
      <c r="Y33">
        <v>6.3955047022615896E-2</v>
      </c>
      <c r="Z33">
        <v>7.7120180667296395E-2</v>
      </c>
      <c r="AA33" s="1"/>
      <c r="AB33" s="1">
        <f>AVERAGE(S33:AA33)</f>
        <v>5.8249511501747273E-2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</row>
    <row r="34" spans="1:467" s="30" customFormat="1">
      <c r="A34" s="1"/>
      <c r="B34" s="86" t="s">
        <v>112</v>
      </c>
      <c r="C34" s="29" t="s">
        <v>53</v>
      </c>
      <c r="D34" s="1" t="s">
        <v>54</v>
      </c>
      <c r="E34" s="29"/>
      <c r="F34" s="29"/>
      <c r="G34" s="29"/>
      <c r="H34" s="29"/>
      <c r="I34" s="29" t="s">
        <v>78</v>
      </c>
      <c r="J34" s="29" t="s">
        <v>56</v>
      </c>
      <c r="K34" s="23"/>
      <c r="L34" s="29">
        <v>0.27300000000000002</v>
      </c>
      <c r="M34" s="29">
        <v>0.28199999999999997</v>
      </c>
      <c r="N34" s="29" t="s">
        <v>67</v>
      </c>
      <c r="O34" s="29" t="s">
        <v>67</v>
      </c>
      <c r="P34" s="29">
        <v>-0.66</v>
      </c>
      <c r="Q34" s="29">
        <v>0.26900000000000002</v>
      </c>
      <c r="R34" s="29">
        <v>0.88</v>
      </c>
      <c r="S34">
        <v>3.1299067266998722E-2</v>
      </c>
      <c r="T34">
        <v>3.1395820126165264E-2</v>
      </c>
      <c r="U34">
        <v>2.4827087849695464E-2</v>
      </c>
      <c r="V34">
        <v>3.2815881471616445E-2</v>
      </c>
      <c r="W34">
        <v>5.0502698698274957E-2</v>
      </c>
      <c r="X34">
        <v>4.8651792323146877E-2</v>
      </c>
      <c r="Y34">
        <v>4.0777594866363988E-2</v>
      </c>
      <c r="Z34">
        <v>4.0741866828823352E-2</v>
      </c>
      <c r="AA34" s="1"/>
      <c r="AB34" s="1">
        <f>AVERAGE(S34:AA34)</f>
        <v>3.7626476178885634E-2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</row>
    <row r="35" spans="1:467">
      <c r="A35" s="1" t="s">
        <v>21</v>
      </c>
      <c r="B35" s="1" t="s">
        <v>113</v>
      </c>
      <c r="C35" s="1" t="s">
        <v>114</v>
      </c>
      <c r="I35" s="29" t="s">
        <v>78</v>
      </c>
      <c r="J35" s="29" t="s">
        <v>56</v>
      </c>
      <c r="AB35" s="1" t="e">
        <f t="shared" si="0"/>
        <v>#DIV/0!</v>
      </c>
    </row>
    <row r="36" spans="1:467">
      <c r="A36" s="1" t="s">
        <v>21</v>
      </c>
      <c r="B36" s="1" t="s">
        <v>115</v>
      </c>
      <c r="C36" s="1" t="s">
        <v>116</v>
      </c>
      <c r="I36" s="29" t="s">
        <v>78</v>
      </c>
      <c r="J36" s="29" t="s">
        <v>56</v>
      </c>
      <c r="AB36" s="1" t="e">
        <f t="shared" si="0"/>
        <v>#DIV/0!</v>
      </c>
    </row>
    <row r="37" spans="1:467">
      <c r="B37" s="67" t="s">
        <v>117</v>
      </c>
      <c r="S37" t="s">
        <v>62</v>
      </c>
      <c r="T37"/>
      <c r="U37"/>
      <c r="V37"/>
      <c r="W37"/>
      <c r="X37"/>
      <c r="Y37"/>
      <c r="Z37"/>
    </row>
    <row r="38" spans="1:467">
      <c r="B38" s="67" t="s">
        <v>118</v>
      </c>
      <c r="S38" t="s">
        <v>62</v>
      </c>
      <c r="T38"/>
      <c r="U38"/>
      <c r="V38"/>
      <c r="W38"/>
      <c r="X38"/>
      <c r="Y38"/>
      <c r="Z38"/>
    </row>
    <row r="39" spans="1:467" s="30" customFormat="1">
      <c r="A39" s="1"/>
      <c r="B39" s="74" t="s">
        <v>119</v>
      </c>
      <c r="C39" s="29" t="s">
        <v>53</v>
      </c>
      <c r="D39" s="1" t="s">
        <v>54</v>
      </c>
      <c r="E39" s="29"/>
      <c r="F39" s="29"/>
      <c r="G39" s="29"/>
      <c r="H39" s="29"/>
      <c r="I39" s="29" t="s">
        <v>78</v>
      </c>
      <c r="J39" s="29" t="s">
        <v>56</v>
      </c>
      <c r="K39" s="23"/>
      <c r="L39" s="1" t="s">
        <v>62</v>
      </c>
      <c r="M39" s="29">
        <v>0.28000000000000003</v>
      </c>
      <c r="N39" s="29" t="s">
        <v>67</v>
      </c>
      <c r="O39" s="29" t="s">
        <v>67</v>
      </c>
      <c r="P39" s="29">
        <f>((35.98-35.29)/(28*14))*1000</f>
        <v>1.7602040816326472</v>
      </c>
      <c r="Q39" s="29">
        <v>0.28299999999999997</v>
      </c>
      <c r="R39" s="29">
        <v>0.84</v>
      </c>
      <c r="S39" s="30">
        <v>8.8055769019650898E-2</v>
      </c>
      <c r="T39" s="30">
        <v>6.4889508689122508E-2</v>
      </c>
      <c r="U39" s="30">
        <v>8.3707987778262771E-2</v>
      </c>
      <c r="V39" s="30">
        <v>6.9137132392545514E-2</v>
      </c>
      <c r="W39" s="30">
        <v>9.1730896278352791E-2</v>
      </c>
      <c r="X39" s="30">
        <v>6.3001071811361206E-2</v>
      </c>
      <c r="Y39" s="30">
        <v>7.7395177058440151E-2</v>
      </c>
      <c r="Z39" s="30">
        <v>5.915932057622017E-2</v>
      </c>
      <c r="AA39" s="29"/>
      <c r="AB39" s="29">
        <f>AVERAGE(S39:AA39)</f>
        <v>7.4634607950494508E-2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</row>
    <row r="40" spans="1:467">
      <c r="A40" s="1" t="s">
        <v>21</v>
      </c>
      <c r="B40" s="1" t="s">
        <v>120</v>
      </c>
      <c r="C40" s="1" t="s">
        <v>116</v>
      </c>
      <c r="I40" s="29" t="s">
        <v>78</v>
      </c>
      <c r="J40" s="29" t="s">
        <v>56</v>
      </c>
      <c r="S40">
        <v>3.6322823136354147E-2</v>
      </c>
      <c r="T40" s="30">
        <v>3.4934861907243354E-2</v>
      </c>
      <c r="U40" s="30">
        <v>3.3954990623046466E-2</v>
      </c>
      <c r="V40" s="30">
        <v>4.218700808059607E-2</v>
      </c>
      <c r="W40" s="39">
        <v>2.998443175921121E-2</v>
      </c>
      <c r="X40" s="30">
        <v>3.2279862771597882E-2</v>
      </c>
      <c r="Y40" s="30">
        <v>2.5971074380165288E-2</v>
      </c>
      <c r="Z40" s="30">
        <v>4.2977203487761323E-2</v>
      </c>
      <c r="AB40" s="1">
        <f>AVERAGE(S40:AA40)</f>
        <v>3.4826532018246967E-2</v>
      </c>
    </row>
    <row r="41" spans="1:467" s="30" customFormat="1">
      <c r="A41" s="1"/>
      <c r="B41" s="86" t="s">
        <v>121</v>
      </c>
      <c r="C41" s="29" t="s">
        <v>53</v>
      </c>
      <c r="D41" s="1" t="s">
        <v>54</v>
      </c>
      <c r="E41" s="29" t="s">
        <v>72</v>
      </c>
      <c r="F41" s="29"/>
      <c r="G41" s="29"/>
      <c r="H41" s="29"/>
      <c r="I41" s="29" t="s">
        <v>78</v>
      </c>
      <c r="J41" s="29" t="s">
        <v>56</v>
      </c>
      <c r="K41" s="23"/>
      <c r="L41" s="29">
        <v>0.27300000000000002</v>
      </c>
      <c r="M41" s="29">
        <v>0.28199999999999997</v>
      </c>
      <c r="N41" s="29" t="s">
        <v>67</v>
      </c>
      <c r="O41" s="29" t="s">
        <v>67</v>
      </c>
      <c r="P41" s="29">
        <v>0.9</v>
      </c>
      <c r="Q41" s="29">
        <v>0.27900000000000003</v>
      </c>
      <c r="R41" s="29">
        <v>0.98</v>
      </c>
      <c r="S41" s="30">
        <v>4.0890518596123623E-2</v>
      </c>
      <c r="T41" s="30">
        <v>7.2347788471936847E-2</v>
      </c>
      <c r="U41" s="30">
        <v>2.1827724606359986E-2</v>
      </c>
      <c r="V41" s="30">
        <v>4.0064907872696821E-2</v>
      </c>
      <c r="W41" s="30">
        <v>3.0449718925671453E-2</v>
      </c>
      <c r="X41" s="30">
        <v>5.3416215067474231E-2</v>
      </c>
      <c r="Y41" s="30">
        <v>5.525167606682984E-2</v>
      </c>
      <c r="Z41" s="30">
        <v>5.949123557075673E-2</v>
      </c>
      <c r="AA41" s="29"/>
      <c r="AB41" s="29">
        <f t="shared" si="0"/>
        <v>4.6717473147231195E-2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</row>
    <row r="42" spans="1:467" s="30" customFormat="1">
      <c r="A42" s="1"/>
      <c r="B42" s="86" t="s">
        <v>122</v>
      </c>
      <c r="C42" s="29" t="s">
        <v>53</v>
      </c>
      <c r="D42" s="1" t="s">
        <v>54</v>
      </c>
      <c r="E42" s="29"/>
      <c r="F42" s="29"/>
      <c r="G42" s="29"/>
      <c r="H42" s="29"/>
      <c r="I42" s="29" t="s">
        <v>78</v>
      </c>
      <c r="J42" s="29" t="s">
        <v>56</v>
      </c>
      <c r="K42" s="23"/>
      <c r="L42" s="29">
        <v>0.27700000000000002</v>
      </c>
      <c r="M42" s="29">
        <v>0.28000000000000003</v>
      </c>
      <c r="N42" s="29" t="s">
        <v>67</v>
      </c>
      <c r="O42" s="29" t="s">
        <v>67</v>
      </c>
      <c r="P42" s="29">
        <v>0.25700000000000001</v>
      </c>
      <c r="Q42" s="29">
        <v>0.27700000000000002</v>
      </c>
      <c r="R42" s="29">
        <v>0.9</v>
      </c>
      <c r="S42" s="30">
        <v>5.4047720494247976E-2</v>
      </c>
      <c r="T42" s="30">
        <v>4.6127875079130617E-2</v>
      </c>
      <c r="U42" s="30">
        <v>4.3944344893011481E-2</v>
      </c>
      <c r="V42" s="30">
        <v>4.5288977787135483E-2</v>
      </c>
      <c r="W42" s="30">
        <v>3.1262358205848682E-2</v>
      </c>
      <c r="X42" s="30">
        <v>4.0161527165932451E-2</v>
      </c>
      <c r="Y42" s="30">
        <v>3.7403141361256546E-2</v>
      </c>
      <c r="Z42" s="30">
        <v>4.0031430068098485E-2</v>
      </c>
      <c r="AA42" s="29"/>
      <c r="AB42" s="29">
        <f t="shared" ref="AB42:AB48" si="2">AVERAGE(S42:AA42)</f>
        <v>4.228342188183272E-2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</row>
    <row r="43" spans="1:467" s="30" customFormat="1">
      <c r="A43" s="1"/>
      <c r="B43" s="86" t="s">
        <v>123</v>
      </c>
      <c r="C43" s="29" t="s">
        <v>53</v>
      </c>
      <c r="D43" s="1" t="s">
        <v>54</v>
      </c>
      <c r="E43" s="29"/>
      <c r="F43" s="29"/>
      <c r="G43" s="29"/>
      <c r="H43" s="29"/>
      <c r="I43" s="29" t="s">
        <v>78</v>
      </c>
      <c r="J43" s="29" t="s">
        <v>56</v>
      </c>
      <c r="K43" s="29" t="s">
        <v>124</v>
      </c>
      <c r="L43" s="29">
        <v>0.27</v>
      </c>
      <c r="M43" s="29">
        <v>0.28499999999999998</v>
      </c>
      <c r="N43" s="29" t="s">
        <v>67</v>
      </c>
      <c r="O43" s="29" t="s">
        <v>67</v>
      </c>
      <c r="P43" s="29">
        <v>0.44</v>
      </c>
      <c r="Q43" s="29">
        <v>0.27700000000000002</v>
      </c>
      <c r="R43" s="29">
        <v>0.94</v>
      </c>
      <c r="S43" s="30">
        <v>3.9987431922915796E-2</v>
      </c>
      <c r="T43" s="30">
        <v>4.8932120955804612E-2</v>
      </c>
      <c r="U43" s="30">
        <v>3.3260371065249116E-2</v>
      </c>
      <c r="V43" s="30">
        <v>4.7112847038952813E-2</v>
      </c>
      <c r="W43" s="30">
        <v>3.3118167621030717E-2</v>
      </c>
      <c r="X43" s="30">
        <v>4.2183231771380537E-2</v>
      </c>
      <c r="Y43" s="30">
        <v>4.4266946925906457E-2</v>
      </c>
      <c r="Z43" s="30">
        <v>4.6135189286090901E-2</v>
      </c>
      <c r="AA43" s="29"/>
      <c r="AB43" s="29">
        <f t="shared" si="2"/>
        <v>4.1874538323416366E-2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</row>
    <row r="44" spans="1:467" s="39" customFormat="1">
      <c r="A44" s="1"/>
      <c r="B44" s="74" t="s">
        <v>125</v>
      </c>
      <c r="C44" s="38" t="s">
        <v>53</v>
      </c>
      <c r="D44" s="1" t="s">
        <v>54</v>
      </c>
      <c r="E44" s="38"/>
      <c r="F44" s="38"/>
      <c r="G44" s="38"/>
      <c r="H44" s="38"/>
      <c r="I44" s="38" t="s">
        <v>78</v>
      </c>
      <c r="J44" s="38" t="s">
        <v>56</v>
      </c>
      <c r="K44" s="38" t="s">
        <v>124</v>
      </c>
      <c r="L44" s="38">
        <v>0.26300000000000001</v>
      </c>
      <c r="M44" s="38">
        <v>0.27900000000000003</v>
      </c>
      <c r="N44" s="38" t="s">
        <v>67</v>
      </c>
      <c r="O44" s="38" t="s">
        <v>67</v>
      </c>
      <c r="P44" s="38">
        <v>0.56000000000000005</v>
      </c>
      <c r="Q44" s="38">
        <v>0.27700000000000002</v>
      </c>
      <c r="R44" s="38">
        <v>0.73</v>
      </c>
      <c r="S44" s="39">
        <v>5.7541839889137615E-2</v>
      </c>
      <c r="T44" s="39">
        <v>4.2270531400966191E-2</v>
      </c>
      <c r="U44" s="39">
        <v>4.2223623371164351E-2</v>
      </c>
      <c r="V44" s="39">
        <v>2.9009214204368982E-2</v>
      </c>
      <c r="W44" s="39">
        <v>4.5303110173958883E-2</v>
      </c>
      <c r="X44" s="39">
        <v>2.9295862283521726E-2</v>
      </c>
      <c r="Y44" s="39">
        <v>4.7943037974683543E-2</v>
      </c>
      <c r="Z44" s="39">
        <v>3.2599667774086384E-2</v>
      </c>
      <c r="AA44" s="38"/>
      <c r="AB44" s="38">
        <f t="shared" si="2"/>
        <v>4.0773360883985955E-2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</row>
    <row r="45" spans="1:467" s="30" customFormat="1">
      <c r="A45" s="1"/>
      <c r="B45" s="86" t="s">
        <v>126</v>
      </c>
      <c r="C45" s="29" t="s">
        <v>53</v>
      </c>
      <c r="D45" s="29" t="s">
        <v>54</v>
      </c>
      <c r="E45" s="29"/>
      <c r="F45" s="29"/>
      <c r="G45" s="29"/>
      <c r="H45" s="29"/>
      <c r="I45" s="29" t="s">
        <v>78</v>
      </c>
      <c r="J45" s="29" t="s">
        <v>56</v>
      </c>
      <c r="K45" s="29" t="s">
        <v>127</v>
      </c>
      <c r="L45" s="29">
        <v>0.27500000000000002</v>
      </c>
      <c r="M45" s="29">
        <v>0.28100000000000003</v>
      </c>
      <c r="N45" s="29" t="s">
        <v>67</v>
      </c>
      <c r="O45" s="29" t="s">
        <v>67</v>
      </c>
      <c r="P45" s="29">
        <f>((35.59-35.42)/(28*14))*1000</f>
        <v>0.43367346938775941</v>
      </c>
      <c r="Q45" s="29">
        <v>0.27800000000000002</v>
      </c>
      <c r="R45" s="29">
        <v>0.91</v>
      </c>
      <c r="S45" s="30">
        <v>4.2591424968474151E-2</v>
      </c>
      <c r="T45" s="30">
        <v>5.1456722110393052E-2</v>
      </c>
      <c r="U45" s="30">
        <v>3.8280838512588219E-2</v>
      </c>
      <c r="V45" s="30">
        <v>5.1771319473907514E-2</v>
      </c>
      <c r="W45" s="30">
        <v>7.1056611927398441E-2</v>
      </c>
      <c r="X45" s="30">
        <v>4.9243145972266332E-2</v>
      </c>
      <c r="Y45" s="30">
        <v>4.0302108465330957E-2</v>
      </c>
      <c r="Z45" s="30">
        <v>3.0161859306910149E-2</v>
      </c>
      <c r="AA45" s="29"/>
      <c r="AB45" s="29">
        <f t="shared" si="2"/>
        <v>4.6858003842158602E-2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</row>
    <row r="46" spans="1:467" s="30" customFormat="1">
      <c r="A46" s="1"/>
      <c r="B46" s="86" t="s">
        <v>128</v>
      </c>
      <c r="C46" s="29" t="s">
        <v>53</v>
      </c>
      <c r="D46" s="1" t="s">
        <v>54</v>
      </c>
      <c r="E46" s="29"/>
      <c r="F46" s="29"/>
      <c r="G46" s="29"/>
      <c r="H46" s="29"/>
      <c r="I46" s="29" t="s">
        <v>78</v>
      </c>
      <c r="J46" s="29" t="s">
        <v>56</v>
      </c>
      <c r="K46" s="29" t="s">
        <v>127</v>
      </c>
      <c r="L46" s="29">
        <v>0.27100000000000002</v>
      </c>
      <c r="M46" s="29">
        <v>0.26400000000000001</v>
      </c>
      <c r="N46" s="29" t="s">
        <v>67</v>
      </c>
      <c r="O46" s="29" t="s">
        <v>67</v>
      </c>
      <c r="P46" s="29">
        <f>((36.25-36.17)/(28*14))*1000</f>
        <v>0.20408163265305687</v>
      </c>
      <c r="Q46" s="29">
        <v>0.28199999999999997</v>
      </c>
      <c r="R46" s="29">
        <v>0.88</v>
      </c>
      <c r="S46" s="30">
        <v>4.0318191333472884E-2</v>
      </c>
      <c r="T46" s="30">
        <v>2.1841915921471888E-2</v>
      </c>
      <c r="U46" s="30">
        <v>2.2269386064810021E-2</v>
      </c>
      <c r="V46" s="30">
        <v>6.9266601668291627E-2</v>
      </c>
      <c r="W46" s="30">
        <v>5.3027892671545229E-2</v>
      </c>
      <c r="X46" s="30">
        <v>2.4981799271970879E-2</v>
      </c>
      <c r="Y46" s="30">
        <v>3.5114583333333331E-2</v>
      </c>
      <c r="Z46" s="30">
        <v>4.6316564933698172E-2</v>
      </c>
      <c r="AA46" s="29"/>
      <c r="AB46" s="29">
        <f t="shared" si="2"/>
        <v>3.9142116899824254E-2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</row>
    <row r="47" spans="1:467" s="30" customFormat="1">
      <c r="A47" s="1"/>
      <c r="B47" s="37" t="s">
        <v>129</v>
      </c>
      <c r="C47" s="29" t="s">
        <v>53</v>
      </c>
      <c r="D47" s="29" t="s">
        <v>54</v>
      </c>
      <c r="E47" s="29"/>
      <c r="F47" s="29"/>
      <c r="G47" s="29"/>
      <c r="H47" s="29"/>
      <c r="I47" s="29" t="s">
        <v>78</v>
      </c>
      <c r="J47" s="29" t="s">
        <v>56</v>
      </c>
      <c r="K47" s="29" t="s">
        <v>108</v>
      </c>
      <c r="L47" s="29">
        <v>0.23300000000000001</v>
      </c>
      <c r="M47" s="29">
        <v>0.28399999999999997</v>
      </c>
      <c r="N47" s="29" t="s">
        <v>67</v>
      </c>
      <c r="O47" s="29" t="s">
        <v>67</v>
      </c>
      <c r="P47" s="29">
        <f>((36.03-36.23)/(28*14)*1000)</f>
        <v>-0.51020408163264219</v>
      </c>
      <c r="Q47" s="29">
        <v>0.28000000000000003</v>
      </c>
      <c r="R47" s="29">
        <v>0.91</v>
      </c>
      <c r="S47" s="30">
        <v>3.5968668407310701E-2</v>
      </c>
      <c r="T47" s="30">
        <v>3.3679053525824773E-2</v>
      </c>
      <c r="U47" s="30">
        <v>2.9181265938258042E-2</v>
      </c>
      <c r="V47" s="30">
        <v>3.3655247054905718E-2</v>
      </c>
      <c r="W47" s="30">
        <v>3.4395859584083976E-2</v>
      </c>
      <c r="X47" s="30">
        <v>3.2819979188345477E-2</v>
      </c>
      <c r="Y47" s="30">
        <v>3.2665722851432377E-2</v>
      </c>
      <c r="Z47" s="30">
        <v>2.8803812878827124E-2</v>
      </c>
      <c r="AA47" s="29"/>
      <c r="AB47" s="29">
        <f t="shared" si="2"/>
        <v>3.2646201178623525E-2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</row>
    <row r="48" spans="1:467" s="30" customFormat="1">
      <c r="A48" s="1"/>
      <c r="B48" s="37" t="s">
        <v>130</v>
      </c>
      <c r="C48" s="29" t="s">
        <v>53</v>
      </c>
      <c r="D48" s="1" t="s">
        <v>54</v>
      </c>
      <c r="E48" s="29"/>
      <c r="F48" s="29"/>
      <c r="G48" s="29"/>
      <c r="H48" s="29"/>
      <c r="I48" s="29" t="s">
        <v>78</v>
      </c>
      <c r="J48" s="29" t="s">
        <v>56</v>
      </c>
      <c r="K48" s="29" t="s">
        <v>108</v>
      </c>
      <c r="L48" s="29">
        <v>0.23</v>
      </c>
      <c r="M48" s="29">
        <v>0.28199999999999997</v>
      </c>
      <c r="N48" s="29" t="s">
        <v>67</v>
      </c>
      <c r="O48" s="29" t="s">
        <v>67</v>
      </c>
      <c r="P48" s="29">
        <f>((35.65-36.1)/(28*14)*1000)</f>
        <v>-1.1479591836734766</v>
      </c>
      <c r="Q48" s="29">
        <v>0.28000000000000003</v>
      </c>
      <c r="R48" s="29">
        <v>0.89</v>
      </c>
      <c r="S48" s="30">
        <v>6.1286699823519974E-2</v>
      </c>
      <c r="T48" s="30">
        <v>3.3201498751040802E-2</v>
      </c>
      <c r="U48" s="30">
        <v>3.0158944385037842E-2</v>
      </c>
      <c r="V48" s="30">
        <v>2.4056968883843337E-2</v>
      </c>
      <c r="W48" s="30">
        <v>5.6106979861487889E-2</v>
      </c>
      <c r="X48" s="30">
        <v>5.0571014278002986E-2</v>
      </c>
      <c r="Y48" s="30">
        <v>3.4019275853086742E-2</v>
      </c>
      <c r="Z48" s="30">
        <v>3.9568910441039391E-2</v>
      </c>
      <c r="AA48" s="29"/>
      <c r="AB48" s="29">
        <f t="shared" si="2"/>
        <v>4.1121286534632366E-2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</row>
    <row r="49" spans="1:467" s="30" customFormat="1">
      <c r="A49" s="1"/>
      <c r="B49" s="74" t="s">
        <v>131</v>
      </c>
      <c r="C49" s="29" t="s">
        <v>53</v>
      </c>
      <c r="D49" s="1" t="s">
        <v>54</v>
      </c>
      <c r="E49" s="29"/>
      <c r="F49" s="29"/>
      <c r="G49" s="29"/>
      <c r="H49" s="29"/>
      <c r="I49" s="29" t="s">
        <v>78</v>
      </c>
      <c r="J49" s="29" t="s">
        <v>56</v>
      </c>
      <c r="K49" s="23"/>
      <c r="L49" s="29">
        <v>0.26500000000000001</v>
      </c>
      <c r="M49" s="29">
        <v>0.28299999999999997</v>
      </c>
      <c r="N49" s="29" t="s">
        <v>67</v>
      </c>
      <c r="O49" s="29" t="s">
        <v>67</v>
      </c>
      <c r="P49" s="29">
        <f>((35.61-35.71)/(28*14)*1000)</f>
        <v>-0.25510204081633014</v>
      </c>
      <c r="Q49" s="29">
        <v>0.27400000000000002</v>
      </c>
      <c r="R49" s="29">
        <v>0.9</v>
      </c>
      <c r="S49" s="30">
        <v>4.3125124935559554E-2</v>
      </c>
      <c r="T49" s="30">
        <v>2.2409829813113978E-2</v>
      </c>
      <c r="U49" s="30">
        <v>2.3390365397110237E-2</v>
      </c>
      <c r="V49" s="30">
        <v>4.6937353518717931E-2</v>
      </c>
      <c r="W49" s="30">
        <v>4.5860751432816808E-2</v>
      </c>
      <c r="X49" s="30">
        <v>3.4926796689937284E-2</v>
      </c>
      <c r="Y49" s="30">
        <v>4.903911276667796E-2</v>
      </c>
      <c r="Z49" s="30">
        <v>5.3623635223201467E-2</v>
      </c>
      <c r="AA49" s="29"/>
      <c r="AB49" s="29">
        <f t="shared" ref="AB49:AB50" si="3">AVERAGE(S49:AA49)</f>
        <v>3.9914121222141906E-2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</row>
    <row r="50" spans="1:467">
      <c r="B50" s="69" t="s">
        <v>132</v>
      </c>
      <c r="C50" s="1" t="s">
        <v>53</v>
      </c>
      <c r="D50" s="69" t="s">
        <v>104</v>
      </c>
      <c r="E50" s="1" t="s">
        <v>11</v>
      </c>
      <c r="S50" s="1" t="s">
        <v>62</v>
      </c>
      <c r="AB50" s="1" t="e">
        <f t="shared" si="3"/>
        <v>#DIV/0!</v>
      </c>
    </row>
    <row r="51" spans="1:467">
      <c r="B51" s="86" t="s">
        <v>133</v>
      </c>
      <c r="C51" s="1" t="s">
        <v>53</v>
      </c>
      <c r="D51" s="1" t="s">
        <v>54</v>
      </c>
      <c r="I51" s="1" t="s">
        <v>78</v>
      </c>
      <c r="J51" s="1" t="s">
        <v>56</v>
      </c>
      <c r="K51" s="1" t="s">
        <v>127</v>
      </c>
      <c r="L51" s="1">
        <v>0.27100000000000002</v>
      </c>
      <c r="M51" s="1">
        <v>0.27500000000000002</v>
      </c>
      <c r="N51" s="23"/>
      <c r="O51" s="23"/>
      <c r="P51" s="23"/>
      <c r="Q51" s="23"/>
      <c r="R51" s="23"/>
      <c r="S51">
        <v>2.5286407265971721E-2</v>
      </c>
      <c r="T51">
        <v>2.2466093798529901E-2</v>
      </c>
      <c r="U51">
        <v>2.4128326800082527E-2</v>
      </c>
      <c r="V51">
        <v>2.9766718506998399E-2</v>
      </c>
      <c r="W51">
        <v>2.4804992199687983E-2</v>
      </c>
      <c r="X51">
        <v>2.5418474891506507E-2</v>
      </c>
      <c r="Y51">
        <v>2.4950924682301888E-2</v>
      </c>
      <c r="Z51">
        <v>2.7671261270597991E-2</v>
      </c>
      <c r="AA51">
        <v>2.733449855725972E-2</v>
      </c>
      <c r="AB51" s="1">
        <f>AVERAGE(S51:AA51)</f>
        <v>2.575863310810407E-2</v>
      </c>
    </row>
    <row r="52" spans="1:467">
      <c r="B52" s="86" t="s">
        <v>134</v>
      </c>
      <c r="C52" s="1" t="s">
        <v>53</v>
      </c>
      <c r="D52" s="1" t="s">
        <v>61</v>
      </c>
      <c r="I52" s="1" t="s">
        <v>78</v>
      </c>
      <c r="J52" s="1" t="s">
        <v>56</v>
      </c>
      <c r="K52" s="1" t="s">
        <v>127</v>
      </c>
      <c r="L52" s="1">
        <v>0.27700000000000002</v>
      </c>
      <c r="M52" s="1">
        <v>0.27300000000000002</v>
      </c>
      <c r="N52" s="1" t="s">
        <v>67</v>
      </c>
      <c r="O52" s="1" t="s">
        <v>67</v>
      </c>
      <c r="P52" s="1">
        <f>((65.04-65.12)/(31.6*22.7))*1000</f>
        <v>-0.11152623654714533</v>
      </c>
      <c r="Q52" s="1">
        <v>0.28499999999999998</v>
      </c>
      <c r="R52" s="1">
        <v>1.03</v>
      </c>
      <c r="S52">
        <v>3.5598165902459358E-2</v>
      </c>
      <c r="T52">
        <v>3.5178813470962363E-2</v>
      </c>
      <c r="U52">
        <v>3.4408825978351376E-2</v>
      </c>
      <c r="V52">
        <v>4.0664639899360519E-2</v>
      </c>
      <c r="W52">
        <v>3.6977156566183368E-2</v>
      </c>
      <c r="X52">
        <v>3.2784673502428495E-2</v>
      </c>
      <c r="Y52">
        <v>3.5271438991351461E-2</v>
      </c>
      <c r="Z52">
        <v>3.0881742738589207E-2</v>
      </c>
      <c r="AA52">
        <v>3.1261027503892064E-2</v>
      </c>
      <c r="AB52" s="1">
        <f>AVERAGE(S52:AA52)</f>
        <v>3.4780720505953128E-2</v>
      </c>
    </row>
    <row r="53" spans="1:467">
      <c r="B53" s="67" t="s">
        <v>135</v>
      </c>
      <c r="C53" s="1" t="s">
        <v>53</v>
      </c>
      <c r="I53" s="1" t="s">
        <v>78</v>
      </c>
      <c r="J53" s="1" t="s">
        <v>56</v>
      </c>
      <c r="K53" s="1" t="s">
        <v>136</v>
      </c>
      <c r="S53" s="1" t="s">
        <v>62</v>
      </c>
      <c r="AB53" s="1" t="e">
        <f t="shared" si="0"/>
        <v>#DIV/0!</v>
      </c>
    </row>
    <row r="54" spans="1:467">
      <c r="B54" s="74" t="s">
        <v>137</v>
      </c>
      <c r="C54" s="1" t="s">
        <v>53</v>
      </c>
      <c r="D54" s="1" t="s">
        <v>54</v>
      </c>
      <c r="I54" s="1" t="s">
        <v>78</v>
      </c>
      <c r="J54" s="1" t="s">
        <v>56</v>
      </c>
      <c r="K54" s="1" t="s">
        <v>136</v>
      </c>
      <c r="L54" s="1">
        <v>0.26100000000000001</v>
      </c>
      <c r="M54" s="1">
        <v>0.29099999999999998</v>
      </c>
      <c r="N54" s="1" t="s">
        <v>67</v>
      </c>
      <c r="O54" s="1" t="s">
        <v>67</v>
      </c>
      <c r="P54" s="23"/>
      <c r="Q54" s="1">
        <v>0.28000000000000003</v>
      </c>
      <c r="R54" s="1">
        <v>0.94</v>
      </c>
      <c r="S54">
        <v>3.4305353051447614E-2</v>
      </c>
      <c r="T54">
        <v>4.2155525238744884E-2</v>
      </c>
      <c r="U54">
        <v>5.6073175920017024E-2</v>
      </c>
      <c r="V54">
        <v>4.3819634223249943E-2</v>
      </c>
      <c r="W54">
        <v>5.5418614534636632E-2</v>
      </c>
      <c r="X54">
        <v>5.1318995656319526E-2</v>
      </c>
      <c r="Y54">
        <v>5.2238491520067411E-2</v>
      </c>
      <c r="Z54">
        <v>4.2337144655407527E-2</v>
      </c>
      <c r="AA54">
        <v>4.3107795755410794E-2</v>
      </c>
      <c r="AB54" s="1">
        <f>AVERAGE(S54:AA54)</f>
        <v>4.6752747839477929E-2</v>
      </c>
      <c r="AC54" s="66" t="s">
        <v>138</v>
      </c>
    </row>
    <row r="55" spans="1:467">
      <c r="B55" s="67" t="s">
        <v>139</v>
      </c>
      <c r="C55" s="1" t="s">
        <v>53</v>
      </c>
      <c r="S55" s="1" t="s">
        <v>62</v>
      </c>
      <c r="AB55" s="1" t="e">
        <f t="shared" si="0"/>
        <v>#DIV/0!</v>
      </c>
    </row>
    <row r="56" spans="1:467">
      <c r="B56" s="86" t="s">
        <v>140</v>
      </c>
      <c r="C56" s="1" t="s">
        <v>53</v>
      </c>
      <c r="D56" s="1" t="s">
        <v>54</v>
      </c>
      <c r="E56" s="1" t="s">
        <v>141</v>
      </c>
      <c r="I56" s="1" t="s">
        <v>78</v>
      </c>
      <c r="J56" s="1" t="s">
        <v>56</v>
      </c>
      <c r="K56" s="23"/>
      <c r="L56" s="1">
        <v>0.27300000000000002</v>
      </c>
      <c r="M56" s="1">
        <v>0.28599999999999998</v>
      </c>
      <c r="N56" s="1" t="s">
        <v>67</v>
      </c>
      <c r="O56" s="1" t="s">
        <v>67</v>
      </c>
      <c r="P56" s="1">
        <f>((65.5-65.19)/(31.6*22.7))*1000</f>
        <v>0.43216416662020057</v>
      </c>
      <c r="Q56" s="1">
        <v>0.28699999999999998</v>
      </c>
      <c r="R56" s="1">
        <v>1.0389999999999999</v>
      </c>
      <c r="S56">
        <v>8.3544442017907838E-2</v>
      </c>
      <c r="T56">
        <v>4.4350936250788973E-2</v>
      </c>
      <c r="U56">
        <v>4.0069138906348216E-2</v>
      </c>
      <c r="V56">
        <v>3.7975344755536981E-2</v>
      </c>
      <c r="W56">
        <v>3.4850236468733573E-2</v>
      </c>
      <c r="X56">
        <v>4.0643673341021071E-2</v>
      </c>
      <c r="Y56">
        <v>4.5049973698053657E-2</v>
      </c>
      <c r="Z56">
        <v>3.0331015876310055E-2</v>
      </c>
      <c r="AA56">
        <v>3.7390305056414545E-2</v>
      </c>
      <c r="AB56" s="1">
        <f>AVERAGE(S56:AA56)</f>
        <v>4.3800562930123882E-2</v>
      </c>
    </row>
    <row r="57" spans="1:467">
      <c r="B57" s="1" t="s">
        <v>142</v>
      </c>
      <c r="C57" s="1" t="s">
        <v>53</v>
      </c>
      <c r="D57" s="1" t="s">
        <v>61</v>
      </c>
      <c r="I57" s="1" t="s">
        <v>78</v>
      </c>
      <c r="J57" s="1" t="s">
        <v>56</v>
      </c>
      <c r="K57" s="1" t="s">
        <v>143</v>
      </c>
      <c r="L57" s="1">
        <v>0.26900000000000002</v>
      </c>
      <c r="M57" s="1">
        <v>0.27700000000000002</v>
      </c>
      <c r="N57" s="1" t="s">
        <v>67</v>
      </c>
      <c r="O57" s="1" t="s">
        <v>67</v>
      </c>
      <c r="P57" s="1" t="s">
        <v>144</v>
      </c>
      <c r="Q57" s="1">
        <v>0.28100000000000003</v>
      </c>
      <c r="R57" s="1">
        <v>0.99</v>
      </c>
      <c r="S57">
        <v>2.773462582075022E-2</v>
      </c>
      <c r="T57">
        <v>3.3132655179572347E-2</v>
      </c>
      <c r="U57">
        <v>2.8052141065733657E-2</v>
      </c>
      <c r="V57">
        <v>1.5973886877135718E-2</v>
      </c>
      <c r="W57">
        <v>2.4203008911482023E-2</v>
      </c>
      <c r="X57">
        <v>2.7878199433966161E-2</v>
      </c>
      <c r="Y57">
        <v>2.805553260061152E-2</v>
      </c>
      <c r="Z57">
        <v>1.9056298511130679E-2</v>
      </c>
      <c r="AA57">
        <v>3.6588921282798829E-2</v>
      </c>
      <c r="AB57" s="1">
        <f>AVERAGE(S57:AA57)</f>
        <v>2.674169663146457E-2</v>
      </c>
    </row>
    <row r="58" spans="1:467">
      <c r="B58" s="86" t="s">
        <v>145</v>
      </c>
      <c r="C58" s="1" t="s">
        <v>53</v>
      </c>
      <c r="D58" s="1" t="s">
        <v>61</v>
      </c>
      <c r="I58" s="1" t="s">
        <v>78</v>
      </c>
      <c r="J58" s="1" t="s">
        <v>56</v>
      </c>
      <c r="K58" s="1" t="s">
        <v>143</v>
      </c>
      <c r="L58" s="1">
        <v>0.28000000000000003</v>
      </c>
      <c r="M58" s="1">
        <v>0.27700000000000002</v>
      </c>
      <c r="N58" s="1" t="s">
        <v>67</v>
      </c>
      <c r="O58" s="1" t="s">
        <v>67</v>
      </c>
      <c r="P58" s="1">
        <f>((65.26-64.79)/(31.7*22.6)*1000)</f>
        <v>0.65603975321738484</v>
      </c>
      <c r="Q58" s="1">
        <v>0.28899999999999998</v>
      </c>
      <c r="R58" s="1">
        <v>0.97</v>
      </c>
      <c r="S58">
        <v>2.1010993527175587E-2</v>
      </c>
      <c r="T58">
        <v>2.8322801201698954E-2</v>
      </c>
      <c r="U58">
        <v>2.752663701251681E-2</v>
      </c>
      <c r="V58">
        <v>4.754063753430441E-2</v>
      </c>
      <c r="W58">
        <v>3.2223493913224432E-2</v>
      </c>
      <c r="X58">
        <v>4.0052410901467501E-2</v>
      </c>
      <c r="Y58">
        <v>4.5872430152872963E-2</v>
      </c>
      <c r="Z58">
        <v>4.3172500788394831E-2</v>
      </c>
      <c r="AA58">
        <v>3.2518718801996672E-2</v>
      </c>
      <c r="AB58" s="1">
        <f>AVERAGE(S58:AA58)</f>
        <v>3.5360069314850244E-2</v>
      </c>
    </row>
    <row r="59" spans="1:467">
      <c r="B59" s="67" t="s">
        <v>146</v>
      </c>
      <c r="C59" s="1" t="s">
        <v>53</v>
      </c>
      <c r="I59" s="1" t="s">
        <v>78</v>
      </c>
      <c r="J59" s="1" t="s">
        <v>56</v>
      </c>
      <c r="K59" s="1" t="s">
        <v>147</v>
      </c>
      <c r="S59" s="1" t="s">
        <v>62</v>
      </c>
      <c r="AB59" s="1" t="e">
        <f t="shared" ref="AB59:AB119" si="4">AVERAGE(S59:AA59)</f>
        <v>#DIV/0!</v>
      </c>
    </row>
    <row r="60" spans="1:467">
      <c r="B60" s="67" t="s">
        <v>148</v>
      </c>
      <c r="C60" s="1" t="s">
        <v>53</v>
      </c>
      <c r="I60" s="1" t="s">
        <v>78</v>
      </c>
      <c r="J60" s="1" t="s">
        <v>56</v>
      </c>
      <c r="K60" s="1" t="s">
        <v>147</v>
      </c>
      <c r="S60" s="1" t="s">
        <v>62</v>
      </c>
      <c r="AB60" s="1" t="e">
        <f t="shared" si="4"/>
        <v>#DIV/0!</v>
      </c>
    </row>
    <row r="61" spans="1:467">
      <c r="B61" s="74" t="s">
        <v>149</v>
      </c>
      <c r="C61" s="1" t="s">
        <v>53</v>
      </c>
      <c r="D61" s="1" t="s">
        <v>54</v>
      </c>
      <c r="E61" s="1" t="s">
        <v>141</v>
      </c>
      <c r="I61" s="1" t="s">
        <v>78</v>
      </c>
      <c r="J61" s="1" t="s">
        <v>56</v>
      </c>
      <c r="K61" s="23"/>
      <c r="L61" s="1">
        <v>0.26500000000000001</v>
      </c>
      <c r="M61" s="1">
        <v>0.28199999999999997</v>
      </c>
      <c r="N61" s="1" t="s">
        <v>67</v>
      </c>
      <c r="O61" s="1" t="s">
        <v>67</v>
      </c>
      <c r="P61" s="1">
        <f>((64.87-64.06)/(31.6*22.6)*1000)</f>
        <v>1.1341996191329704</v>
      </c>
      <c r="Q61" s="1">
        <v>0.28499999999999998</v>
      </c>
      <c r="R61" s="1">
        <v>0.99</v>
      </c>
      <c r="S61">
        <v>3.8683645129172557E-2</v>
      </c>
      <c r="T61">
        <v>1.8712813293187958E-2</v>
      </c>
      <c r="U61">
        <v>2.907622517724975E-2</v>
      </c>
      <c r="V61">
        <v>4.0187935229465559E-2</v>
      </c>
      <c r="W61">
        <v>1.9983124446914035E-2</v>
      </c>
      <c r="X61">
        <v>2.7868852459016394E-2</v>
      </c>
      <c r="Y61">
        <v>3.8530917023240199E-2</v>
      </c>
      <c r="Z61">
        <v>2.5443290858840457E-2</v>
      </c>
      <c r="AA61">
        <v>1.9266375905200792E-2</v>
      </c>
      <c r="AB61" s="1">
        <f t="shared" ref="AB61:AB66" si="5">AVERAGE(S61:AA61)</f>
        <v>2.863924216914308E-2</v>
      </c>
    </row>
    <row r="62" spans="1:467">
      <c r="B62" s="74" t="s">
        <v>150</v>
      </c>
      <c r="C62" s="1" t="s">
        <v>53</v>
      </c>
      <c r="D62" s="1" t="s">
        <v>54</v>
      </c>
      <c r="I62" s="1" t="s">
        <v>78</v>
      </c>
      <c r="J62" s="1" t="s">
        <v>56</v>
      </c>
      <c r="K62" s="23"/>
      <c r="L62" s="1">
        <v>0.254</v>
      </c>
      <c r="M62" s="1">
        <v>0.26500000000000001</v>
      </c>
      <c r="N62" s="1" t="s">
        <v>67</v>
      </c>
      <c r="O62" s="1" t="s">
        <v>67</v>
      </c>
      <c r="P62" s="1">
        <f>((63.67-63.6)/(31.6*22.7)*1000)</f>
        <v>9.7585456978754634E-2</v>
      </c>
      <c r="Q62" s="1">
        <v>0.28000000000000003</v>
      </c>
      <c r="R62" s="1">
        <v>0.99</v>
      </c>
      <c r="S62">
        <v>2.3883191738154123E-2</v>
      </c>
      <c r="T62">
        <v>3.0768425460636517E-2</v>
      </c>
      <c r="U62">
        <v>4.08495872982493E-2</v>
      </c>
      <c r="V62">
        <v>2.8956886874818108E-2</v>
      </c>
      <c r="W62">
        <v>3.6133038627512888E-2</v>
      </c>
      <c r="X62">
        <v>3.4379374464617765E-2</v>
      </c>
      <c r="Y62">
        <v>2.9978386466602933E-2</v>
      </c>
      <c r="Z62">
        <v>2.684626392086107E-2</v>
      </c>
      <c r="AA62">
        <v>2.8193008881732717E-2</v>
      </c>
      <c r="AB62" s="1">
        <f t="shared" si="5"/>
        <v>3.1109795970353942E-2</v>
      </c>
    </row>
    <row r="63" spans="1:467">
      <c r="B63" s="74" t="s">
        <v>151</v>
      </c>
      <c r="C63" s="1" t="s">
        <v>53</v>
      </c>
      <c r="D63" s="1" t="s">
        <v>54</v>
      </c>
      <c r="I63" s="1" t="s">
        <v>78</v>
      </c>
      <c r="J63" s="1" t="s">
        <v>56</v>
      </c>
      <c r="K63" s="1" t="s">
        <v>152</v>
      </c>
      <c r="L63" s="1">
        <v>0.25800000000000001</v>
      </c>
      <c r="M63" s="1">
        <v>0.27100000000000002</v>
      </c>
      <c r="N63" s="1" t="s">
        <v>67</v>
      </c>
      <c r="O63" s="1" t="s">
        <v>67</v>
      </c>
      <c r="P63" s="1">
        <f>((65.18-64.97)/(31.5*22.7)*1000)</f>
        <v>0.29368575624083348</v>
      </c>
      <c r="Q63" s="1">
        <v>0.27600000000000002</v>
      </c>
      <c r="R63" s="1">
        <v>0.95</v>
      </c>
      <c r="S63">
        <v>3.5588078931732187E-2</v>
      </c>
      <c r="T63">
        <v>2.0140428677014044E-2</v>
      </c>
      <c r="U63">
        <v>2.0456575988169693E-2</v>
      </c>
      <c r="V63">
        <v>3.3017346333544917E-2</v>
      </c>
      <c r="W63">
        <v>2.887308769661711E-2</v>
      </c>
      <c r="X63">
        <v>3.6144829817658049E-2</v>
      </c>
      <c r="Y63">
        <v>4.1481714675481396E-2</v>
      </c>
      <c r="Z63">
        <v>2.2380687781687964E-2</v>
      </c>
      <c r="AA63">
        <v>2.6922281934683753E-2</v>
      </c>
      <c r="AB63" s="1">
        <f t="shared" si="5"/>
        <v>2.9445003537398793E-2</v>
      </c>
    </row>
    <row r="64" spans="1:467" s="80" customFormat="1">
      <c r="A64" s="78"/>
      <c r="B64" s="78" t="s">
        <v>153</v>
      </c>
      <c r="C64" s="78" t="s">
        <v>53</v>
      </c>
      <c r="D64" s="78" t="s">
        <v>54</v>
      </c>
      <c r="E64" s="78"/>
      <c r="F64" s="78" t="s">
        <v>77</v>
      </c>
      <c r="G64" s="78"/>
      <c r="H64" s="78"/>
      <c r="I64" s="78" t="s">
        <v>78</v>
      </c>
      <c r="J64" s="78" t="s">
        <v>56</v>
      </c>
      <c r="K64" s="78" t="s">
        <v>152</v>
      </c>
      <c r="L64" s="78">
        <v>0.252</v>
      </c>
      <c r="M64" s="78">
        <v>0.27600000000000002</v>
      </c>
      <c r="N64" s="78" t="s">
        <v>67</v>
      </c>
      <c r="O64" s="78" t="s">
        <v>67</v>
      </c>
      <c r="P64" s="78">
        <f>((65.2-64.84)/(31.5*22.7)*1000)</f>
        <v>0.50346129641283754</v>
      </c>
      <c r="Q64" s="78">
        <v>0.28199999999999997</v>
      </c>
      <c r="R64" s="78">
        <v>1.01</v>
      </c>
      <c r="S64" s="80">
        <v>4.7129915737742958E-2</v>
      </c>
      <c r="T64" s="80">
        <v>2.6142034945597702E-2</v>
      </c>
      <c r="U64" s="80">
        <v>2.8988959545953558E-2</v>
      </c>
      <c r="V64" s="80">
        <v>2.6093154420651396E-2</v>
      </c>
      <c r="W64" s="80">
        <v>2.5473695079766639E-2</v>
      </c>
      <c r="X64" s="80">
        <v>3.035836566993837E-2</v>
      </c>
      <c r="Y64" s="80">
        <v>2.100123355263158E-2</v>
      </c>
      <c r="Z64" s="80">
        <v>2.4501412749809225E-2</v>
      </c>
      <c r="AA64" s="80">
        <v>2.4782303660600056E-2</v>
      </c>
      <c r="AB64" s="78">
        <f t="shared" si="5"/>
        <v>2.8274563929187941E-2</v>
      </c>
    </row>
    <row r="65" spans="1:28">
      <c r="B65" s="1" t="s">
        <v>154</v>
      </c>
      <c r="C65" s="1" t="s">
        <v>53</v>
      </c>
      <c r="D65" s="1" t="s">
        <v>61</v>
      </c>
      <c r="I65" s="1" t="s">
        <v>78</v>
      </c>
      <c r="J65" s="1" t="s">
        <v>56</v>
      </c>
      <c r="K65" s="23"/>
      <c r="L65" s="1">
        <v>0.26200000000000001</v>
      </c>
      <c r="M65" s="1">
        <v>0.28299999999999997</v>
      </c>
      <c r="N65" s="1" t="s">
        <v>67</v>
      </c>
      <c r="O65" s="1" t="s">
        <v>67</v>
      </c>
      <c r="P65" s="1">
        <f>((65.11-64.74)/(31.6*22.6)*1000)</f>
        <v>0.51809118404839882</v>
      </c>
      <c r="Q65" s="1">
        <v>0.28399999999999997</v>
      </c>
      <c r="R65" s="1">
        <v>0.92</v>
      </c>
      <c r="S65">
        <v>3.4498907274430217E-2</v>
      </c>
      <c r="T65">
        <v>3.6172208902324608E-2</v>
      </c>
      <c r="U65">
        <v>5.4444090474673461E-2</v>
      </c>
      <c r="V65">
        <v>2.9273944120902423E-2</v>
      </c>
      <c r="W65">
        <v>3.1205291422173379E-2</v>
      </c>
      <c r="X65">
        <v>3.7546255277010471E-2</v>
      </c>
      <c r="Y65">
        <v>3.2855764542332785E-2</v>
      </c>
      <c r="Z65">
        <v>2.7328165374677003E-2</v>
      </c>
      <c r="AA65">
        <v>3.0287016889441506E-2</v>
      </c>
      <c r="AB65" s="1">
        <f t="shared" si="5"/>
        <v>3.4845738253107321E-2</v>
      </c>
    </row>
    <row r="66" spans="1:28">
      <c r="B66" s="1" t="s">
        <v>155</v>
      </c>
      <c r="C66" s="1" t="s">
        <v>53</v>
      </c>
      <c r="D66" s="1" t="s">
        <v>54</v>
      </c>
      <c r="E66" s="1" t="s">
        <v>141</v>
      </c>
      <c r="I66" s="1" t="s">
        <v>78</v>
      </c>
      <c r="J66" s="1" t="s">
        <v>56</v>
      </c>
      <c r="K66" s="23"/>
      <c r="L66" s="1">
        <v>0.25900000000000001</v>
      </c>
      <c r="M66" s="1">
        <v>0.27200000000000002</v>
      </c>
      <c r="N66" s="1" t="s">
        <v>67</v>
      </c>
      <c r="O66" s="1" t="s">
        <v>67</v>
      </c>
      <c r="P66" s="1">
        <f>((64.71-64.32)/(31.6*22.6)*1000)</f>
        <v>0.5460961129158739</v>
      </c>
      <c r="Q66" s="1">
        <v>0.28100000000000003</v>
      </c>
      <c r="R66" s="1">
        <v>0.9</v>
      </c>
      <c r="S66">
        <v>3.2525576646594292E-2</v>
      </c>
      <c r="T66">
        <v>2.7491658203975047E-2</v>
      </c>
      <c r="U66">
        <v>2.2280161175634035E-2</v>
      </c>
      <c r="V66">
        <v>2.9713927751096263E-2</v>
      </c>
      <c r="W66">
        <v>2.3254373102579457E-2</v>
      </c>
      <c r="X66">
        <v>3.0686258209327456E-2</v>
      </c>
      <c r="Y66">
        <v>3.8140693524246136E-2</v>
      </c>
      <c r="Z66">
        <v>2.655683348875764E-2</v>
      </c>
      <c r="AA66">
        <v>2.4246831498026179E-2</v>
      </c>
      <c r="AB66" s="1">
        <f t="shared" si="5"/>
        <v>2.8321812622248508E-2</v>
      </c>
    </row>
    <row r="67" spans="1:28">
      <c r="B67" s="69" t="s">
        <v>156</v>
      </c>
      <c r="C67" s="1" t="s">
        <v>53</v>
      </c>
      <c r="D67" s="69" t="s">
        <v>104</v>
      </c>
      <c r="E67" s="1" t="s">
        <v>11</v>
      </c>
      <c r="I67" s="1" t="s">
        <v>78</v>
      </c>
      <c r="J67" s="1" t="s">
        <v>56</v>
      </c>
      <c r="K67" s="1" t="s">
        <v>157</v>
      </c>
      <c r="S67">
        <v>3.507272954611762E-2</v>
      </c>
      <c r="T67">
        <v>3.2567906111290137E-2</v>
      </c>
      <c r="U67">
        <v>3.3606011406685815E-2</v>
      </c>
      <c r="V67">
        <v>3.972476487714962E-2</v>
      </c>
      <c r="W67">
        <v>4.8800845219228735E-2</v>
      </c>
      <c r="X67">
        <v>3.8890576393325861E-2</v>
      </c>
      <c r="Y67">
        <v>2.8908799005645035E-2</v>
      </c>
      <c r="Z67">
        <v>2.9090682894968745E-2</v>
      </c>
      <c r="AB67" s="1">
        <f>AVERAGE(S67:AA67)</f>
        <v>3.5832789431801446E-2</v>
      </c>
    </row>
    <row r="68" spans="1:28">
      <c r="B68" s="69" t="s">
        <v>158</v>
      </c>
      <c r="C68" s="1" t="s">
        <v>53</v>
      </c>
      <c r="D68" s="1" t="s">
        <v>104</v>
      </c>
      <c r="E68" s="1" t="s">
        <v>11</v>
      </c>
      <c r="I68" s="1" t="s">
        <v>78</v>
      </c>
      <c r="J68" s="1" t="s">
        <v>56</v>
      </c>
      <c r="K68" s="1" t="s">
        <v>157</v>
      </c>
      <c r="L68" s="1">
        <v>0.26100000000000001</v>
      </c>
      <c r="M68" s="1">
        <v>0.27900000000000003</v>
      </c>
      <c r="N68" s="67" t="s">
        <v>65</v>
      </c>
      <c r="O68" s="67"/>
      <c r="P68" s="67"/>
      <c r="Q68" s="67"/>
      <c r="R68" s="67"/>
      <c r="S68">
        <v>3.8382274481907293E-2</v>
      </c>
      <c r="T68">
        <v>2.9166796319921997E-2</v>
      </c>
      <c r="U68">
        <v>2.640260613268525E-2</v>
      </c>
      <c r="V68">
        <v>3.5608494305144144E-2</v>
      </c>
      <c r="W68">
        <v>2.611322628703857E-2</v>
      </c>
      <c r="X68">
        <v>3.2886862947120836E-2</v>
      </c>
      <c r="Y68">
        <v>2.6557912583219618E-2</v>
      </c>
      <c r="Z68">
        <v>3.2011481701038964E-2</v>
      </c>
      <c r="AA68">
        <v>3.2231894910917658E-2</v>
      </c>
      <c r="AB68" s="1">
        <f t="shared" ref="AB68:AB74" si="6">AVERAGE(S68:AA68)</f>
        <v>3.1040172185443818E-2</v>
      </c>
    </row>
    <row r="69" spans="1:28">
      <c r="B69" s="74" t="s">
        <v>159</v>
      </c>
      <c r="C69" s="1" t="s">
        <v>53</v>
      </c>
      <c r="D69" s="1" t="s">
        <v>54</v>
      </c>
      <c r="E69" s="1" t="s">
        <v>141</v>
      </c>
      <c r="I69" s="1" t="s">
        <v>78</v>
      </c>
      <c r="J69" s="1" t="s">
        <v>56</v>
      </c>
      <c r="K69" s="1" t="s">
        <v>160</v>
      </c>
      <c r="L69" s="1">
        <v>0.26600000000000001</v>
      </c>
      <c r="M69" s="1">
        <v>0.27900000000000003</v>
      </c>
      <c r="N69" s="1" t="s">
        <v>67</v>
      </c>
      <c r="O69" s="1" t="s">
        <v>67</v>
      </c>
      <c r="P69" s="1">
        <f>((64.6-64.32)/(31.6*22.6)*1000)</f>
        <v>0.39206900414473106</v>
      </c>
      <c r="Q69" s="1">
        <v>0.29599999999999999</v>
      </c>
      <c r="R69" s="1">
        <v>1.06</v>
      </c>
      <c r="S69">
        <v>2.0805452037307746E-2</v>
      </c>
      <c r="T69">
        <v>2.773141476866298E-2</v>
      </c>
      <c r="U69">
        <v>3.844018146196318E-2</v>
      </c>
      <c r="V69">
        <v>2.4172962247186368E-2</v>
      </c>
      <c r="W69">
        <v>2.3236146491888494E-2</v>
      </c>
      <c r="X69">
        <v>3.7252521870160316E-2</v>
      </c>
      <c r="Y69">
        <v>2.3092783505154642E-2</v>
      </c>
      <c r="Z69">
        <v>2.6602852969512383E-2</v>
      </c>
      <c r="AA69">
        <v>3.4378360320293982E-2</v>
      </c>
      <c r="AB69" s="1">
        <f t="shared" si="6"/>
        <v>2.8412519519125563E-2</v>
      </c>
    </row>
    <row r="70" spans="1:28">
      <c r="B70" s="69" t="s">
        <v>161</v>
      </c>
      <c r="C70" s="1" t="s">
        <v>53</v>
      </c>
      <c r="D70" s="69" t="s">
        <v>104</v>
      </c>
      <c r="E70" s="1" t="s">
        <v>19</v>
      </c>
      <c r="I70" s="1" t="s">
        <v>78</v>
      </c>
      <c r="J70" s="1" t="s">
        <v>56</v>
      </c>
      <c r="K70" s="1" t="s">
        <v>160</v>
      </c>
      <c r="L70" s="1">
        <v>0.26500000000000001</v>
      </c>
      <c r="M70" s="1">
        <v>0.27800000000000002</v>
      </c>
      <c r="N70" s="1" t="s">
        <v>162</v>
      </c>
      <c r="O70" s="1" t="s">
        <v>162</v>
      </c>
      <c r="P70" s="1">
        <f>((63.98-63.9)/(31.6*22.6)*1000)</f>
        <v>0.1120197154699203</v>
      </c>
      <c r="Q70" s="23"/>
      <c r="R70" s="1" t="s">
        <v>163</v>
      </c>
      <c r="S70">
        <v>2.5169469598965072E-2</v>
      </c>
      <c r="T70">
        <v>3.9997481795479822E-2</v>
      </c>
      <c r="U70">
        <v>2.8111407542743251E-2</v>
      </c>
      <c r="V70">
        <v>4.6454121799410338E-2</v>
      </c>
      <c r="W70">
        <v>1.9551720942683291E-2</v>
      </c>
      <c r="X70">
        <v>2.8920769142869011E-2</v>
      </c>
      <c r="Y70">
        <v>2.0814880425155006E-2</v>
      </c>
      <c r="Z70">
        <v>1.7525857823017566E-2</v>
      </c>
      <c r="AA70">
        <v>2.7652112559143353E-2</v>
      </c>
      <c r="AB70" s="1">
        <f t="shared" si="6"/>
        <v>2.8244202403274077E-2</v>
      </c>
    </row>
    <row r="71" spans="1:28">
      <c r="B71" s="37" t="s">
        <v>164</v>
      </c>
      <c r="C71" s="1" t="s">
        <v>53</v>
      </c>
      <c r="D71" s="1" t="s">
        <v>165</v>
      </c>
      <c r="I71" s="1" t="s">
        <v>78</v>
      </c>
      <c r="J71" s="1" t="s">
        <v>56</v>
      </c>
      <c r="K71" s="1" t="s">
        <v>166</v>
      </c>
      <c r="L71" s="1">
        <v>0.23200000000000001</v>
      </c>
      <c r="M71" s="1">
        <v>0.29099999999999998</v>
      </c>
      <c r="N71" s="23"/>
      <c r="O71" s="23"/>
      <c r="P71" s="23"/>
      <c r="Q71" s="23"/>
      <c r="R71" s="23"/>
      <c r="S71">
        <v>2.075234980769626E-2</v>
      </c>
      <c r="T71">
        <v>2.7251086731525563E-2</v>
      </c>
      <c r="U71">
        <v>3.1664709489020754E-2</v>
      </c>
      <c r="V71">
        <v>2.2201052064780683E-2</v>
      </c>
      <c r="W71">
        <v>3.021533482698531E-2</v>
      </c>
      <c r="X71">
        <v>4.1429246025499765E-2</v>
      </c>
      <c r="Y71">
        <v>2.8943575065592298E-2</v>
      </c>
      <c r="Z71">
        <v>4.010440142136875E-2</v>
      </c>
      <c r="AA71">
        <v>3.0276924354396745E-2</v>
      </c>
      <c r="AB71" s="1">
        <f t="shared" si="6"/>
        <v>3.0315408865207352E-2</v>
      </c>
    </row>
    <row r="72" spans="1:28">
      <c r="B72" s="1" t="s">
        <v>167</v>
      </c>
      <c r="C72" s="1" t="s">
        <v>53</v>
      </c>
      <c r="D72" s="1" t="s">
        <v>165</v>
      </c>
      <c r="I72" s="1" t="s">
        <v>78</v>
      </c>
      <c r="J72" s="1" t="s">
        <v>56</v>
      </c>
      <c r="K72" s="1" t="s">
        <v>166</v>
      </c>
      <c r="L72" s="1">
        <v>0.26400000000000001</v>
      </c>
      <c r="M72" s="1">
        <v>0.28199999999999997</v>
      </c>
      <c r="N72" s="23"/>
      <c r="O72" s="23"/>
      <c r="P72" s="23"/>
      <c r="Q72" s="23"/>
      <c r="R72" s="23"/>
      <c r="S72">
        <v>2.6253922553517613E-2</v>
      </c>
      <c r="T72">
        <v>3.2034758024280727E-2</v>
      </c>
      <c r="U72">
        <v>1.9623548257909493E-2</v>
      </c>
      <c r="V72">
        <v>2.6916313230578255E-2</v>
      </c>
      <c r="W72">
        <v>2.364600090747845E-2</v>
      </c>
      <c r="X72">
        <v>2.64183315934719E-2</v>
      </c>
      <c r="Y72">
        <v>3.6486895845737624E-2</v>
      </c>
      <c r="Z72">
        <v>1.5211342526289947E-2</v>
      </c>
      <c r="AA72">
        <v>2.3655093475772604E-2</v>
      </c>
      <c r="AB72" s="1">
        <f t="shared" si="6"/>
        <v>2.5582911823892954E-2</v>
      </c>
    </row>
    <row r="73" spans="1:28">
      <c r="B73" s="86" t="s">
        <v>168</v>
      </c>
      <c r="C73" s="1" t="s">
        <v>169</v>
      </c>
      <c r="D73" s="1" t="s">
        <v>54</v>
      </c>
      <c r="E73" s="1" t="s">
        <v>141</v>
      </c>
      <c r="I73" s="1" t="s">
        <v>78</v>
      </c>
      <c r="J73" s="1" t="s">
        <v>56</v>
      </c>
      <c r="K73" s="1" t="s">
        <v>170</v>
      </c>
      <c r="L73" s="1">
        <v>0.28199999999999997</v>
      </c>
      <c r="M73" s="1">
        <v>0.28299999999999997</v>
      </c>
      <c r="N73" s="71" t="s">
        <v>67</v>
      </c>
      <c r="O73" s="71" t="s">
        <v>67</v>
      </c>
      <c r="P73" s="71">
        <f>((65.12-64.32)/(31.6*22.6)*1000)</f>
        <v>1.1201971546992429</v>
      </c>
      <c r="Q73" s="71">
        <v>0.27900000000000003</v>
      </c>
      <c r="R73" s="71">
        <v>1.29</v>
      </c>
      <c r="S73">
        <v>5.2503362884348551E-2</v>
      </c>
      <c r="T73">
        <v>3.0885466395450208E-2</v>
      </c>
      <c r="U73">
        <v>2.0045777864452358E-2</v>
      </c>
      <c r="V73">
        <v>3.3259169924311736E-2</v>
      </c>
      <c r="W73">
        <v>2.7224318875045235E-2</v>
      </c>
      <c r="X73">
        <v>2.1881523069171526E-2</v>
      </c>
      <c r="Y73">
        <v>4.1346727983155425E-2</v>
      </c>
      <c r="Z73">
        <v>2.7167109796091493E-2</v>
      </c>
      <c r="AA73">
        <v>2.2863437030326741E-2</v>
      </c>
      <c r="AB73" s="1">
        <f t="shared" si="6"/>
        <v>3.0797432646928143E-2</v>
      </c>
    </row>
    <row r="74" spans="1:28">
      <c r="A74" s="1" t="s">
        <v>171</v>
      </c>
      <c r="B74" s="86" t="s">
        <v>172</v>
      </c>
      <c r="C74" s="1" t="s">
        <v>53</v>
      </c>
      <c r="D74" s="1" t="s">
        <v>165</v>
      </c>
      <c r="I74" s="1" t="s">
        <v>78</v>
      </c>
      <c r="J74" s="1" t="s">
        <v>56</v>
      </c>
      <c r="K74" s="1" t="s">
        <v>170</v>
      </c>
      <c r="L74" s="1">
        <v>0.28599999999999998</v>
      </c>
      <c r="M74" s="1">
        <v>0.28499999999999998</v>
      </c>
      <c r="N74" s="23"/>
      <c r="O74" s="23"/>
      <c r="P74" s="23"/>
      <c r="Q74" s="23"/>
      <c r="R74" s="23"/>
      <c r="S74">
        <v>3.2209449768224999E-2</v>
      </c>
      <c r="T74">
        <v>2.634704563998224E-2</v>
      </c>
      <c r="U74">
        <v>2.5950431991081473E-2</v>
      </c>
      <c r="V74">
        <v>3.251939516212899E-2</v>
      </c>
      <c r="W74">
        <v>2.2682811309487034E-2</v>
      </c>
      <c r="X74">
        <v>3.9804432718783048E-2</v>
      </c>
      <c r="Y74">
        <v>3.5264694494731227E-2</v>
      </c>
      <c r="Z74">
        <v>1.9206119707550168E-2</v>
      </c>
      <c r="AA74">
        <v>2.4090791849368069E-2</v>
      </c>
      <c r="AB74" s="1">
        <f t="shared" si="6"/>
        <v>2.8675019182370809E-2</v>
      </c>
    </row>
    <row r="75" spans="1:28">
      <c r="B75" s="67" t="s">
        <v>173</v>
      </c>
      <c r="S75" s="1" t="s">
        <v>62</v>
      </c>
      <c r="AB75" s="1" t="e">
        <f t="shared" si="4"/>
        <v>#DIV/0!</v>
      </c>
    </row>
    <row r="76" spans="1:28">
      <c r="B76" s="67" t="s">
        <v>174</v>
      </c>
      <c r="C76" s="1" t="s">
        <v>53</v>
      </c>
      <c r="I76" s="1" t="s">
        <v>78</v>
      </c>
      <c r="J76" s="1" t="s">
        <v>56</v>
      </c>
      <c r="K76" s="1" t="s">
        <v>175</v>
      </c>
      <c r="S76" s="1" t="s">
        <v>62</v>
      </c>
      <c r="AB76" s="1" t="e">
        <f t="shared" si="4"/>
        <v>#DIV/0!</v>
      </c>
    </row>
    <row r="77" spans="1:28">
      <c r="B77" s="86" t="s">
        <v>176</v>
      </c>
      <c r="C77" s="1" t="s">
        <v>53</v>
      </c>
      <c r="D77" s="1" t="s">
        <v>165</v>
      </c>
      <c r="I77" s="1" t="s">
        <v>78</v>
      </c>
      <c r="J77" s="1" t="s">
        <v>56</v>
      </c>
      <c r="K77" s="1" t="s">
        <v>177</v>
      </c>
      <c r="L77" s="1">
        <v>0.27300000000000002</v>
      </c>
      <c r="M77" s="1">
        <v>0.28499999999999998</v>
      </c>
      <c r="N77" s="23"/>
      <c r="O77" s="23"/>
      <c r="P77" s="23"/>
      <c r="Q77" s="23"/>
      <c r="R77" s="23"/>
      <c r="S77">
        <v>3.7831851472631697E-2</v>
      </c>
      <c r="T77">
        <v>2.1610432622645413E-2</v>
      </c>
      <c r="U77">
        <v>2.3579706412567604E-2</v>
      </c>
      <c r="V77">
        <v>3.4920535732883416E-2</v>
      </c>
      <c r="W77">
        <v>3.0412135801444341E-2</v>
      </c>
      <c r="X77">
        <v>3.205154853460819E-2</v>
      </c>
      <c r="Y77">
        <v>3.6080861184128177E-2</v>
      </c>
      <c r="Z77">
        <v>2.3095544681946946E-2</v>
      </c>
      <c r="AA77">
        <v>2.5442557896803667E-2</v>
      </c>
    </row>
    <row r="78" spans="1:28">
      <c r="A78" s="1" t="s">
        <v>171</v>
      </c>
      <c r="B78" s="86" t="s">
        <v>178</v>
      </c>
      <c r="C78" s="1" t="s">
        <v>53</v>
      </c>
      <c r="D78" s="1" t="s">
        <v>165</v>
      </c>
      <c r="I78" s="1" t="s">
        <v>78</v>
      </c>
      <c r="J78" s="1" t="s">
        <v>56</v>
      </c>
      <c r="K78" s="1" t="s">
        <v>177</v>
      </c>
      <c r="L78" s="1">
        <v>0.27300000000000002</v>
      </c>
      <c r="M78" s="1">
        <v>0.28399999999999997</v>
      </c>
      <c r="N78" s="23"/>
      <c r="O78" s="23"/>
      <c r="P78" s="23"/>
      <c r="Q78" s="23"/>
      <c r="R78" s="23"/>
      <c r="S78">
        <v>1.7040395459988332E-2</v>
      </c>
      <c r="T78">
        <v>2.5610574688903806E-2</v>
      </c>
      <c r="U78">
        <v>4.0105131990910904E-2</v>
      </c>
      <c r="V78">
        <v>1.8547758684329247E-2</v>
      </c>
      <c r="W78">
        <v>3.1984525303220414E-2</v>
      </c>
      <c r="X78">
        <v>4.4444210681337637E-2</v>
      </c>
      <c r="Y78">
        <v>1.9029544521953219E-2</v>
      </c>
      <c r="Z78">
        <v>2.5264352401093513E-2</v>
      </c>
      <c r="AA78">
        <v>3.1759380385805357E-2</v>
      </c>
    </row>
    <row r="79" spans="1:28">
      <c r="B79" s="1" t="s">
        <v>179</v>
      </c>
      <c r="C79" s="1" t="s">
        <v>180</v>
      </c>
      <c r="D79" s="1" t="s">
        <v>104</v>
      </c>
      <c r="E79" s="1" t="s">
        <v>181</v>
      </c>
      <c r="I79" s="1" t="s">
        <v>78</v>
      </c>
      <c r="J79" s="1" t="s">
        <v>56</v>
      </c>
      <c r="K79" s="23"/>
      <c r="L79" s="1">
        <v>0.26800000000000002</v>
      </c>
      <c r="M79" s="1">
        <v>0.28899999999999998</v>
      </c>
      <c r="N79" s="23"/>
      <c r="O79" s="23"/>
      <c r="P79" s="23"/>
      <c r="Q79" s="23"/>
      <c r="R79" s="23"/>
      <c r="S79">
        <v>2.8989414094495534E-2</v>
      </c>
      <c r="T79">
        <v>2.3015267962005231E-2</v>
      </c>
      <c r="U79">
        <v>2.7925848488298675E-2</v>
      </c>
      <c r="V79">
        <v>2.5612150015497468E-2</v>
      </c>
      <c r="W79">
        <v>1.9083107497741645E-2</v>
      </c>
      <c r="X79">
        <v>1.7362614702546655E-2</v>
      </c>
      <c r="Y79">
        <v>2.19995060915377E-2</v>
      </c>
      <c r="Z79">
        <v>1.8864245173606478E-2</v>
      </c>
      <c r="AA79">
        <v>1.9754761390850317E-2</v>
      </c>
    </row>
    <row r="80" spans="1:28">
      <c r="B80" s="1" t="s">
        <v>182</v>
      </c>
      <c r="C80" s="1" t="s">
        <v>183</v>
      </c>
      <c r="D80" s="1" t="s">
        <v>54</v>
      </c>
      <c r="E80" s="1" t="s">
        <v>141</v>
      </c>
      <c r="I80" s="1" t="s">
        <v>78</v>
      </c>
      <c r="J80" s="1" t="s">
        <v>56</v>
      </c>
      <c r="K80" s="1" t="s">
        <v>175</v>
      </c>
      <c r="L80" s="1">
        <v>0.25800000000000001</v>
      </c>
      <c r="M80" s="1">
        <v>0.28599999999999998</v>
      </c>
      <c r="N80" s="1" t="s">
        <v>67</v>
      </c>
      <c r="O80" s="1" t="s">
        <v>67</v>
      </c>
      <c r="P80" s="1">
        <f>((66.51-65.97)/(31.6*22.8)*1000)</f>
        <v>0.74950033311126785</v>
      </c>
      <c r="Q80" s="1">
        <v>0.28000000000000003</v>
      </c>
      <c r="R80" s="1">
        <v>1.9</v>
      </c>
      <c r="S80">
        <v>5.2600886400746449E-2</v>
      </c>
      <c r="T80">
        <v>4.0220010476689362E-2</v>
      </c>
      <c r="U80">
        <v>7.2777939794562721E-2</v>
      </c>
      <c r="V80">
        <v>4.7244924861587136E-2</v>
      </c>
      <c r="W80">
        <v>3.3725759610280112E-2</v>
      </c>
      <c r="X80">
        <v>2.3273767859348624E-2</v>
      </c>
      <c r="Y80">
        <v>3.1019662396445408E-2</v>
      </c>
      <c r="Z80">
        <v>6.3686276191905977E-2</v>
      </c>
      <c r="AA80">
        <v>3.4174854392198126E-2</v>
      </c>
      <c r="AB80" s="1">
        <f>AVERAGE(S80:AA80)</f>
        <v>4.4302675775973771E-2</v>
      </c>
    </row>
    <row r="81" spans="1:28">
      <c r="A81" s="1" t="s">
        <v>184</v>
      </c>
      <c r="B81" s="1" t="s">
        <v>185</v>
      </c>
      <c r="C81" s="1" t="s">
        <v>53</v>
      </c>
      <c r="D81" s="1" t="s">
        <v>165</v>
      </c>
      <c r="I81" s="1" t="s">
        <v>78</v>
      </c>
      <c r="J81" s="1" t="s">
        <v>56</v>
      </c>
      <c r="K81" s="1" t="s">
        <v>186</v>
      </c>
      <c r="L81" s="1">
        <v>0.25600000000000001</v>
      </c>
      <c r="M81" s="1">
        <v>0.27300000000000002</v>
      </c>
      <c r="N81" s="23"/>
      <c r="O81" s="23"/>
      <c r="P81" s="23"/>
      <c r="Q81" s="23"/>
      <c r="R81" s="23"/>
      <c r="S81">
        <v>2.5432822269453786E-2</v>
      </c>
      <c r="T81">
        <v>3.543992411686836E-2</v>
      </c>
      <c r="U81">
        <v>3.7534072039518342E-2</v>
      </c>
      <c r="V81">
        <v>3.36768686237768E-2</v>
      </c>
      <c r="W81">
        <v>2.9045084598339099E-2</v>
      </c>
      <c r="X81">
        <v>2.9699271527302163E-2</v>
      </c>
      <c r="Y81">
        <v>2.3836000082370627E-2</v>
      </c>
      <c r="Z81">
        <v>4.1301246275859176E-2</v>
      </c>
      <c r="AA81">
        <v>3.3178017223447188E-2</v>
      </c>
      <c r="AB81" s="1">
        <f>AVERAGE(S81:AA81)</f>
        <v>3.2127034084103952E-2</v>
      </c>
    </row>
    <row r="82" spans="1:28">
      <c r="A82" s="1" t="s">
        <v>184</v>
      </c>
      <c r="B82" s="1" t="s">
        <v>187</v>
      </c>
      <c r="C82" s="1" t="s">
        <v>53</v>
      </c>
      <c r="D82" s="1" t="s">
        <v>165</v>
      </c>
      <c r="I82" s="1" t="s">
        <v>78</v>
      </c>
      <c r="J82" s="1" t="s">
        <v>56</v>
      </c>
      <c r="K82" s="1" t="s">
        <v>186</v>
      </c>
      <c r="L82" s="1">
        <v>0.25600000000000001</v>
      </c>
      <c r="M82" s="1">
        <v>0.27300000000000002</v>
      </c>
      <c r="N82" s="23"/>
      <c r="O82" s="23"/>
      <c r="P82" s="23"/>
      <c r="Q82" s="23"/>
      <c r="R82" s="23"/>
      <c r="S82">
        <v>3.8809371961483374E-2</v>
      </c>
      <c r="T82">
        <v>3.7502481013716088E-2</v>
      </c>
      <c r="U82">
        <v>3.6782905661559666E-2</v>
      </c>
      <c r="V82">
        <v>2.9257632876258339E-2</v>
      </c>
      <c r="W82">
        <v>3.5118799499791582E-2</v>
      </c>
      <c r="X82">
        <v>4.060211809811131E-2</v>
      </c>
      <c r="Y82">
        <v>3.7251586506346024E-2</v>
      </c>
      <c r="Z82">
        <v>3.4452591234794196E-2</v>
      </c>
      <c r="AA82">
        <v>3.2250688562074518E-2</v>
      </c>
      <c r="AB82" s="1">
        <f>AVERAGE(S82:AA82)</f>
        <v>3.5780908379348352E-2</v>
      </c>
    </row>
    <row r="83" spans="1:28">
      <c r="A83" s="1" t="s">
        <v>171</v>
      </c>
      <c r="B83" s="1" t="s">
        <v>188</v>
      </c>
      <c r="C83" s="1" t="s">
        <v>53</v>
      </c>
      <c r="D83" s="1" t="s">
        <v>165</v>
      </c>
      <c r="I83" s="1" t="s">
        <v>78</v>
      </c>
      <c r="J83" s="1" t="s">
        <v>56</v>
      </c>
      <c r="K83" s="1" t="s">
        <v>189</v>
      </c>
      <c r="L83" s="1">
        <v>0.26500000000000001</v>
      </c>
      <c r="M83" s="1">
        <v>0.28199999999999997</v>
      </c>
      <c r="N83" s="23"/>
      <c r="O83" s="23"/>
      <c r="P83" s="23"/>
      <c r="Q83" s="23"/>
      <c r="R83" s="23"/>
      <c r="S83">
        <v>5.3136460961183775E-2</v>
      </c>
      <c r="T83">
        <v>3.2854230801231378E-2</v>
      </c>
      <c r="U83">
        <v>2.6468333077748811E-2</v>
      </c>
      <c r="V83">
        <v>2.3158869847151459E-2</v>
      </c>
      <c r="W83">
        <v>2.9275218139236048E-2</v>
      </c>
      <c r="X83">
        <v>3.2414574091197156E-2</v>
      </c>
      <c r="Y83">
        <v>3.9068298955599927E-2</v>
      </c>
      <c r="Z83">
        <v>2.2738964914085811E-2</v>
      </c>
      <c r="AA83">
        <v>2.7405187558127521E-2</v>
      </c>
      <c r="AB83" s="1">
        <f>AVERAGE(S83:AA83)</f>
        <v>3.1835570927284659E-2</v>
      </c>
    </row>
    <row r="84" spans="1:28">
      <c r="B84" s="1" t="s">
        <v>190</v>
      </c>
      <c r="C84" s="1" t="s">
        <v>183</v>
      </c>
      <c r="D84" s="1" t="s">
        <v>54</v>
      </c>
      <c r="E84" s="1" t="s">
        <v>141</v>
      </c>
      <c r="I84" s="1" t="s">
        <v>78</v>
      </c>
      <c r="J84" s="1" t="s">
        <v>56</v>
      </c>
      <c r="K84" s="1" t="s">
        <v>189</v>
      </c>
      <c r="L84" s="1">
        <v>0.26300000000000001</v>
      </c>
      <c r="M84" s="1">
        <v>0.27900000000000003</v>
      </c>
      <c r="N84" s="1" t="s">
        <v>67</v>
      </c>
      <c r="O84" s="1" t="s">
        <v>67</v>
      </c>
      <c r="P84" s="1">
        <f>((66.02-65.73)/(31.6*22.5)*1000)</f>
        <v>0.40787623066102963</v>
      </c>
      <c r="Q84" s="1">
        <v>0.27200000000000002</v>
      </c>
      <c r="R84" s="1">
        <v>1.93</v>
      </c>
      <c r="S84">
        <v>3.9668418077913381E-2</v>
      </c>
      <c r="T84">
        <v>1.8531242629036725E-2</v>
      </c>
      <c r="U84">
        <v>2.7694216157543805E-2</v>
      </c>
      <c r="V84">
        <v>3.8590481362729634E-2</v>
      </c>
      <c r="W84">
        <v>3.2378101385554067E-2</v>
      </c>
      <c r="X84">
        <v>2.0690576233575439E-2</v>
      </c>
      <c r="Y84">
        <v>3.0653203947776788E-2</v>
      </c>
      <c r="Z84">
        <v>4.7064408925462896E-2</v>
      </c>
      <c r="AA84">
        <v>2.0399778129301313E-2</v>
      </c>
      <c r="AB84" s="1">
        <f t="shared" ref="AB84" si="7">AVERAGE(S84:AA84)</f>
        <v>3.0630047427654898E-2</v>
      </c>
    </row>
    <row r="85" spans="1:28">
      <c r="A85" s="1" t="s">
        <v>171</v>
      </c>
      <c r="B85" s="86" t="s">
        <v>191</v>
      </c>
      <c r="C85" s="1" t="s">
        <v>53</v>
      </c>
      <c r="D85" s="1" t="s">
        <v>165</v>
      </c>
      <c r="I85" s="1" t="s">
        <v>78</v>
      </c>
      <c r="J85" s="1" t="s">
        <v>56</v>
      </c>
      <c r="K85" s="1" t="s">
        <v>192</v>
      </c>
      <c r="L85" s="1">
        <v>0.27100000000000002</v>
      </c>
      <c r="M85" s="1">
        <v>0.28499999999999998</v>
      </c>
      <c r="N85" s="23"/>
      <c r="O85" s="23"/>
      <c r="P85" s="23"/>
      <c r="Q85" s="23"/>
      <c r="R85" s="23"/>
      <c r="S85">
        <v>1.9925638339393193E-2</v>
      </c>
      <c r="T85">
        <v>1.6011212964478636E-2</v>
      </c>
      <c r="U85">
        <v>3.299447490817526E-2</v>
      </c>
      <c r="V85">
        <v>1.668082319350778E-2</v>
      </c>
      <c r="W85">
        <v>1.7323463464078384E-2</v>
      </c>
      <c r="X85">
        <v>3.0495460440985733E-2</v>
      </c>
      <c r="Y85">
        <v>2.1284471589857485E-2</v>
      </c>
      <c r="Z85">
        <v>1.8675007691518818E-2</v>
      </c>
      <c r="AA85">
        <v>2.8774444812727878E-2</v>
      </c>
      <c r="AB85" s="1">
        <f>AVERAGE(S85:AA85)</f>
        <v>2.2462777489413683E-2</v>
      </c>
    </row>
    <row r="86" spans="1:28">
      <c r="A86" s="1" t="s">
        <v>184</v>
      </c>
      <c r="B86" s="1" t="s">
        <v>193</v>
      </c>
      <c r="C86" s="1" t="s">
        <v>53</v>
      </c>
      <c r="D86" s="1" t="s">
        <v>165</v>
      </c>
      <c r="I86" s="1" t="s">
        <v>78</v>
      </c>
      <c r="J86" s="1" t="s">
        <v>56</v>
      </c>
      <c r="K86" s="1" t="s">
        <v>192</v>
      </c>
      <c r="L86" s="1">
        <v>0.26200000000000001</v>
      </c>
      <c r="M86" s="1">
        <v>0.27200000000000002</v>
      </c>
      <c r="N86" s="23"/>
      <c r="O86" s="23"/>
      <c r="P86" s="23"/>
      <c r="Q86" s="23"/>
      <c r="R86" s="23"/>
      <c r="S86">
        <v>2.966141218169947E-2</v>
      </c>
      <c r="T86">
        <v>3.9619618151922331E-2</v>
      </c>
      <c r="U86">
        <v>2.7832981410176792E-2</v>
      </c>
      <c r="V86">
        <v>3.0280703574949414E-2</v>
      </c>
      <c r="W86">
        <v>3.5512577371152286E-2</v>
      </c>
      <c r="X86">
        <v>3.594737171333847E-2</v>
      </c>
      <c r="Y86">
        <v>2.9019290938853318E-2</v>
      </c>
      <c r="Z86">
        <v>3.3560539049898537E-2</v>
      </c>
      <c r="AA86">
        <v>3.6164194837861249E-2</v>
      </c>
      <c r="AB86" s="1">
        <f>AVERAGE(S86:AA86)</f>
        <v>3.30665210255391E-2</v>
      </c>
    </row>
    <row r="87" spans="1:28">
      <c r="A87" s="1" t="s">
        <v>194</v>
      </c>
      <c r="B87" s="67" t="s">
        <v>195</v>
      </c>
      <c r="C87" s="1" t="s">
        <v>53</v>
      </c>
      <c r="I87" s="1" t="s">
        <v>78</v>
      </c>
      <c r="J87" s="1" t="s">
        <v>56</v>
      </c>
      <c r="K87" s="1" t="s">
        <v>196</v>
      </c>
      <c r="S87" s="1" t="s">
        <v>62</v>
      </c>
      <c r="AB87" s="1" t="e">
        <f t="shared" si="4"/>
        <v>#DIV/0!</v>
      </c>
    </row>
    <row r="88" spans="1:28">
      <c r="A88" s="1" t="s">
        <v>194</v>
      </c>
      <c r="B88" s="67" t="s">
        <v>197</v>
      </c>
      <c r="C88" s="1" t="s">
        <v>53</v>
      </c>
      <c r="I88" s="1" t="s">
        <v>78</v>
      </c>
      <c r="J88" s="1" t="s">
        <v>56</v>
      </c>
      <c r="K88" s="1" t="s">
        <v>196</v>
      </c>
      <c r="S88" s="1" t="s">
        <v>62</v>
      </c>
      <c r="AB88" s="1" t="e">
        <f t="shared" si="4"/>
        <v>#DIV/0!</v>
      </c>
    </row>
    <row r="89" spans="1:28">
      <c r="A89" s="1" t="s">
        <v>194</v>
      </c>
      <c r="B89" s="67" t="s">
        <v>198</v>
      </c>
      <c r="C89" s="1" t="s">
        <v>53</v>
      </c>
      <c r="I89" s="1" t="s">
        <v>78</v>
      </c>
      <c r="J89" s="1" t="s">
        <v>56</v>
      </c>
      <c r="K89" s="1" t="s">
        <v>199</v>
      </c>
      <c r="S89" s="1" t="s">
        <v>62</v>
      </c>
      <c r="AB89" s="1" t="e">
        <f t="shared" si="4"/>
        <v>#DIV/0!</v>
      </c>
    </row>
    <row r="90" spans="1:28">
      <c r="A90" s="1" t="s">
        <v>194</v>
      </c>
      <c r="B90" s="67" t="s">
        <v>200</v>
      </c>
      <c r="C90" s="1" t="s">
        <v>53</v>
      </c>
      <c r="I90" s="1" t="s">
        <v>78</v>
      </c>
      <c r="J90" s="1" t="s">
        <v>56</v>
      </c>
      <c r="K90" s="1" t="s">
        <v>199</v>
      </c>
      <c r="S90" s="1" t="s">
        <v>62</v>
      </c>
      <c r="AB90" s="1" t="e">
        <f t="shared" si="4"/>
        <v>#DIV/0!</v>
      </c>
    </row>
    <row r="91" spans="1:28">
      <c r="A91" s="1" t="s">
        <v>171</v>
      </c>
      <c r="B91" s="1" t="s">
        <v>201</v>
      </c>
      <c r="C91" s="1" t="s">
        <v>53</v>
      </c>
      <c r="D91" s="1" t="s">
        <v>165</v>
      </c>
      <c r="I91" s="1" t="s">
        <v>78</v>
      </c>
      <c r="J91" s="1" t="s">
        <v>56</v>
      </c>
      <c r="K91" s="23"/>
      <c r="L91" s="1">
        <v>0.26200000000000001</v>
      </c>
      <c r="M91" s="1">
        <v>0.28000000000000003</v>
      </c>
      <c r="N91" s="23"/>
      <c r="O91" s="23"/>
      <c r="P91" s="23"/>
      <c r="Q91" s="23"/>
      <c r="R91" s="23"/>
      <c r="S91">
        <v>2.5299820986951705E-2</v>
      </c>
      <c r="T91">
        <v>3.9086581811319174E-2</v>
      </c>
      <c r="U91">
        <v>2.7785268310896304E-2</v>
      </c>
      <c r="V91">
        <v>2.1436669071421211E-2</v>
      </c>
      <c r="W91" s="30">
        <v>4.594897140201918E-2</v>
      </c>
      <c r="X91" s="30">
        <v>2.4611184645929849E-2</v>
      </c>
      <c r="Y91">
        <v>1.7758707412463944E-2</v>
      </c>
      <c r="Z91">
        <v>3.0792618997693436E-2</v>
      </c>
      <c r="AA91">
        <v>3.0054389084745056E-2</v>
      </c>
      <c r="AB91" s="1">
        <f>AVERAGE(S91:AA91)</f>
        <v>2.919713463593776E-2</v>
      </c>
    </row>
    <row r="92" spans="1:28">
      <c r="A92" s="1" t="s">
        <v>184</v>
      </c>
      <c r="B92" s="1" t="s">
        <v>202</v>
      </c>
      <c r="C92" s="1" t="s">
        <v>53</v>
      </c>
      <c r="D92" s="1" t="s">
        <v>165</v>
      </c>
      <c r="I92" s="1" t="s">
        <v>78</v>
      </c>
      <c r="J92" s="1" t="s">
        <v>56</v>
      </c>
      <c r="K92" s="23"/>
      <c r="L92" s="1">
        <v>0.26400000000000001</v>
      </c>
      <c r="M92" s="1">
        <v>0.27800000000000002</v>
      </c>
      <c r="N92" s="23"/>
      <c r="O92" s="23"/>
      <c r="P92" s="23"/>
      <c r="Q92" s="23"/>
      <c r="R92" s="23"/>
      <c r="S92">
        <v>2.0735310772271923E-2</v>
      </c>
      <c r="T92">
        <v>2.5849044889174031E-2</v>
      </c>
      <c r="U92">
        <v>4.4648545338713097E-2</v>
      </c>
      <c r="V92" s="30">
        <v>2.0610600619449904E-2</v>
      </c>
      <c r="W92" s="30">
        <v>2.0220001852213912E-2</v>
      </c>
      <c r="X92">
        <v>2.5735332207498886E-2</v>
      </c>
      <c r="Y92">
        <v>1.9048401845249717E-2</v>
      </c>
      <c r="Z92">
        <v>2.2278324488639291E-2</v>
      </c>
      <c r="AA92">
        <v>2.3361976369495167E-2</v>
      </c>
      <c r="AB92" s="1">
        <f>AVERAGE(S92:AA92)</f>
        <v>2.4720837598078433E-2</v>
      </c>
    </row>
    <row r="93" spans="1:28">
      <c r="B93" s="74" t="s">
        <v>203</v>
      </c>
      <c r="C93" s="1" t="s">
        <v>53</v>
      </c>
      <c r="D93" s="1" t="s">
        <v>54</v>
      </c>
      <c r="I93" s="1" t="s">
        <v>78</v>
      </c>
      <c r="J93" s="1" t="s">
        <v>56</v>
      </c>
      <c r="K93" s="1" t="s">
        <v>204</v>
      </c>
      <c r="L93" s="1">
        <v>0.26700000000000002</v>
      </c>
      <c r="M93" s="1">
        <v>0.27100000000000002</v>
      </c>
      <c r="N93" s="1" t="s">
        <v>67</v>
      </c>
      <c r="O93" s="1" t="s">
        <v>67</v>
      </c>
      <c r="P93" s="1">
        <f>((35.94-35.9)/(28*13.9)*1000)</f>
        <v>0.10277492291880562</v>
      </c>
      <c r="Q93" s="1">
        <v>0.28000000000000003</v>
      </c>
      <c r="R93" s="1">
        <v>0.89</v>
      </c>
      <c r="S93">
        <v>5.9509222064762231E-2</v>
      </c>
      <c r="T93">
        <v>5.1902857989041908E-2</v>
      </c>
      <c r="U93">
        <v>4.4185997602473236E-2</v>
      </c>
      <c r="V93">
        <v>4.2872228088701156E-2</v>
      </c>
      <c r="W93">
        <v>3.9475061221926865E-2</v>
      </c>
      <c r="X93">
        <v>4.9731466993698993E-2</v>
      </c>
      <c r="Y93">
        <v>3.3566127873937077E-2</v>
      </c>
      <c r="Z93">
        <v>3.4428550606950256E-2</v>
      </c>
      <c r="AB93" s="1">
        <f>AVERAGE(S93:AA93)</f>
        <v>4.4458939055186469E-2</v>
      </c>
    </row>
    <row r="94" spans="1:28">
      <c r="B94" s="74" t="s">
        <v>205</v>
      </c>
      <c r="C94" s="1" t="s">
        <v>53</v>
      </c>
      <c r="D94" s="1" t="s">
        <v>54</v>
      </c>
      <c r="I94" s="1" t="s">
        <v>78</v>
      </c>
      <c r="J94" s="1" t="s">
        <v>56</v>
      </c>
      <c r="K94" s="1" t="s">
        <v>204</v>
      </c>
      <c r="L94" s="1">
        <v>0.26700000000000002</v>
      </c>
      <c r="M94" s="1">
        <v>0.26800000000000002</v>
      </c>
      <c r="N94" s="1" t="s">
        <v>67</v>
      </c>
      <c r="O94" s="1" t="s">
        <v>67</v>
      </c>
      <c r="P94" s="1">
        <f>((35.94-35.74)/(28*14)*1000)</f>
        <v>0.51020408163264219</v>
      </c>
      <c r="Q94" s="1">
        <v>0.28000000000000003</v>
      </c>
      <c r="R94" s="1">
        <v>0.98</v>
      </c>
      <c r="S94">
        <v>5.3380745143827624E-2</v>
      </c>
      <c r="T94">
        <v>6.8441965391366141E-2</v>
      </c>
      <c r="U94">
        <v>5.3493970792546475E-2</v>
      </c>
      <c r="V94">
        <v>4.5599553585529438E-2</v>
      </c>
      <c r="W94">
        <v>4.8694789710258091E-2</v>
      </c>
      <c r="X94">
        <v>4.8404131725143108E-2</v>
      </c>
      <c r="Y94">
        <v>3.8137541806020067E-2</v>
      </c>
      <c r="Z94">
        <v>3.5835981868389516E-2</v>
      </c>
      <c r="AB94" s="1">
        <f>AVERAGE(S94:AA94)</f>
        <v>4.8998585002885064E-2</v>
      </c>
    </row>
    <row r="95" spans="1:28">
      <c r="B95" s="86" t="s">
        <v>206</v>
      </c>
      <c r="C95" s="1" t="s">
        <v>53</v>
      </c>
      <c r="D95" s="1" t="s">
        <v>54</v>
      </c>
      <c r="I95" s="1" t="s">
        <v>78</v>
      </c>
      <c r="J95" s="1" t="s">
        <v>56</v>
      </c>
      <c r="L95" s="1">
        <v>0.27500000000000002</v>
      </c>
      <c r="M95" s="1">
        <v>0.28199999999999997</v>
      </c>
      <c r="N95" s="1" t="s">
        <v>67</v>
      </c>
      <c r="O95" s="1" t="s">
        <v>67</v>
      </c>
      <c r="P95" s="1">
        <f>((36.1-36.08)/(28*14)*1000)</f>
        <v>5.1020408163273287E-2</v>
      </c>
      <c r="Q95" s="1">
        <v>0.28100000000000003</v>
      </c>
      <c r="R95" s="1">
        <v>1.04</v>
      </c>
      <c r="S95">
        <v>5.3440539709142601E-2</v>
      </c>
      <c r="T95">
        <v>4.8708907797225684E-2</v>
      </c>
      <c r="U95">
        <v>3.2311705588293375E-2</v>
      </c>
      <c r="V95">
        <v>6.1458968516319518E-2</v>
      </c>
      <c r="W95">
        <v>4.7390312909083229E-2</v>
      </c>
      <c r="X95">
        <v>5.1521280989547481E-2</v>
      </c>
      <c r="Y95">
        <v>6.2612400445319863E-2</v>
      </c>
      <c r="Z95">
        <v>4.9685960200477934E-2</v>
      </c>
      <c r="AB95" s="1">
        <f>AVERAGE(S95:AA95)</f>
        <v>5.0891259519426212E-2</v>
      </c>
    </row>
    <row r="96" spans="1:28">
      <c r="B96" s="86" t="s">
        <v>207</v>
      </c>
      <c r="C96" s="1" t="s">
        <v>53</v>
      </c>
      <c r="D96" s="1" t="s">
        <v>54</v>
      </c>
      <c r="I96" s="1" t="s">
        <v>78</v>
      </c>
      <c r="J96" s="1" t="s">
        <v>56</v>
      </c>
      <c r="L96" s="1">
        <v>0.27700000000000002</v>
      </c>
      <c r="M96" s="1">
        <v>2.9100000000000001E-2</v>
      </c>
      <c r="N96" s="1" t="s">
        <v>67</v>
      </c>
      <c r="O96" s="1" t="s">
        <v>67</v>
      </c>
      <c r="P96" s="1">
        <f>((36.27-36.1)/(28*13.9)*1000)</f>
        <v>0.43679342240493757</v>
      </c>
      <c r="Q96" s="1">
        <v>0.28100000000000003</v>
      </c>
      <c r="R96" s="1">
        <v>1.46</v>
      </c>
      <c r="S96" s="1">
        <v>5.6843225978174081E-2</v>
      </c>
      <c r="T96" s="1">
        <v>7.5092904581848113E-2</v>
      </c>
      <c r="U96" s="1">
        <v>4.8640145276405256E-2</v>
      </c>
      <c r="V96" s="1">
        <v>3.60430807085588E-2</v>
      </c>
      <c r="W96" s="1">
        <v>5.8607121149109064E-2</v>
      </c>
      <c r="X96" s="1">
        <v>6.751662137632515E-2</v>
      </c>
      <c r="Y96" s="1">
        <v>5.1151220028582009E-2</v>
      </c>
      <c r="Z96" s="1">
        <v>5.2677927258838013E-2</v>
      </c>
      <c r="AB96" s="1">
        <f t="shared" si="4"/>
        <v>5.5821530794730061E-2</v>
      </c>
    </row>
    <row r="97" spans="2:28">
      <c r="B97" s="67" t="s">
        <v>208</v>
      </c>
      <c r="C97" s="1" t="s">
        <v>183</v>
      </c>
      <c r="D97" s="1" t="s">
        <v>54</v>
      </c>
      <c r="E97" s="1" t="s">
        <v>141</v>
      </c>
      <c r="I97" s="1" t="s">
        <v>78</v>
      </c>
      <c r="J97" s="1" t="s">
        <v>56</v>
      </c>
      <c r="K97" s="1" t="s">
        <v>209</v>
      </c>
      <c r="L97" s="1">
        <v>0.28999999999999998</v>
      </c>
      <c r="M97" s="1">
        <v>0.27600000000000002</v>
      </c>
      <c r="N97" s="1" t="s">
        <v>67</v>
      </c>
      <c r="O97" s="1" t="s">
        <v>67</v>
      </c>
      <c r="P97" s="1">
        <f>((66.23-66.02)/(31.5*22.7)*1000)</f>
        <v>0.29368575624083348</v>
      </c>
      <c r="Q97" s="1">
        <v>0.27900000000000003</v>
      </c>
      <c r="R97" s="1">
        <v>1.75</v>
      </c>
      <c r="S97" s="67" t="s">
        <v>210</v>
      </c>
      <c r="T97" s="67"/>
      <c r="U97" s="67"/>
      <c r="V97" s="67"/>
      <c r="W97" s="67"/>
      <c r="X97" s="67"/>
      <c r="Y97" s="67"/>
      <c r="Z97" s="67"/>
      <c r="AA97" s="67"/>
      <c r="AB97" s="67" t="e">
        <f t="shared" si="4"/>
        <v>#DIV/0!</v>
      </c>
    </row>
    <row r="98" spans="2:28">
      <c r="B98" s="67" t="s">
        <v>211</v>
      </c>
      <c r="C98" s="1" t="s">
        <v>53</v>
      </c>
      <c r="D98" s="1" t="s">
        <v>165</v>
      </c>
      <c r="K98" s="1" t="s">
        <v>209</v>
      </c>
      <c r="AB98" s="29" t="e">
        <f t="shared" si="4"/>
        <v>#DIV/0!</v>
      </c>
    </row>
    <row r="99" spans="2:28">
      <c r="B99" s="69" t="s">
        <v>212</v>
      </c>
      <c r="C99" s="1" t="s">
        <v>213</v>
      </c>
      <c r="D99" s="1" t="s">
        <v>54</v>
      </c>
      <c r="E99" s="1" t="s">
        <v>214</v>
      </c>
      <c r="I99" s="1" t="s">
        <v>213</v>
      </c>
      <c r="J99" s="1" t="s">
        <v>56</v>
      </c>
      <c r="K99" s="1" t="s">
        <v>215</v>
      </c>
      <c r="AB99" s="29"/>
    </row>
    <row r="100" spans="2:28">
      <c r="B100" s="69" t="s">
        <v>216</v>
      </c>
      <c r="C100" s="1" t="s">
        <v>213</v>
      </c>
      <c r="D100" s="1" t="s">
        <v>217</v>
      </c>
      <c r="I100" s="1" t="s">
        <v>213</v>
      </c>
      <c r="J100" s="1" t="s">
        <v>56</v>
      </c>
      <c r="K100" s="1" t="s">
        <v>215</v>
      </c>
      <c r="AB100" s="29"/>
    </row>
    <row r="101" spans="2:28">
      <c r="B101" s="69" t="s">
        <v>218</v>
      </c>
      <c r="C101" s="1" t="s">
        <v>219</v>
      </c>
      <c r="D101" s="1" t="s">
        <v>54</v>
      </c>
      <c r="AB101" s="29"/>
    </row>
    <row r="102" spans="2:28">
      <c r="B102" s="69" t="s">
        <v>220</v>
      </c>
      <c r="C102" s="1" t="s">
        <v>213</v>
      </c>
      <c r="I102" s="1" t="s">
        <v>213</v>
      </c>
      <c r="J102" s="1" t="s">
        <v>56</v>
      </c>
      <c r="K102" s="1" t="s">
        <v>221</v>
      </c>
      <c r="AB102" s="29" t="e">
        <f t="shared" si="4"/>
        <v>#DIV/0!</v>
      </c>
    </row>
    <row r="103" spans="2:28">
      <c r="B103" s="86" t="s">
        <v>222</v>
      </c>
      <c r="C103" s="1" t="s">
        <v>183</v>
      </c>
      <c r="D103" s="1" t="s">
        <v>54</v>
      </c>
      <c r="E103" s="1" t="s">
        <v>141</v>
      </c>
      <c r="I103" s="1" t="s">
        <v>78</v>
      </c>
      <c r="J103" s="1" t="s">
        <v>56</v>
      </c>
      <c r="K103" s="1" t="s">
        <v>194</v>
      </c>
      <c r="L103" s="1">
        <v>0.27</v>
      </c>
      <c r="M103" s="1">
        <v>0.27100000000000002</v>
      </c>
      <c r="N103" s="1" t="s">
        <v>67</v>
      </c>
      <c r="O103" s="1" t="s">
        <v>67</v>
      </c>
      <c r="P103" s="1">
        <f>((65.41-65.26)/31.5*22.6)</f>
        <v>0.10761904761904149</v>
      </c>
      <c r="Q103" s="1">
        <v>0.27700000000000002</v>
      </c>
      <c r="R103" s="1">
        <v>1.86</v>
      </c>
      <c r="S103" s="87" t="s">
        <v>223</v>
      </c>
      <c r="T103" s="87"/>
      <c r="U103" s="87"/>
      <c r="V103" s="87"/>
      <c r="W103" s="87"/>
      <c r="X103" s="87"/>
      <c r="Y103" s="87"/>
      <c r="Z103" s="87"/>
      <c r="AA103" s="87"/>
      <c r="AB103" s="87" t="e">
        <f t="shared" si="4"/>
        <v>#DIV/0!</v>
      </c>
    </row>
    <row r="104" spans="2:28">
      <c r="B104" s="86" t="s">
        <v>224</v>
      </c>
      <c r="C104" s="1" t="s">
        <v>53</v>
      </c>
      <c r="D104" s="1" t="s">
        <v>104</v>
      </c>
      <c r="E104" s="1" t="s">
        <v>214</v>
      </c>
      <c r="I104" s="1" t="s">
        <v>78</v>
      </c>
      <c r="J104" s="1" t="s">
        <v>56</v>
      </c>
      <c r="K104" s="1" t="s">
        <v>194</v>
      </c>
      <c r="L104" s="1">
        <v>0.27800000000000002</v>
      </c>
      <c r="AB104" s="29" t="e">
        <f t="shared" si="4"/>
        <v>#DIV/0!</v>
      </c>
    </row>
    <row r="105" spans="2:28">
      <c r="B105" s="86" t="s">
        <v>225</v>
      </c>
      <c r="C105" s="1" t="s">
        <v>53</v>
      </c>
      <c r="D105" s="1" t="s">
        <v>54</v>
      </c>
      <c r="I105" s="1" t="s">
        <v>78</v>
      </c>
      <c r="J105" s="1" t="s">
        <v>56</v>
      </c>
      <c r="K105" s="1" t="s">
        <v>226</v>
      </c>
      <c r="L105" s="1">
        <v>0.27</v>
      </c>
      <c r="M105" s="1">
        <v>0.28199999999999997</v>
      </c>
      <c r="N105" s="1" t="s">
        <v>67</v>
      </c>
      <c r="O105" s="1" t="s">
        <v>67</v>
      </c>
      <c r="P105" s="1">
        <f>((36.1-35.88)/28*13.9)</f>
        <v>0.10921428571428514</v>
      </c>
      <c r="Q105" s="1">
        <v>0.28100000000000003</v>
      </c>
      <c r="R105" s="1">
        <v>0.88</v>
      </c>
      <c r="S105">
        <v>4.6063863420803042E-2</v>
      </c>
      <c r="T105">
        <v>4.4742187746681969E-2</v>
      </c>
      <c r="U105">
        <v>5.1264676922425381E-2</v>
      </c>
      <c r="V105">
        <v>5.0396783409163051E-2</v>
      </c>
      <c r="W105">
        <v>3.013829378871033E-2</v>
      </c>
      <c r="X105">
        <v>3.3781249999999999E-2</v>
      </c>
      <c r="Y105">
        <v>3.3742139674343065E-2</v>
      </c>
      <c r="Z105">
        <v>3.2352971753526916E-2</v>
      </c>
      <c r="AB105" s="29">
        <f>AVERAGE(S105:AA105)</f>
        <v>4.0310270839456722E-2</v>
      </c>
    </row>
    <row r="106" spans="2:28">
      <c r="B106" s="74" t="s">
        <v>227</v>
      </c>
      <c r="C106" s="1" t="s">
        <v>53</v>
      </c>
      <c r="D106" s="1" t="s">
        <v>54</v>
      </c>
      <c r="I106" s="1" t="s">
        <v>78</v>
      </c>
      <c r="J106" s="1" t="s">
        <v>56</v>
      </c>
      <c r="K106" s="1" t="s">
        <v>226</v>
      </c>
      <c r="L106" s="1">
        <v>0.253</v>
      </c>
      <c r="M106" s="1">
        <v>0.28199999999999997</v>
      </c>
      <c r="N106" s="1" t="s">
        <v>67</v>
      </c>
      <c r="O106" s="1" t="s">
        <v>67</v>
      </c>
      <c r="P106" s="1">
        <f>((36.61-36.52)/28*13.9)</f>
        <v>4.4678571428569597E-2</v>
      </c>
      <c r="Q106" s="1">
        <v>0.27500000000000002</v>
      </c>
      <c r="R106" s="1">
        <v>0.98</v>
      </c>
      <c r="S106">
        <v>5.464335783168358E-2</v>
      </c>
      <c r="T106">
        <v>2.8835482164528203E-2</v>
      </c>
      <c r="U106">
        <v>2.0270964823913981E-2</v>
      </c>
      <c r="V106">
        <v>1.9405008937193106E-2</v>
      </c>
      <c r="W106">
        <v>4.4601136602820467E-2</v>
      </c>
      <c r="X106">
        <v>3.1077699440331438E-2</v>
      </c>
      <c r="Y106">
        <v>2.7646382991936901E-2</v>
      </c>
      <c r="Z106">
        <v>2.6382169292478188E-2</v>
      </c>
      <c r="AB106" s="29">
        <f>AVERAGE(S106:AA106)</f>
        <v>3.1607775260610725E-2</v>
      </c>
    </row>
    <row r="107" spans="2:28">
      <c r="B107" s="74" t="s">
        <v>228</v>
      </c>
      <c r="C107" s="1" t="s">
        <v>53</v>
      </c>
      <c r="D107" s="1" t="s">
        <v>54</v>
      </c>
      <c r="I107" s="1" t="s">
        <v>78</v>
      </c>
      <c r="J107" s="1" t="s">
        <v>56</v>
      </c>
      <c r="K107" s="1" t="s">
        <v>226</v>
      </c>
      <c r="L107" s="1">
        <v>0.26900000000000002</v>
      </c>
      <c r="M107" s="1">
        <v>0.27500000000000002</v>
      </c>
      <c r="N107" s="1" t="s">
        <v>67</v>
      </c>
      <c r="O107" s="1" t="s">
        <v>67</v>
      </c>
      <c r="P107" s="1">
        <f>((36.42-36)/28*13.9)</f>
        <v>0.20850000000000085</v>
      </c>
      <c r="Q107" s="1">
        <v>0.28399999999999997</v>
      </c>
      <c r="R107" s="1">
        <v>1.03</v>
      </c>
      <c r="S107">
        <v>4.1291527629121284E-2</v>
      </c>
      <c r="T107">
        <v>3.4755430536021252E-2</v>
      </c>
      <c r="U107">
        <v>3.474090292983005E-2</v>
      </c>
      <c r="V107">
        <v>6.8046986875114401E-2</v>
      </c>
      <c r="W107">
        <v>4.7829713549640489E-2</v>
      </c>
      <c r="X107">
        <v>4.0703401731256944E-2</v>
      </c>
      <c r="Y107">
        <v>4.158885368361416E-2</v>
      </c>
      <c r="Z107">
        <v>4.1070043397136213E-2</v>
      </c>
      <c r="AB107" s="29">
        <f>AVERAGE(S107:AA107)</f>
        <v>4.375335754146685E-2</v>
      </c>
    </row>
    <row r="108" spans="2:28">
      <c r="B108" s="74" t="s">
        <v>229</v>
      </c>
      <c r="C108" s="1" t="s">
        <v>53</v>
      </c>
      <c r="D108" s="1" t="s">
        <v>54</v>
      </c>
      <c r="I108" s="1" t="s">
        <v>78</v>
      </c>
      <c r="J108" s="1" t="s">
        <v>56</v>
      </c>
      <c r="K108" s="1" t="s">
        <v>226</v>
      </c>
      <c r="L108" s="1">
        <v>0.26300000000000001</v>
      </c>
      <c r="M108" s="1">
        <v>0.27800000000000002</v>
      </c>
      <c r="N108" s="1" t="s">
        <v>67</v>
      </c>
      <c r="O108" s="1" t="s">
        <v>67</v>
      </c>
      <c r="P108" s="1">
        <f>((35.97-35.67)/27.9*13.9)</f>
        <v>0.14946236559139645</v>
      </c>
      <c r="Q108" s="1">
        <v>0.28299999999999997</v>
      </c>
      <c r="R108" s="1">
        <v>1.05</v>
      </c>
      <c r="S108">
        <v>5.3577872593347342E-2</v>
      </c>
      <c r="T108">
        <v>3.0194201965892693E-2</v>
      </c>
      <c r="U108">
        <v>2.38352861161777E-2</v>
      </c>
      <c r="V108">
        <v>4.1164258602973562E-2</v>
      </c>
      <c r="W108">
        <v>5.0981845127825116E-2</v>
      </c>
      <c r="X108">
        <v>3.849009253934229E-2</v>
      </c>
      <c r="Y108">
        <v>3.4479883260371061E-2</v>
      </c>
      <c r="Z108">
        <v>3.5318176601316732E-2</v>
      </c>
      <c r="AB108" s="29">
        <f>AVERAGE(S108:AA108)</f>
        <v>3.8505202100905814E-2</v>
      </c>
    </row>
    <row r="109" spans="2:28">
      <c r="B109" s="86" t="s">
        <v>230</v>
      </c>
      <c r="C109" s="1" t="s">
        <v>53</v>
      </c>
      <c r="D109" s="1" t="s">
        <v>54</v>
      </c>
      <c r="I109" s="1" t="s">
        <v>78</v>
      </c>
      <c r="J109" s="1" t="s">
        <v>56</v>
      </c>
      <c r="K109" s="1" t="s">
        <v>231</v>
      </c>
      <c r="L109" s="1">
        <v>0.27</v>
      </c>
      <c r="M109" s="1">
        <v>0.27</v>
      </c>
      <c r="N109" s="1" t="s">
        <v>67</v>
      </c>
      <c r="O109" s="1" t="s">
        <v>67</v>
      </c>
      <c r="P109" s="1">
        <f>((36.26-35.9)/28*13.9)</f>
        <v>0.17871428571428544</v>
      </c>
      <c r="Q109" s="1">
        <v>0.27300000000000002</v>
      </c>
      <c r="R109" s="1">
        <v>1</v>
      </c>
      <c r="S109" s="1">
        <v>4.0151698200422324E-2</v>
      </c>
      <c r="T109" s="1">
        <v>3.4713006405500582E-2</v>
      </c>
      <c r="U109" s="1">
        <v>3.3677120606188202E-2</v>
      </c>
      <c r="V109" s="1">
        <v>6.3206726587416634E-2</v>
      </c>
      <c r="W109" s="1">
        <v>5.5656253331911702E-2</v>
      </c>
      <c r="X109" s="1">
        <v>4.6674347077040199E-2</v>
      </c>
      <c r="Y109" s="1">
        <v>4.6220129040433371E-2</v>
      </c>
      <c r="Z109" s="1">
        <v>6.5072027520963235E-2</v>
      </c>
      <c r="AB109" s="29">
        <f t="shared" si="4"/>
        <v>4.8171413596234537E-2</v>
      </c>
    </row>
    <row r="110" spans="2:28">
      <c r="B110" s="74" t="s">
        <v>232</v>
      </c>
      <c r="C110" s="1" t="s">
        <v>53</v>
      </c>
      <c r="D110" s="1" t="s">
        <v>54</v>
      </c>
      <c r="I110" s="1" t="s">
        <v>78</v>
      </c>
      <c r="J110" s="1" t="s">
        <v>56</v>
      </c>
      <c r="K110" s="1" t="s">
        <v>231</v>
      </c>
      <c r="L110" s="1">
        <v>0.26800000000000002</v>
      </c>
      <c r="M110" s="1">
        <v>0.28199999999999997</v>
      </c>
      <c r="N110" s="1" t="s">
        <v>67</v>
      </c>
      <c r="O110" s="1" t="s">
        <v>67</v>
      </c>
      <c r="P110" s="1">
        <f>((36.23-35.91)/28*13.9)</f>
        <v>0.158857142857143</v>
      </c>
      <c r="Q110" s="1">
        <v>0.28100000000000003</v>
      </c>
      <c r="R110" s="1">
        <v>0.96</v>
      </c>
      <c r="S110" s="1">
        <v>5.7068465084514255E-2</v>
      </c>
      <c r="T110" s="1">
        <v>3.5130787230486377E-2</v>
      </c>
      <c r="U110" s="1">
        <v>4.0736067297581495E-2</v>
      </c>
      <c r="V110" s="1">
        <v>6.5291761394392106E-2</v>
      </c>
      <c r="W110" s="1">
        <v>3.3057419913781402E-2</v>
      </c>
      <c r="X110" s="1">
        <v>3.1734632277940836E-2</v>
      </c>
      <c r="Y110" s="1">
        <v>3.9566571911090594E-2</v>
      </c>
      <c r="Z110" s="1">
        <v>4.2859848086350912E-2</v>
      </c>
      <c r="AB110" s="29">
        <f t="shared" si="4"/>
        <v>4.3180694149517244E-2</v>
      </c>
    </row>
    <row r="111" spans="2:28">
      <c r="B111" s="74" t="s">
        <v>233</v>
      </c>
      <c r="C111" s="1" t="s">
        <v>53</v>
      </c>
      <c r="D111" s="1" t="s">
        <v>54</v>
      </c>
      <c r="I111" s="1" t="s">
        <v>78</v>
      </c>
      <c r="J111" s="1" t="s">
        <v>56</v>
      </c>
      <c r="K111" s="1" t="s">
        <v>231</v>
      </c>
      <c r="L111" s="1">
        <v>0.26300000000000001</v>
      </c>
      <c r="M111" s="1">
        <v>0.27200000000000002</v>
      </c>
      <c r="N111" s="1" t="s">
        <v>67</v>
      </c>
      <c r="O111" s="1" t="s">
        <v>67</v>
      </c>
      <c r="P111" s="1">
        <f>((36.8-36.44)/28*14)</f>
        <v>0.17999999999999972</v>
      </c>
      <c r="Q111" s="1">
        <v>0.27500000000000002</v>
      </c>
      <c r="R111" s="1">
        <v>1.07</v>
      </c>
      <c r="S111" s="1">
        <v>8.0354904461375803E-2</v>
      </c>
      <c r="T111" s="1">
        <v>7.2920296167247378E-2</v>
      </c>
      <c r="U111" s="1">
        <v>6.8968869493832227E-2</v>
      </c>
      <c r="V111" s="1">
        <v>5.5936827298109511E-2</v>
      </c>
      <c r="W111" s="1">
        <v>4.0843754265494907E-2</v>
      </c>
      <c r="X111" s="1">
        <v>2.6188036311316751E-2</v>
      </c>
      <c r="Y111" s="1">
        <v>4.0843754265494907E-2</v>
      </c>
      <c r="Z111" s="1">
        <v>2.2719717431955118E-2</v>
      </c>
      <c r="AA111" s="1">
        <v>1.8389764265437942E-2</v>
      </c>
      <c r="AB111" s="29">
        <f t="shared" si="4"/>
        <v>4.7462880440029394E-2</v>
      </c>
    </row>
    <row r="112" spans="2:28">
      <c r="B112" s="74" t="s">
        <v>234</v>
      </c>
      <c r="C112" s="1" t="s">
        <v>53</v>
      </c>
      <c r="D112" s="1" t="s">
        <v>54</v>
      </c>
      <c r="I112" s="1" t="s">
        <v>78</v>
      </c>
      <c r="J112" s="1" t="s">
        <v>56</v>
      </c>
      <c r="K112" s="1" t="s">
        <v>231</v>
      </c>
      <c r="L112" s="1">
        <v>0.26800000000000002</v>
      </c>
      <c r="M112" s="1">
        <v>0.28999999999999998</v>
      </c>
      <c r="N112" s="1" t="s">
        <v>67</v>
      </c>
      <c r="O112" s="1" t="s">
        <v>67</v>
      </c>
      <c r="P112" s="1">
        <f>((36.35-35.93)/27.9*14)</f>
        <v>0.21075268817204387</v>
      </c>
      <c r="Q112" s="1">
        <v>0.28299999999999997</v>
      </c>
      <c r="R112" s="1">
        <v>0.94</v>
      </c>
      <c r="S112">
        <v>5.8990806072268545E-2</v>
      </c>
      <c r="T112">
        <v>5.0305395317271795E-2</v>
      </c>
      <c r="U112">
        <v>5.0925631401488647E-2</v>
      </c>
      <c r="V112">
        <v>7.3634461751921343E-2</v>
      </c>
      <c r="W112">
        <v>5.6431915869409877E-2</v>
      </c>
      <c r="X112">
        <v>3.4591851650761167E-2</v>
      </c>
      <c r="Y112">
        <v>3.602906581629986E-2</v>
      </c>
      <c r="Z112">
        <v>7.0680430200508015E-2</v>
      </c>
      <c r="AB112" s="29">
        <f>AVERAGE(S112:AA112)</f>
        <v>5.3948694759991152E-2</v>
      </c>
    </row>
    <row r="113" spans="1:28">
      <c r="B113" s="67" t="s">
        <v>235</v>
      </c>
      <c r="C113" s="1" t="s">
        <v>53</v>
      </c>
      <c r="I113" s="1" t="s">
        <v>78</v>
      </c>
      <c r="J113" s="1" t="s">
        <v>56</v>
      </c>
      <c r="K113" s="1" t="s">
        <v>226</v>
      </c>
      <c r="AB113" s="29" t="e">
        <f t="shared" si="4"/>
        <v>#DIV/0!</v>
      </c>
    </row>
    <row r="114" spans="1:28">
      <c r="B114" s="67" t="s">
        <v>236</v>
      </c>
      <c r="C114" s="1" t="s">
        <v>53</v>
      </c>
      <c r="I114" s="1" t="s">
        <v>78</v>
      </c>
      <c r="J114" s="1" t="s">
        <v>56</v>
      </c>
      <c r="K114" s="1" t="s">
        <v>226</v>
      </c>
      <c r="AB114" s="29" t="e">
        <f t="shared" si="4"/>
        <v>#DIV/0!</v>
      </c>
    </row>
    <row r="115" spans="1:28">
      <c r="B115" s="74" t="s">
        <v>237</v>
      </c>
      <c r="C115" s="1" t="s">
        <v>53</v>
      </c>
      <c r="D115" s="1" t="s">
        <v>54</v>
      </c>
      <c r="I115" s="1" t="s">
        <v>78</v>
      </c>
      <c r="J115" s="1" t="s">
        <v>56</v>
      </c>
      <c r="K115" s="1" t="s">
        <v>231</v>
      </c>
      <c r="L115" s="1">
        <v>0.26800000000000002</v>
      </c>
      <c r="M115" s="1">
        <v>0.28599999999999998</v>
      </c>
      <c r="N115" s="1" t="s">
        <v>67</v>
      </c>
      <c r="O115" s="1" t="s">
        <v>67</v>
      </c>
      <c r="P115" s="1">
        <f>((36.45-36.13)/27.9*14)</f>
        <v>0.1605734767025091</v>
      </c>
      <c r="Q115" s="1">
        <v>0.28100000000000003</v>
      </c>
      <c r="R115" s="1">
        <v>0.98</v>
      </c>
      <c r="S115">
        <v>4.6993081426290578E-2</v>
      </c>
      <c r="T115">
        <v>4.6993081426290578E-2</v>
      </c>
      <c r="U115">
        <v>4.0573619793034615E-2</v>
      </c>
      <c r="V115">
        <v>4.9242705275095652E-2</v>
      </c>
      <c r="W115">
        <v>4.6311163694751967E-2</v>
      </c>
      <c r="X115">
        <v>3.9090270423303174E-2</v>
      </c>
      <c r="Y115">
        <v>3.9382729098403978E-2</v>
      </c>
      <c r="Z115">
        <v>5.1146010186757219E-2</v>
      </c>
      <c r="AB115" s="1">
        <f>AVERAGE(S115:AA115)</f>
        <v>4.4966582665490966E-2</v>
      </c>
    </row>
    <row r="116" spans="1:28">
      <c r="B116" s="74" t="s">
        <v>238</v>
      </c>
      <c r="C116" s="1" t="s">
        <v>53</v>
      </c>
      <c r="D116" s="1" t="s">
        <v>54</v>
      </c>
      <c r="I116" s="1" t="s">
        <v>78</v>
      </c>
      <c r="J116" s="1" t="s">
        <v>56</v>
      </c>
      <c r="K116" s="1" t="s">
        <v>231</v>
      </c>
      <c r="L116" s="1">
        <v>0.26200000000000001</v>
      </c>
      <c r="M116" s="1">
        <v>0.28799999999999998</v>
      </c>
      <c r="N116" s="1" t="s">
        <v>67</v>
      </c>
      <c r="O116" s="1" t="s">
        <v>67</v>
      </c>
      <c r="P116" s="1">
        <f>((35.68-35.59)/28*13.9)</f>
        <v>4.4678571428569597E-2</v>
      </c>
      <c r="Q116" s="1">
        <v>0.26700000000000002</v>
      </c>
      <c r="R116" s="1">
        <v>1.01</v>
      </c>
      <c r="S116" s="67"/>
      <c r="T116" s="67"/>
      <c r="U116" s="67"/>
      <c r="V116" s="67"/>
      <c r="W116" s="67"/>
      <c r="X116" s="67"/>
      <c r="Y116" s="67"/>
      <c r="Z116" s="67"/>
      <c r="AA116" s="67"/>
      <c r="AB116" s="67" t="e">
        <f t="shared" si="4"/>
        <v>#DIV/0!</v>
      </c>
    </row>
    <row r="117" spans="1:28">
      <c r="B117" s="74" t="s">
        <v>239</v>
      </c>
      <c r="C117" s="1" t="s">
        <v>53</v>
      </c>
      <c r="D117" s="1" t="s">
        <v>54</v>
      </c>
      <c r="I117" s="1" t="s">
        <v>78</v>
      </c>
      <c r="J117" s="1" t="s">
        <v>56</v>
      </c>
      <c r="K117" s="67"/>
      <c r="L117" s="1">
        <v>0.25</v>
      </c>
      <c r="M117" s="1">
        <v>0.28699999999999998</v>
      </c>
      <c r="N117" s="1" t="s">
        <v>67</v>
      </c>
      <c r="O117" s="1" t="s">
        <v>67</v>
      </c>
      <c r="P117" s="1">
        <f>((36.35-35.93)/27.9*14)</f>
        <v>0.21075268817204387</v>
      </c>
      <c r="Q117" s="1">
        <v>0.26800000000000002</v>
      </c>
      <c r="R117" s="1">
        <v>1.02</v>
      </c>
      <c r="S117" s="67"/>
      <c r="T117" s="67"/>
      <c r="U117" s="67"/>
      <c r="V117" s="67"/>
      <c r="W117" s="67"/>
      <c r="X117" s="67"/>
      <c r="Y117" s="67"/>
      <c r="Z117" s="67"/>
      <c r="AA117" s="67"/>
      <c r="AB117" s="67" t="e">
        <f t="shared" si="4"/>
        <v>#DIV/0!</v>
      </c>
    </row>
    <row r="118" spans="1:28">
      <c r="B118" s="74" t="s">
        <v>240</v>
      </c>
      <c r="C118" s="1" t="s">
        <v>53</v>
      </c>
      <c r="D118" s="1" t="s">
        <v>54</v>
      </c>
      <c r="I118" s="1" t="s">
        <v>78</v>
      </c>
      <c r="J118" s="1" t="s">
        <v>56</v>
      </c>
      <c r="K118" s="67"/>
      <c r="L118" s="67" t="s">
        <v>65</v>
      </c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 t="e">
        <f t="shared" si="4"/>
        <v>#DIV/0!</v>
      </c>
    </row>
    <row r="119" spans="1:28">
      <c r="A119" s="69"/>
      <c r="B119" s="74" t="s">
        <v>241</v>
      </c>
      <c r="C119" s="1" t="s">
        <v>53</v>
      </c>
      <c r="D119" s="1" t="s">
        <v>54</v>
      </c>
      <c r="I119" s="1" t="s">
        <v>78</v>
      </c>
      <c r="J119" s="1" t="s">
        <v>56</v>
      </c>
      <c r="K119" s="1" t="s">
        <v>242</v>
      </c>
      <c r="L119" s="67" t="s">
        <v>65</v>
      </c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 t="e">
        <f t="shared" si="4"/>
        <v>#DIV/0!</v>
      </c>
    </row>
    <row r="120" spans="1:28">
      <c r="B120" s="74" t="s">
        <v>243</v>
      </c>
      <c r="C120" s="1" t="s">
        <v>53</v>
      </c>
      <c r="D120" s="1" t="s">
        <v>54</v>
      </c>
      <c r="I120" s="1" t="s">
        <v>78</v>
      </c>
      <c r="J120" s="1" t="s">
        <v>56</v>
      </c>
      <c r="K120" s="1" t="s">
        <v>242</v>
      </c>
      <c r="L120" s="1">
        <v>0.26300000000000001</v>
      </c>
      <c r="M120" s="1">
        <v>0.26900000000000002</v>
      </c>
      <c r="N120" s="1" t="s">
        <v>67</v>
      </c>
      <c r="O120" s="1" t="s">
        <v>67</v>
      </c>
      <c r="P120" s="1">
        <f>((35.57-35.54)/28*13.9)</f>
        <v>1.4892857142857707E-2</v>
      </c>
      <c r="Q120" s="1">
        <v>0.27</v>
      </c>
      <c r="R120" s="1">
        <v>1.04</v>
      </c>
      <c r="S120">
        <v>5.5140988527929667E-2</v>
      </c>
      <c r="T120">
        <v>4.2089649586046565E-2</v>
      </c>
      <c r="U120">
        <v>2.2883766956665157E-2</v>
      </c>
      <c r="V120">
        <v>4.5622557820255573E-2</v>
      </c>
      <c r="W120">
        <v>4.0353751785564239E-2</v>
      </c>
      <c r="X120">
        <v>3.130396787415992E-2</v>
      </c>
      <c r="Y120">
        <v>2.9838810186531513E-2</v>
      </c>
      <c r="Z120">
        <v>3.6372763305131721E-2</v>
      </c>
      <c r="AB120" s="1">
        <f>AVERAGE(S120:AA120)</f>
        <v>3.7950782005285545E-2</v>
      </c>
    </row>
    <row r="121" spans="1:28">
      <c r="B121" s="74" t="s">
        <v>244</v>
      </c>
      <c r="C121" s="1" t="s">
        <v>53</v>
      </c>
      <c r="D121" s="1" t="s">
        <v>54</v>
      </c>
      <c r="E121" s="1" t="s">
        <v>21</v>
      </c>
      <c r="I121" s="1" t="s">
        <v>78</v>
      </c>
      <c r="J121" s="1" t="s">
        <v>56</v>
      </c>
      <c r="K121" s="1" t="s">
        <v>242</v>
      </c>
      <c r="L121" s="1">
        <v>0.26600000000000001</v>
      </c>
      <c r="M121" s="1">
        <v>0.28899999999999998</v>
      </c>
      <c r="N121" s="1" t="s">
        <v>67</v>
      </c>
      <c r="O121" s="1" t="s">
        <v>67</v>
      </c>
      <c r="P121" s="1">
        <f>((36.35-35.93)/27.9*14)</f>
        <v>0.21075268817204387</v>
      </c>
      <c r="Q121" s="1" t="s">
        <v>62</v>
      </c>
      <c r="R121" s="1">
        <v>0.96</v>
      </c>
      <c r="S121">
        <v>6.4184549356223169E-2</v>
      </c>
      <c r="T121">
        <v>4.0684370735803506E-2</v>
      </c>
      <c r="U121">
        <v>2.8761153766341564E-2</v>
      </c>
      <c r="V121">
        <v>2.8985807520977933E-2</v>
      </c>
      <c r="W121">
        <v>7.8416639442448005E-2</v>
      </c>
      <c r="X121">
        <v>4.5725142495250157E-2</v>
      </c>
      <c r="Y121">
        <v>4.4657534246575342E-2</v>
      </c>
      <c r="Z121">
        <v>3.348958333333333E-2</v>
      </c>
      <c r="AB121" s="1">
        <f>AVERAGE(S121:AA121)</f>
        <v>4.5613097612119131E-2</v>
      </c>
    </row>
    <row r="122" spans="1:28">
      <c r="B122" s="86" t="s">
        <v>245</v>
      </c>
      <c r="C122" s="1" t="s">
        <v>53</v>
      </c>
      <c r="D122" s="1" t="s">
        <v>54</v>
      </c>
      <c r="E122" s="1" t="s">
        <v>21</v>
      </c>
      <c r="I122" s="1" t="s">
        <v>78</v>
      </c>
      <c r="J122" s="1" t="s">
        <v>56</v>
      </c>
      <c r="K122" s="1" t="s">
        <v>242</v>
      </c>
      <c r="L122" s="1">
        <v>0.27600000000000002</v>
      </c>
      <c r="M122" s="1">
        <v>0.26600000000000001</v>
      </c>
      <c r="N122" s="1" t="s">
        <v>67</v>
      </c>
      <c r="O122" s="1" t="s">
        <v>67</v>
      </c>
      <c r="P122" s="1">
        <f>((35.43-35.45)/28*13.9)</f>
        <v>-9.9285714285729815E-3</v>
      </c>
      <c r="Q122" s="1" t="s">
        <v>62</v>
      </c>
      <c r="R122" s="1">
        <v>0.97</v>
      </c>
      <c r="S122">
        <v>2.2291021671826627E-2</v>
      </c>
      <c r="T122">
        <v>2.2128325508607199E-2</v>
      </c>
      <c r="U122">
        <v>2.4112303881090008E-2</v>
      </c>
      <c r="V122">
        <v>3.4792158813046543E-2</v>
      </c>
      <c r="W122">
        <v>3.4920800333472279E-2</v>
      </c>
      <c r="X122">
        <v>3.446185997910136E-2</v>
      </c>
      <c r="Y122">
        <v>2.5534552215680198E-2</v>
      </c>
      <c r="Z122">
        <v>2.9779946024496576E-2</v>
      </c>
      <c r="AB122" s="1">
        <f>AVERAGE(S122:AA122)</f>
        <v>2.8502621053415098E-2</v>
      </c>
    </row>
    <row r="123" spans="1:28">
      <c r="B123" s="74" t="s">
        <v>246</v>
      </c>
      <c r="C123" s="1" t="s">
        <v>53</v>
      </c>
      <c r="D123" s="1" t="s">
        <v>54</v>
      </c>
      <c r="E123" s="1" t="s">
        <v>21</v>
      </c>
      <c r="I123" s="1" t="s">
        <v>78</v>
      </c>
      <c r="J123" s="1" t="s">
        <v>56</v>
      </c>
      <c r="K123" s="1" t="s">
        <v>242</v>
      </c>
      <c r="L123" s="1">
        <v>0.25900000000000001</v>
      </c>
      <c r="M123" s="1">
        <v>0.27700000000000002</v>
      </c>
      <c r="N123" s="1" t="s">
        <v>67</v>
      </c>
      <c r="O123" s="1" t="s">
        <v>67</v>
      </c>
      <c r="P123" s="1">
        <f>((36.21-35.77)/28*14)</f>
        <v>0.21999999999999886</v>
      </c>
      <c r="Q123" s="1" t="s">
        <v>62</v>
      </c>
      <c r="R123" s="1">
        <v>0.96</v>
      </c>
      <c r="S123">
        <v>7.5994795619646532E-2</v>
      </c>
      <c r="T123">
        <v>5.8743052586575466E-2</v>
      </c>
      <c r="U123">
        <v>6.6620036586678144E-2</v>
      </c>
      <c r="V123">
        <v>6.2971698113207547E-2</v>
      </c>
      <c r="W123">
        <v>6.0500963391136801E-2</v>
      </c>
      <c r="X123">
        <v>4.7095479509928172E-2</v>
      </c>
      <c r="Y123">
        <v>7.5499782703172522E-2</v>
      </c>
      <c r="Z123">
        <v>6.1243243243243241E-2</v>
      </c>
      <c r="AB123" s="1">
        <f>AVERAGE(S123:AA123)</f>
        <v>6.3583631469198557E-2</v>
      </c>
    </row>
    <row r="124" spans="1:28">
      <c r="B124" s="69" t="s">
        <v>247</v>
      </c>
      <c r="C124" s="1" t="s">
        <v>53</v>
      </c>
      <c r="D124" s="1" t="s">
        <v>104</v>
      </c>
      <c r="I124" s="1" t="s">
        <v>78</v>
      </c>
      <c r="J124" s="1" t="s">
        <v>56</v>
      </c>
      <c r="K124" s="1" t="s">
        <v>242</v>
      </c>
      <c r="AB124" s="29" t="e">
        <f t="shared" ref="AB124:AB160" si="8">AVERAGE(S124:AA124)</f>
        <v>#DIV/0!</v>
      </c>
    </row>
    <row r="125" spans="1:28">
      <c r="B125" s="74" t="s">
        <v>248</v>
      </c>
      <c r="C125" s="1" t="s">
        <v>53</v>
      </c>
      <c r="D125" s="1" t="s">
        <v>54</v>
      </c>
      <c r="E125" s="1" t="s">
        <v>21</v>
      </c>
      <c r="I125" s="1" t="s">
        <v>78</v>
      </c>
      <c r="J125" s="1" t="s">
        <v>56</v>
      </c>
      <c r="L125" s="1" t="s">
        <v>62</v>
      </c>
      <c r="M125" s="1">
        <v>0.27700000000000002</v>
      </c>
      <c r="N125" s="1" t="s">
        <v>67</v>
      </c>
      <c r="O125" s="1" t="s">
        <v>67</v>
      </c>
      <c r="P125" s="1">
        <f>((37.16-37.11)/28*14)</f>
        <v>2.4999999999998579E-2</v>
      </c>
      <c r="Q125" s="1" t="s">
        <v>62</v>
      </c>
      <c r="R125" s="1">
        <v>0.86</v>
      </c>
      <c r="S125">
        <v>5.02066772655008E-2</v>
      </c>
      <c r="T125">
        <v>3.5101827676240212E-2</v>
      </c>
      <c r="U125">
        <v>2.7402651201325599E-2</v>
      </c>
      <c r="V125">
        <v>4.3970061142736667E-2</v>
      </c>
      <c r="W125">
        <v>3.1154366607681901E-2</v>
      </c>
      <c r="X125">
        <v>3.7264545835077434E-2</v>
      </c>
      <c r="Y125">
        <v>4.7510307643514112E-2</v>
      </c>
      <c r="Z125">
        <v>3.7087480356207438E-2</v>
      </c>
      <c r="AB125" s="29">
        <f>AVERAGE(S125:AA125)</f>
        <v>3.8712239716035525E-2</v>
      </c>
    </row>
    <row r="126" spans="1:28">
      <c r="B126" s="74" t="s">
        <v>249</v>
      </c>
      <c r="C126" s="1" t="s">
        <v>53</v>
      </c>
      <c r="D126" s="1" t="s">
        <v>54</v>
      </c>
      <c r="E126" s="1" t="s">
        <v>21</v>
      </c>
      <c r="I126" s="1" t="s">
        <v>78</v>
      </c>
      <c r="J126" s="1" t="s">
        <v>56</v>
      </c>
      <c r="L126" s="1" t="s">
        <v>62</v>
      </c>
      <c r="M126" s="1">
        <v>0.27300000000000002</v>
      </c>
      <c r="N126" s="1" t="s">
        <v>67</v>
      </c>
      <c r="O126" s="1" t="s">
        <v>67</v>
      </c>
      <c r="P126" s="1">
        <f>((37.27-36.98)/28*13.9)</f>
        <v>0.14396428571428882</v>
      </c>
      <c r="Q126" s="11" t="s">
        <v>62</v>
      </c>
      <c r="R126" s="1">
        <v>1.04</v>
      </c>
      <c r="S126">
        <v>6.0843051246389217E-2</v>
      </c>
      <c r="T126">
        <v>4.6413100898045428E-2</v>
      </c>
      <c r="U126">
        <v>3.9374540875222998E-2</v>
      </c>
      <c r="V126">
        <v>4.2029442691903264E-2</v>
      </c>
      <c r="W126">
        <v>6.101349903578316E-2</v>
      </c>
      <c r="X126">
        <v>4.6999788717515319E-2</v>
      </c>
      <c r="Y126">
        <v>3.2482816079983337E-2</v>
      </c>
      <c r="Z126">
        <v>3.9435881304393412E-2</v>
      </c>
      <c r="AB126" s="29">
        <f t="shared" ref="AB126:AB146" si="9">AVERAGE(S126:AA126)</f>
        <v>4.6074015106154512E-2</v>
      </c>
    </row>
    <row r="127" spans="1:28">
      <c r="B127" s="74" t="s">
        <v>250</v>
      </c>
      <c r="C127" s="1" t="s">
        <v>169</v>
      </c>
      <c r="D127" s="1" t="s">
        <v>54</v>
      </c>
      <c r="E127" s="1" t="s">
        <v>141</v>
      </c>
      <c r="I127" s="1" t="s">
        <v>78</v>
      </c>
      <c r="J127" s="1" t="s">
        <v>56</v>
      </c>
      <c r="K127" s="1" t="s">
        <v>251</v>
      </c>
      <c r="L127" s="1">
        <v>0.26</v>
      </c>
      <c r="M127" s="1">
        <v>0.27600000000000002</v>
      </c>
      <c r="N127" s="71" t="s">
        <v>67</v>
      </c>
      <c r="O127" s="71" t="s">
        <v>67</v>
      </c>
      <c r="P127" s="71">
        <f>((67.91-67.48)/22.6*31.5)</f>
        <v>0.59933628318583032</v>
      </c>
      <c r="Q127" s="71">
        <v>0.28399999999999997</v>
      </c>
      <c r="R127" s="71">
        <v>1.59</v>
      </c>
      <c r="S127">
        <v>3.4232256715793871E-2</v>
      </c>
      <c r="T127">
        <v>2.9296915567556338E-2</v>
      </c>
      <c r="U127">
        <v>4.2013267347583448E-2</v>
      </c>
      <c r="V127">
        <v>4.2013267347583448E-2</v>
      </c>
      <c r="W127">
        <v>3.3218667108753312E-2</v>
      </c>
      <c r="X127">
        <v>2.4891326847443589E-2</v>
      </c>
      <c r="Y127">
        <v>2.7702842913467526E-2</v>
      </c>
      <c r="Z127">
        <v>2.5714581607290805E-2</v>
      </c>
      <c r="AB127" s="29">
        <f t="shared" si="9"/>
        <v>3.2385390681934044E-2</v>
      </c>
    </row>
    <row r="128" spans="1:28">
      <c r="B128" s="1" t="s">
        <v>252</v>
      </c>
      <c r="C128" s="1" t="s">
        <v>253</v>
      </c>
      <c r="D128" s="1" t="s">
        <v>54</v>
      </c>
      <c r="E128" s="1" t="s">
        <v>141</v>
      </c>
      <c r="I128" s="1" t="s">
        <v>78</v>
      </c>
      <c r="J128" s="1" t="s">
        <v>56</v>
      </c>
      <c r="K128" s="1" t="s">
        <v>251</v>
      </c>
      <c r="L128" s="1">
        <v>0.252</v>
      </c>
      <c r="M128" s="1">
        <v>0.27200000000000002</v>
      </c>
      <c r="N128" s="71" t="s">
        <v>67</v>
      </c>
      <c r="O128" s="71" t="s">
        <v>67</v>
      </c>
      <c r="P128" s="71">
        <f>((67.86-67.36)/31.6*22.7)</f>
        <v>0.35917721518987333</v>
      </c>
      <c r="Q128" s="23">
        <v>0.28100000000000003</v>
      </c>
      <c r="R128" s="23">
        <v>1.74</v>
      </c>
      <c r="S128">
        <v>2.6581754167961068E-2</v>
      </c>
      <c r="T128">
        <v>2.3589001447178005E-2</v>
      </c>
      <c r="U128">
        <v>1.8745508674674061E-2</v>
      </c>
      <c r="V128">
        <v>2.1727451182973447E-2</v>
      </c>
      <c r="W128">
        <v>3.2279603547209185E-2</v>
      </c>
      <c r="X128">
        <v>3.1029824379091759E-2</v>
      </c>
      <c r="Y128">
        <v>3.6964491463286897E-2</v>
      </c>
      <c r="Z128">
        <v>3.7797338363198152E-2</v>
      </c>
      <c r="AB128" s="29">
        <f t="shared" si="9"/>
        <v>2.8589371653196572E-2</v>
      </c>
    </row>
    <row r="129" spans="1:28">
      <c r="B129" s="74" t="s">
        <v>254</v>
      </c>
      <c r="C129" s="1" t="s">
        <v>169</v>
      </c>
      <c r="D129" s="1" t="s">
        <v>54</v>
      </c>
      <c r="E129" s="1" t="s">
        <v>141</v>
      </c>
      <c r="I129" s="1" t="s">
        <v>78</v>
      </c>
      <c r="J129" s="1" t="s">
        <v>56</v>
      </c>
      <c r="K129" s="1" t="s">
        <v>255</v>
      </c>
      <c r="L129" s="1">
        <v>0.25700000000000001</v>
      </c>
      <c r="M129" s="1">
        <v>0.27400000000000002</v>
      </c>
      <c r="N129" s="71" t="s">
        <v>67</v>
      </c>
      <c r="O129" s="71" t="s">
        <v>67</v>
      </c>
      <c r="P129" s="71">
        <f>((68.5-68.12)/22.7*31.6)</f>
        <v>0.5289867841409629</v>
      </c>
      <c r="Q129" s="71">
        <v>0.28399999999999997</v>
      </c>
      <c r="R129" s="71">
        <v>1.8</v>
      </c>
      <c r="S129">
        <v>3.2683282928355407E-2</v>
      </c>
      <c r="T129">
        <v>2.6619674510210429E-2</v>
      </c>
      <c r="U129">
        <v>3.4481678672095208E-2</v>
      </c>
      <c r="V129">
        <v>3.4816207184628238E-2</v>
      </c>
      <c r="W129">
        <v>2.5558312655086849E-2</v>
      </c>
      <c r="X129">
        <v>4.6076671243003492E-2</v>
      </c>
      <c r="Y129">
        <v>2.3152353426919899E-2</v>
      </c>
      <c r="Z129">
        <v>2.8479966955803387E-2</v>
      </c>
      <c r="AB129" s="29">
        <f t="shared" si="9"/>
        <v>3.1483518447012866E-2</v>
      </c>
    </row>
    <row r="130" spans="1:28">
      <c r="A130" s="1" t="s">
        <v>184</v>
      </c>
      <c r="B130" s="1" t="s">
        <v>256</v>
      </c>
      <c r="C130" s="1" t="s">
        <v>53</v>
      </c>
      <c r="D130" s="1" t="s">
        <v>165</v>
      </c>
      <c r="I130" s="1" t="s">
        <v>78</v>
      </c>
      <c r="J130" s="1" t="s">
        <v>56</v>
      </c>
      <c r="K130" s="1" t="s">
        <v>255</v>
      </c>
      <c r="L130" s="1">
        <v>0.25800000000000001</v>
      </c>
      <c r="M130" s="1">
        <v>0.27400000000000002</v>
      </c>
      <c r="N130" s="23"/>
      <c r="O130" s="23"/>
      <c r="P130" s="23"/>
      <c r="Q130" s="23"/>
      <c r="R130" s="23"/>
      <c r="S130">
        <v>3.7994335466275043E-2</v>
      </c>
      <c r="T130">
        <v>2.3790863153552645E-2</v>
      </c>
      <c r="U130">
        <v>2.4447428217310475E-2</v>
      </c>
      <c r="V130">
        <v>3.2396126210559199E-2</v>
      </c>
      <c r="W130">
        <v>2.3664440734557594E-2</v>
      </c>
      <c r="X130">
        <v>2.8728479568554243E-2</v>
      </c>
      <c r="Y130">
        <v>2.8519555970536365E-2</v>
      </c>
      <c r="Z130">
        <v>3.1540622074274424E-2</v>
      </c>
      <c r="AB130" s="29">
        <f t="shared" si="9"/>
        <v>2.8885231424452498E-2</v>
      </c>
    </row>
    <row r="131" spans="1:28">
      <c r="B131" s="86" t="s">
        <v>257</v>
      </c>
      <c r="C131" s="1" t="s">
        <v>169</v>
      </c>
      <c r="D131" s="1" t="s">
        <v>54</v>
      </c>
      <c r="E131" s="1" t="s">
        <v>141</v>
      </c>
      <c r="I131" s="1" t="s">
        <v>78</v>
      </c>
      <c r="J131" s="1" t="s">
        <v>56</v>
      </c>
      <c r="K131" s="1" t="s">
        <v>258</v>
      </c>
      <c r="L131" s="1">
        <v>0.27</v>
      </c>
      <c r="M131" s="1">
        <v>0.27800000000000002</v>
      </c>
      <c r="N131" s="71" t="s">
        <v>67</v>
      </c>
      <c r="O131" s="71" t="s">
        <v>67</v>
      </c>
      <c r="P131" s="71">
        <f>((67.57-66.97)/31.5*22.5)</f>
        <v>0.4285714285714245</v>
      </c>
      <c r="Q131" s="71">
        <v>0.28100000000000003</v>
      </c>
      <c r="R131" s="71">
        <v>1.51</v>
      </c>
      <c r="S131">
        <v>4.6942009084187178E-2</v>
      </c>
      <c r="T131">
        <v>3.7556324007125642E-2</v>
      </c>
      <c r="U131">
        <v>3.2888842587769564E-2</v>
      </c>
      <c r="V131">
        <v>3.7282449150765361E-2</v>
      </c>
      <c r="W131">
        <v>3.212386612449171E-2</v>
      </c>
      <c r="X131">
        <v>3.0602685541792445E-2</v>
      </c>
      <c r="Y131">
        <v>3.2770657497134523E-2</v>
      </c>
      <c r="Z131">
        <v>3.207920792079208E-2</v>
      </c>
      <c r="AB131" s="29">
        <f t="shared" si="9"/>
        <v>3.5280755239257305E-2</v>
      </c>
    </row>
    <row r="132" spans="1:28">
      <c r="B132" s="74" t="s">
        <v>259</v>
      </c>
      <c r="C132" s="1" t="s">
        <v>169</v>
      </c>
      <c r="D132" s="1" t="s">
        <v>54</v>
      </c>
      <c r="E132" s="1" t="s">
        <v>141</v>
      </c>
      <c r="I132" s="1" t="s">
        <v>78</v>
      </c>
      <c r="J132" s="1" t="s">
        <v>56</v>
      </c>
      <c r="K132" s="1" t="s">
        <v>258</v>
      </c>
      <c r="L132" s="1">
        <v>0.26800000000000002</v>
      </c>
      <c r="M132" s="1">
        <v>0.27700000000000002</v>
      </c>
      <c r="N132" s="71" t="s">
        <v>67</v>
      </c>
      <c r="O132" s="71" t="s">
        <v>67</v>
      </c>
      <c r="P132" s="71">
        <f>((66.76-66.33)/31.6*22.6)</f>
        <v>0.30753164556962514</v>
      </c>
      <c r="Q132" s="71">
        <v>0.27700000000000002</v>
      </c>
      <c r="R132" s="71">
        <v>1.3</v>
      </c>
      <c r="S132">
        <v>3.1473771856786015E-2</v>
      </c>
      <c r="T132">
        <v>3.1161532056619486E-2</v>
      </c>
      <c r="U132">
        <v>2.8493609888958729E-2</v>
      </c>
      <c r="V132">
        <v>3.2517700957934194E-2</v>
      </c>
      <c r="W132">
        <v>2.9407484407484408E-2</v>
      </c>
      <c r="X132">
        <v>2.7055895468215282E-2</v>
      </c>
      <c r="Y132">
        <v>3.2447916666666667E-2</v>
      </c>
      <c r="Z132">
        <v>4.0983606557377053E-2</v>
      </c>
      <c r="AB132" s="29">
        <f t="shared" si="9"/>
        <v>3.1692689732505233E-2</v>
      </c>
    </row>
    <row r="133" spans="1:28">
      <c r="A133" s="1" t="s">
        <v>184</v>
      </c>
      <c r="B133" s="1" t="s">
        <v>260</v>
      </c>
      <c r="C133" s="1" t="s">
        <v>53</v>
      </c>
      <c r="D133" s="1" t="s">
        <v>165</v>
      </c>
      <c r="I133" s="1" t="s">
        <v>78</v>
      </c>
      <c r="J133" s="1" t="s">
        <v>56</v>
      </c>
      <c r="K133" s="1" t="s">
        <v>261</v>
      </c>
      <c r="L133" s="1">
        <v>0.252</v>
      </c>
      <c r="M133" s="1">
        <v>0.28100000000000003</v>
      </c>
      <c r="N133" s="23"/>
      <c r="O133" s="23"/>
      <c r="P133" s="23"/>
      <c r="Q133" s="23"/>
      <c r="R133" s="23"/>
      <c r="S133">
        <v>3.7048665620094193E-2</v>
      </c>
      <c r="T133">
        <v>3.3848563968668408E-2</v>
      </c>
      <c r="U133">
        <v>4.0429148077331632E-2</v>
      </c>
      <c r="V133">
        <v>3.0058224163027655E-2</v>
      </c>
      <c r="W133">
        <v>3.5180345007841091E-2</v>
      </c>
      <c r="X133">
        <v>3.2443424757534679E-2</v>
      </c>
      <c r="Y133">
        <v>2.9070129870129871E-2</v>
      </c>
      <c r="Z133">
        <v>3.1285148927306813E-2</v>
      </c>
      <c r="AB133" s="29">
        <f t="shared" si="9"/>
        <v>3.3670456298991791E-2</v>
      </c>
    </row>
    <row r="134" spans="1:28">
      <c r="A134" s="1" t="s">
        <v>184</v>
      </c>
      <c r="B134" s="1" t="s">
        <v>262</v>
      </c>
      <c r="C134" s="1" t="s">
        <v>53</v>
      </c>
      <c r="D134" s="1" t="s">
        <v>165</v>
      </c>
      <c r="I134" s="1" t="s">
        <v>78</v>
      </c>
      <c r="J134" s="1" t="s">
        <v>56</v>
      </c>
      <c r="K134" s="1" t="s">
        <v>261</v>
      </c>
      <c r="L134" s="1">
        <v>0.253</v>
      </c>
      <c r="M134" s="1">
        <v>0.27900000000000003</v>
      </c>
      <c r="N134" s="23"/>
      <c r="O134" s="23"/>
      <c r="P134" s="23"/>
      <c r="Q134" s="23"/>
      <c r="R134" s="23"/>
      <c r="S134">
        <v>3.4384133611691022E-2</v>
      </c>
      <c r="T134">
        <v>3.2746588896989899E-2</v>
      </c>
      <c r="U134">
        <v>3.2222106469423903E-2</v>
      </c>
      <c r="V134">
        <v>2.3120552748272662E-2</v>
      </c>
      <c r="W134">
        <v>4.787346593313585E-2</v>
      </c>
      <c r="X134">
        <v>5.1390374331550796E-2</v>
      </c>
      <c r="Y134">
        <v>4.8677808335096252E-2</v>
      </c>
      <c r="Z134">
        <v>4.4506478457811013E-2</v>
      </c>
      <c r="AB134" s="29">
        <f t="shared" si="9"/>
        <v>3.9365188597996426E-2</v>
      </c>
    </row>
    <row r="135" spans="1:28">
      <c r="A135" s="67"/>
      <c r="B135" s="74" t="s">
        <v>263</v>
      </c>
      <c r="C135" s="1" t="s">
        <v>53</v>
      </c>
      <c r="D135" s="1" t="s">
        <v>54</v>
      </c>
      <c r="E135" s="1" t="s">
        <v>21</v>
      </c>
      <c r="I135" s="1" t="s">
        <v>78</v>
      </c>
      <c r="J135" s="1" t="s">
        <v>56</v>
      </c>
      <c r="K135" s="1" t="s">
        <v>264</v>
      </c>
      <c r="L135" s="1">
        <v>0.24</v>
      </c>
      <c r="M135" s="1">
        <v>0.27600000000000002</v>
      </c>
      <c r="N135" s="1" t="s">
        <v>67</v>
      </c>
      <c r="O135" s="1" t="s">
        <v>67</v>
      </c>
      <c r="P135" s="1">
        <f>((36.64-36.41)/28*14.1)</f>
        <v>0.11582142857143057</v>
      </c>
      <c r="Q135" s="1">
        <v>0.27100000000000002</v>
      </c>
      <c r="R135" s="1">
        <v>0.89</v>
      </c>
      <c r="S135">
        <v>4.3688196928255832E-2</v>
      </c>
      <c r="T135">
        <v>3.7429289754871149E-2</v>
      </c>
      <c r="U135">
        <v>2.9754728746622324E-2</v>
      </c>
      <c r="V135">
        <v>3.1719758484280658E-2</v>
      </c>
      <c r="W135">
        <v>3.3291601460615543E-2</v>
      </c>
      <c r="X135">
        <v>3.2194918783840065E-2</v>
      </c>
      <c r="Y135">
        <v>3.1541740305645077E-2</v>
      </c>
      <c r="Z135">
        <v>3.4545074689230126E-2</v>
      </c>
      <c r="AB135" s="1">
        <f>AVERAGE(S135:AA135)</f>
        <v>3.4270663644170099E-2</v>
      </c>
    </row>
    <row r="136" spans="1:28">
      <c r="B136" s="74" t="s">
        <v>265</v>
      </c>
      <c r="C136" s="1" t="s">
        <v>53</v>
      </c>
      <c r="D136" s="1" t="s">
        <v>266</v>
      </c>
      <c r="E136" s="1" t="s">
        <v>267</v>
      </c>
      <c r="I136" s="1" t="s">
        <v>78</v>
      </c>
      <c r="J136" s="1" t="s">
        <v>56</v>
      </c>
      <c r="K136" s="1" t="s">
        <v>264</v>
      </c>
      <c r="L136" s="1">
        <v>0.25600000000000001</v>
      </c>
      <c r="M136" s="1">
        <v>0.28199999999999997</v>
      </c>
      <c r="N136" s="1" t="s">
        <v>67</v>
      </c>
      <c r="O136" s="1" t="s">
        <v>67</v>
      </c>
      <c r="P136" s="1">
        <f>((36.27-35.95)/28.1*14)</f>
        <v>0.15943060498220654</v>
      </c>
      <c r="Q136" s="1">
        <v>0.25900000000000001</v>
      </c>
      <c r="R136" s="1">
        <v>1.04</v>
      </c>
      <c r="S136">
        <v>4.8170086735773214E-2</v>
      </c>
      <c r="T136">
        <v>4.3141173995371346E-2</v>
      </c>
      <c r="U136">
        <v>5.0265055131467347E-2</v>
      </c>
      <c r="V136">
        <v>4.826565143824027E-2</v>
      </c>
      <c r="W136">
        <v>4.3199747554433579E-2</v>
      </c>
      <c r="X136">
        <v>3.1930409417647673E-2</v>
      </c>
      <c r="Y136">
        <v>3.5033978044955567E-2</v>
      </c>
      <c r="Z136">
        <v>2.9988573802846162E-2</v>
      </c>
      <c r="AB136" s="29">
        <f t="shared" si="9"/>
        <v>4.1249334515091891E-2</v>
      </c>
    </row>
    <row r="137" spans="1:28">
      <c r="B137" s="1" t="s">
        <v>268</v>
      </c>
      <c r="C137" s="1" t="s">
        <v>53</v>
      </c>
      <c r="D137" s="1" t="s">
        <v>165</v>
      </c>
      <c r="I137" s="1" t="s">
        <v>78</v>
      </c>
      <c r="J137" s="1" t="s">
        <v>56</v>
      </c>
      <c r="K137" s="1" t="s">
        <v>269</v>
      </c>
      <c r="L137" s="1">
        <v>0.26300000000000001</v>
      </c>
      <c r="M137" s="1">
        <v>0.28199999999999997</v>
      </c>
      <c r="N137" s="23"/>
      <c r="O137" s="23"/>
      <c r="P137" s="23"/>
      <c r="Q137" s="23"/>
      <c r="R137" s="23"/>
      <c r="S137">
        <v>3.2145462123580285E-2</v>
      </c>
      <c r="T137">
        <v>2.8489821354383049E-2</v>
      </c>
      <c r="U137">
        <v>2.5282120302308728E-2</v>
      </c>
      <c r="V137">
        <v>2.7442439327940261E-2</v>
      </c>
      <c r="W137">
        <v>2.216601280198224E-2</v>
      </c>
      <c r="X137">
        <v>2.3261341324790741E-2</v>
      </c>
      <c r="Y137">
        <v>2.4756779134754707E-2</v>
      </c>
      <c r="Z137">
        <v>3.198583038132944E-2</v>
      </c>
      <c r="AB137" s="29">
        <f t="shared" si="9"/>
        <v>2.6941225843883681E-2</v>
      </c>
    </row>
    <row r="138" spans="1:28">
      <c r="A138" s="1" t="s">
        <v>184</v>
      </c>
      <c r="B138" s="1" t="s">
        <v>270</v>
      </c>
      <c r="C138" s="1" t="s">
        <v>53</v>
      </c>
      <c r="D138" s="1" t="s">
        <v>165</v>
      </c>
      <c r="I138" s="1" t="s">
        <v>78</v>
      </c>
      <c r="J138" s="1" t="s">
        <v>56</v>
      </c>
      <c r="K138" s="1" t="s">
        <v>269</v>
      </c>
      <c r="L138" s="1">
        <v>0.25900000000000001</v>
      </c>
      <c r="M138" s="1">
        <v>0.28100000000000003</v>
      </c>
      <c r="N138" s="23"/>
      <c r="O138" s="23"/>
      <c r="P138" s="23"/>
      <c r="Q138" s="23"/>
      <c r="R138" s="23"/>
      <c r="S138">
        <v>2.8888888888888891E-2</v>
      </c>
      <c r="T138">
        <v>2.087101132938364E-2</v>
      </c>
      <c r="U138">
        <v>2.2103092783505154E-2</v>
      </c>
      <c r="V138">
        <v>2.2797606767072418E-2</v>
      </c>
      <c r="W138">
        <v>3.3900605554395488E-2</v>
      </c>
      <c r="X138">
        <v>2.3821827201322861E-2</v>
      </c>
      <c r="Y138">
        <v>2.2772891877909984E-2</v>
      </c>
      <c r="Z138">
        <v>2.5224945702761403E-2</v>
      </c>
      <c r="AB138" s="29">
        <f t="shared" si="9"/>
        <v>2.5047608763154983E-2</v>
      </c>
    </row>
    <row r="139" spans="1:28">
      <c r="B139" s="69" t="s">
        <v>271</v>
      </c>
      <c r="C139" s="1" t="s">
        <v>53</v>
      </c>
      <c r="D139" s="1" t="s">
        <v>104</v>
      </c>
      <c r="E139" s="1" t="s">
        <v>19</v>
      </c>
      <c r="I139" s="1" t="s">
        <v>78</v>
      </c>
      <c r="J139" s="1" t="s">
        <v>56</v>
      </c>
      <c r="K139" s="1" t="s">
        <v>264</v>
      </c>
      <c r="L139" s="1">
        <v>0.25600000000000001</v>
      </c>
      <c r="M139" s="1">
        <v>0.27100000000000002</v>
      </c>
      <c r="N139" s="1" t="s">
        <v>67</v>
      </c>
      <c r="O139" s="1" t="s">
        <v>67</v>
      </c>
      <c r="P139" s="1">
        <f>((36.16-36.02)/27.9*14)</f>
        <v>7.0250896057344386E-2</v>
      </c>
      <c r="Q139" s="1">
        <v>0.26600000000000001</v>
      </c>
      <c r="R139" s="1">
        <v>1.02</v>
      </c>
      <c r="S139">
        <v>2.681992337164751E-2</v>
      </c>
      <c r="T139">
        <v>3.5330966798914176E-2</v>
      </c>
      <c r="U139">
        <v>4.1273510560050436E-2</v>
      </c>
      <c r="V139">
        <v>4.1895445461239092E-2</v>
      </c>
      <c r="W139">
        <v>3.4407929055816383E-2</v>
      </c>
      <c r="X139">
        <v>4.3517154283308775E-2</v>
      </c>
      <c r="Y139">
        <v>2.6055463576158937E-2</v>
      </c>
      <c r="Z139">
        <v>2.9333610130786798E-2</v>
      </c>
      <c r="AB139" s="29">
        <f t="shared" si="9"/>
        <v>3.4829250404740261E-2</v>
      </c>
    </row>
    <row r="140" spans="1:28">
      <c r="B140" s="74" t="s">
        <v>272</v>
      </c>
      <c r="C140" s="1" t="s">
        <v>53</v>
      </c>
      <c r="D140" s="1" t="s">
        <v>266</v>
      </c>
      <c r="E140" s="1" t="s">
        <v>267</v>
      </c>
      <c r="I140" s="1" t="s">
        <v>78</v>
      </c>
      <c r="J140" s="1" t="s">
        <v>56</v>
      </c>
      <c r="K140" s="1" t="s">
        <v>264</v>
      </c>
      <c r="L140" s="1">
        <v>0.253</v>
      </c>
      <c r="M140" s="1">
        <v>0.26800000000000002</v>
      </c>
      <c r="N140" s="1" t="s">
        <v>67</v>
      </c>
      <c r="O140" s="1" t="s">
        <v>67</v>
      </c>
      <c r="P140" s="1">
        <f>((36.31-36.1)/27.9*13.9)</f>
        <v>0.10462365591397893</v>
      </c>
      <c r="Q140" s="1">
        <v>0.26400000000000001</v>
      </c>
      <c r="R140" s="1">
        <v>1.2</v>
      </c>
      <c r="S140">
        <v>4.2678440029433398E-2</v>
      </c>
      <c r="T140">
        <v>4.0119509382534856E-2</v>
      </c>
      <c r="U140">
        <v>3.8943514644351467E-2</v>
      </c>
      <c r="V140">
        <v>4.1135719533956124E-2</v>
      </c>
      <c r="W140">
        <v>4.8708721422523284E-2</v>
      </c>
      <c r="X140">
        <v>3.8152105593966062E-2</v>
      </c>
      <c r="Y140">
        <v>2.7831312817324629E-2</v>
      </c>
      <c r="Z140">
        <v>3.3861881911120384E-2</v>
      </c>
      <c r="AB140" s="29">
        <f t="shared" si="9"/>
        <v>3.8928900666901273E-2</v>
      </c>
    </row>
    <row r="141" spans="1:28">
      <c r="A141" s="1" t="s">
        <v>184</v>
      </c>
      <c r="B141" s="1" t="s">
        <v>273</v>
      </c>
      <c r="C141" s="1" t="s">
        <v>53</v>
      </c>
      <c r="D141" s="1" t="s">
        <v>165</v>
      </c>
      <c r="I141" s="1" t="s">
        <v>78</v>
      </c>
      <c r="J141" s="1" t="s">
        <v>56</v>
      </c>
      <c r="K141" s="1" t="s">
        <v>274</v>
      </c>
      <c r="L141" s="1">
        <v>0.26200000000000001</v>
      </c>
      <c r="M141" s="1">
        <v>0.27900000000000003</v>
      </c>
      <c r="N141" s="23"/>
      <c r="O141" s="23"/>
      <c r="P141" s="23"/>
      <c r="Q141" s="23"/>
      <c r="R141" s="23"/>
      <c r="S141">
        <v>2.9591201494085909E-2</v>
      </c>
      <c r="T141">
        <v>3.0890759796278974E-2</v>
      </c>
      <c r="U141">
        <v>2.8424657534246573E-2</v>
      </c>
      <c r="V141">
        <v>2.9011513328492899E-2</v>
      </c>
      <c r="W141">
        <v>2.9763387297633871E-2</v>
      </c>
      <c r="X141">
        <v>3.0146523953029199E-2</v>
      </c>
      <c r="Y141">
        <v>3.1179220779220779E-2</v>
      </c>
      <c r="Z141">
        <v>3.2150660701279782E-2</v>
      </c>
      <c r="AB141" s="29">
        <f t="shared" si="9"/>
        <v>3.0144740610533498E-2</v>
      </c>
    </row>
    <row r="142" spans="1:28">
      <c r="A142" s="1" t="s">
        <v>184</v>
      </c>
      <c r="B142" s="1" t="s">
        <v>275</v>
      </c>
      <c r="C142" s="1" t="s">
        <v>53</v>
      </c>
      <c r="D142" s="1" t="s">
        <v>165</v>
      </c>
      <c r="I142" s="1" t="s">
        <v>78</v>
      </c>
      <c r="J142" s="1" t="s">
        <v>56</v>
      </c>
      <c r="K142" s="1" t="s">
        <v>274</v>
      </c>
      <c r="L142" s="1">
        <v>0.26600000000000001</v>
      </c>
      <c r="M142" s="1">
        <v>0.29099999999999998</v>
      </c>
      <c r="N142" s="23"/>
      <c r="O142" s="23"/>
      <c r="P142" s="23"/>
      <c r="Q142" s="23"/>
      <c r="R142" s="23"/>
      <c r="S142">
        <v>4.3374763008215717E-2</v>
      </c>
      <c r="T142">
        <v>3.0672356369691924E-2</v>
      </c>
      <c r="U142">
        <v>2.2875142001445831E-2</v>
      </c>
      <c r="V142">
        <v>2.569300786098469E-2</v>
      </c>
      <c r="W142">
        <v>2.6351211430938083E-2</v>
      </c>
      <c r="X142">
        <v>2.5429162357807653E-2</v>
      </c>
      <c r="Y142">
        <v>2.6408450704225348E-2</v>
      </c>
      <c r="Z142">
        <v>2.3769135291683903E-2</v>
      </c>
      <c r="AB142" s="29">
        <f t="shared" si="9"/>
        <v>2.8071653628124141E-2</v>
      </c>
    </row>
    <row r="143" spans="1:28">
      <c r="B143" s="74" t="s">
        <v>276</v>
      </c>
      <c r="C143" s="1" t="s">
        <v>53</v>
      </c>
      <c r="D143" s="1" t="s">
        <v>266</v>
      </c>
      <c r="E143" s="1" t="s">
        <v>267</v>
      </c>
      <c r="I143" s="1" t="s">
        <v>78</v>
      </c>
      <c r="J143" s="1" t="s">
        <v>56</v>
      </c>
      <c r="K143" s="1" t="s">
        <v>277</v>
      </c>
      <c r="L143" s="1">
        <v>0.26900000000000002</v>
      </c>
      <c r="M143" s="1">
        <v>0.27600000000000002</v>
      </c>
      <c r="N143" s="1" t="s">
        <v>67</v>
      </c>
      <c r="O143" s="1" t="s">
        <v>67</v>
      </c>
      <c r="P143" s="1">
        <f>((37.66-37.56)/28*14)</f>
        <v>4.9999999999997158E-2</v>
      </c>
      <c r="Q143" s="1">
        <v>0.26600000000000001</v>
      </c>
      <c r="R143" s="1">
        <v>1.05</v>
      </c>
      <c r="S143">
        <v>4.2541552703555641E-2</v>
      </c>
      <c r="T143">
        <v>2.6680476437079235E-2</v>
      </c>
      <c r="U143">
        <v>2.6473329880890732E-2</v>
      </c>
      <c r="V143">
        <v>2.0749665327978582E-2</v>
      </c>
      <c r="W143">
        <v>4.4815947684843364E-2</v>
      </c>
      <c r="X143">
        <v>4.6212281071956109E-2</v>
      </c>
      <c r="Y143">
        <v>4.653622421998943E-2</v>
      </c>
      <c r="Z143">
        <v>4.2781820099124755E-2</v>
      </c>
      <c r="AB143" s="1">
        <f t="shared" si="9"/>
        <v>3.7098912178177228E-2</v>
      </c>
    </row>
    <row r="144" spans="1:28">
      <c r="B144" s="86" t="s">
        <v>278</v>
      </c>
      <c r="C144" s="1" t="s">
        <v>53</v>
      </c>
      <c r="D144" s="1" t="s">
        <v>266</v>
      </c>
      <c r="E144" s="1" t="s">
        <v>267</v>
      </c>
      <c r="I144" s="1" t="s">
        <v>78</v>
      </c>
      <c r="J144" s="1" t="s">
        <v>56</v>
      </c>
      <c r="K144" s="1" t="s">
        <v>277</v>
      </c>
      <c r="L144" s="1">
        <v>0.27100000000000002</v>
      </c>
      <c r="M144" s="1">
        <v>0.28299999999999997</v>
      </c>
      <c r="N144" s="1" t="s">
        <v>67</v>
      </c>
      <c r="O144" s="1" t="s">
        <v>67</v>
      </c>
      <c r="P144" s="1">
        <f>((37.65-36.5)/27.9*13.8)</f>
        <v>0.56881720430107463</v>
      </c>
      <c r="Q144" s="1">
        <v>0.27400000000000002</v>
      </c>
      <c r="R144" s="1">
        <v>1.1599999999999999</v>
      </c>
      <c r="S144">
        <v>6.4726956899359464E-2</v>
      </c>
      <c r="T144">
        <v>4.4136550416183758E-2</v>
      </c>
      <c r="U144">
        <v>3.9828444350312402E-2</v>
      </c>
      <c r="V144">
        <v>3.0112219451371575E-2</v>
      </c>
      <c r="W144">
        <v>3.3618888424571669E-2</v>
      </c>
      <c r="X144">
        <v>2.9497299542999584E-2</v>
      </c>
      <c r="Y144">
        <v>3.9362482961098878E-2</v>
      </c>
      <c r="Z144">
        <v>3.7514396398282905E-2</v>
      </c>
      <c r="AB144" s="1">
        <f t="shared" si="9"/>
        <v>3.9849654805522536E-2</v>
      </c>
    </row>
    <row r="145" spans="1:28">
      <c r="A145" s="1" t="s">
        <v>184</v>
      </c>
      <c r="B145" s="86" t="s">
        <v>279</v>
      </c>
      <c r="C145" s="1" t="s">
        <v>53</v>
      </c>
      <c r="D145" s="1" t="s">
        <v>165</v>
      </c>
      <c r="I145" s="1" t="s">
        <v>78</v>
      </c>
      <c r="J145" s="1" t="s">
        <v>56</v>
      </c>
      <c r="K145" s="1" t="s">
        <v>280</v>
      </c>
      <c r="L145" s="1">
        <v>0.27400000000000002</v>
      </c>
      <c r="M145" s="1">
        <v>0.27100000000000002</v>
      </c>
      <c r="N145" s="23"/>
      <c r="O145" s="23"/>
      <c r="P145" s="23"/>
      <c r="Q145" s="23"/>
      <c r="R145" s="23"/>
      <c r="S145">
        <v>2.3074540574024364E-2</v>
      </c>
      <c r="T145">
        <v>2.3000512032770096E-2</v>
      </c>
      <c r="U145">
        <v>2.4322927434360143E-2</v>
      </c>
      <c r="V145">
        <v>3.3437532562259044E-2</v>
      </c>
      <c r="W145">
        <v>3.6529393272555798E-2</v>
      </c>
      <c r="X145">
        <v>3.345648604269294E-2</v>
      </c>
      <c r="Y145">
        <v>2.1407685881370087E-2</v>
      </c>
      <c r="Z145">
        <v>2.7381566725152233E-2</v>
      </c>
      <c r="AB145" s="1">
        <f t="shared" si="9"/>
        <v>2.7826330565648091E-2</v>
      </c>
    </row>
    <row r="146" spans="1:28">
      <c r="A146" s="1" t="s">
        <v>184</v>
      </c>
      <c r="B146" s="1" t="s">
        <v>281</v>
      </c>
      <c r="C146" s="1" t="s">
        <v>53</v>
      </c>
      <c r="D146" s="1" t="s">
        <v>165</v>
      </c>
      <c r="I146" s="1" t="s">
        <v>78</v>
      </c>
      <c r="J146" s="1" t="s">
        <v>56</v>
      </c>
      <c r="K146" s="1" t="s">
        <v>280</v>
      </c>
      <c r="L146" s="1">
        <v>0.26600000000000001</v>
      </c>
      <c r="M146" s="1">
        <v>0.27300000000000002</v>
      </c>
      <c r="N146" s="23"/>
      <c r="O146" s="23"/>
      <c r="P146" s="23"/>
      <c r="Q146" s="23"/>
      <c r="R146" s="23"/>
      <c r="S146">
        <v>2.5078337163150197E-2</v>
      </c>
      <c r="T146">
        <v>2.3638242894056846E-2</v>
      </c>
      <c r="U146">
        <v>2.1726129098783256E-2</v>
      </c>
      <c r="V146">
        <v>2.1407201072939235E-2</v>
      </c>
      <c r="W146">
        <v>3.4632034632034632E-2</v>
      </c>
      <c r="X146">
        <v>2.948557089084065E-2</v>
      </c>
      <c r="Y146">
        <v>3.0194974455218435E-2</v>
      </c>
      <c r="Z146">
        <v>2.3948320413436693E-2</v>
      </c>
      <c r="AB146" s="1">
        <f t="shared" si="9"/>
        <v>2.6263851327557493E-2</v>
      </c>
    </row>
    <row r="147" spans="1:28">
      <c r="B147" s="1" t="s">
        <v>282</v>
      </c>
      <c r="C147" s="1" t="s">
        <v>53</v>
      </c>
      <c r="I147" s="1" t="s">
        <v>78</v>
      </c>
      <c r="J147" s="1" t="s">
        <v>56</v>
      </c>
      <c r="K147" s="23"/>
      <c r="L147" s="23"/>
      <c r="AB147" s="29" t="e">
        <f t="shared" ref="AB147:AB152" si="10">AVERAGE(S147:AA147)</f>
        <v>#DIV/0!</v>
      </c>
    </row>
    <row r="148" spans="1:28">
      <c r="B148" s="1" t="s">
        <v>283</v>
      </c>
      <c r="C148" s="1" t="s">
        <v>53</v>
      </c>
      <c r="I148" s="1" t="s">
        <v>78</v>
      </c>
      <c r="J148" s="1" t="s">
        <v>56</v>
      </c>
      <c r="K148" s="23"/>
      <c r="L148" s="23"/>
      <c r="AB148" s="29" t="e">
        <f t="shared" si="10"/>
        <v>#DIV/0!</v>
      </c>
    </row>
    <row r="149" spans="1:28">
      <c r="B149" s="74" t="s">
        <v>284</v>
      </c>
      <c r="C149" s="1" t="s">
        <v>169</v>
      </c>
      <c r="D149" s="1" t="s">
        <v>54</v>
      </c>
      <c r="I149" s="1" t="s">
        <v>78</v>
      </c>
      <c r="J149" s="1" t="s">
        <v>56</v>
      </c>
      <c r="K149" s="1" t="s">
        <v>277</v>
      </c>
      <c r="L149" s="1">
        <v>0.25800000000000001</v>
      </c>
      <c r="M149" s="1">
        <v>0.28299999999999997</v>
      </c>
      <c r="N149" s="1" t="s">
        <v>67</v>
      </c>
      <c r="O149" s="1" t="s">
        <v>67</v>
      </c>
      <c r="P149" s="1">
        <f>((38.97-38.13)/28*14)</f>
        <v>0.41999999999999815</v>
      </c>
      <c r="Q149" s="1">
        <v>0.28499999999999998</v>
      </c>
      <c r="R149" s="1">
        <v>1.81</v>
      </c>
      <c r="S149">
        <v>2.1566177236280331E-2</v>
      </c>
      <c r="T149">
        <v>2.9136391945194101E-2</v>
      </c>
      <c r="U149">
        <v>1.9191191603210537E-2</v>
      </c>
      <c r="V149">
        <v>2.5338991822792672E-2</v>
      </c>
      <c r="W149">
        <v>4.3629465697122984E-2</v>
      </c>
      <c r="X149">
        <v>6.7288208665660709E-2</v>
      </c>
      <c r="Y149">
        <v>7.0623851227159695E-2</v>
      </c>
      <c r="Z149">
        <v>6.9936264448525451E-2</v>
      </c>
      <c r="AB149" s="29">
        <f t="shared" si="10"/>
        <v>4.3338817830743316E-2</v>
      </c>
    </row>
    <row r="150" spans="1:28">
      <c r="B150" s="86" t="s">
        <v>285</v>
      </c>
      <c r="C150" s="1" t="s">
        <v>169</v>
      </c>
      <c r="D150" s="1" t="s">
        <v>54</v>
      </c>
      <c r="I150" s="1" t="s">
        <v>78</v>
      </c>
      <c r="J150" s="1" t="s">
        <v>56</v>
      </c>
      <c r="K150" s="1" t="s">
        <v>277</v>
      </c>
      <c r="L150" s="1">
        <v>0.27600000000000002</v>
      </c>
      <c r="M150" s="1">
        <v>0.28899999999999998</v>
      </c>
      <c r="N150" s="1" t="s">
        <v>67</v>
      </c>
      <c r="O150" s="1" t="s">
        <v>67</v>
      </c>
      <c r="P150" s="1">
        <f>((37.94-37.82)/28*14)</f>
        <v>5.9999999999998714E-2</v>
      </c>
      <c r="Q150" s="1">
        <v>0.29199999999999998</v>
      </c>
      <c r="R150" s="1">
        <v>1.8</v>
      </c>
      <c r="S150">
        <v>6.9425857975393912E-2</v>
      </c>
      <c r="T150">
        <v>7.8555108258078557E-2</v>
      </c>
      <c r="U150">
        <v>6.5055841924398616E-2</v>
      </c>
      <c r="V150">
        <v>7.1569264069264074E-2</v>
      </c>
      <c r="W150">
        <v>9.6052195068008397E-2</v>
      </c>
      <c r="X150">
        <v>7.0791491199654472E-2</v>
      </c>
      <c r="Y150">
        <v>4.977749523204069E-2</v>
      </c>
      <c r="Z150">
        <v>7.5458193254527711E-2</v>
      </c>
      <c r="AB150" s="29">
        <f t="shared" si="10"/>
        <v>7.2085680872670796E-2</v>
      </c>
    </row>
    <row r="151" spans="1:28">
      <c r="B151" s="74" t="s">
        <v>286</v>
      </c>
      <c r="C151" s="1" t="s">
        <v>169</v>
      </c>
      <c r="D151" s="1" t="s">
        <v>54</v>
      </c>
      <c r="I151" s="1" t="s">
        <v>78</v>
      </c>
      <c r="J151" s="1" t="s">
        <v>56</v>
      </c>
      <c r="K151" s="1" t="s">
        <v>287</v>
      </c>
      <c r="L151" s="1">
        <v>0.25700000000000001</v>
      </c>
      <c r="M151" s="1">
        <v>0.28199999999999997</v>
      </c>
      <c r="N151" s="1" t="s">
        <v>67</v>
      </c>
      <c r="O151" s="1" t="s">
        <v>67</v>
      </c>
      <c r="P151" s="1">
        <f>((38.04-38.01)/27.9*14)</f>
        <v>1.5053763440860787E-2</v>
      </c>
      <c r="Q151" s="1">
        <v>0.29099999999999998</v>
      </c>
      <c r="R151" s="1">
        <v>1.87</v>
      </c>
      <c r="S151">
        <v>4.758175468303525E-2</v>
      </c>
      <c r="T151">
        <v>3.7375537155434443E-2</v>
      </c>
      <c r="U151">
        <v>4.2350215857639255E-2</v>
      </c>
      <c r="V151">
        <v>8.5723691429825527E-2</v>
      </c>
      <c r="W151">
        <v>6.6817447495961232E-2</v>
      </c>
      <c r="X151">
        <v>3.3643103268246842E-2</v>
      </c>
      <c r="Y151">
        <v>2.5284856018230783E-2</v>
      </c>
      <c r="Z151">
        <v>2.9093931837073983E-2</v>
      </c>
      <c r="AB151" s="29">
        <f t="shared" si="10"/>
        <v>4.5983817218180914E-2</v>
      </c>
    </row>
    <row r="152" spans="1:28">
      <c r="B152" s="69" t="s">
        <v>288</v>
      </c>
      <c r="C152" s="1" t="s">
        <v>53</v>
      </c>
      <c r="D152" s="1" t="s">
        <v>104</v>
      </c>
      <c r="E152" s="1" t="s">
        <v>19</v>
      </c>
      <c r="I152" s="1" t="s">
        <v>78</v>
      </c>
      <c r="J152" s="1" t="s">
        <v>56</v>
      </c>
      <c r="K152" s="1" t="s">
        <v>287</v>
      </c>
      <c r="L152" s="1">
        <v>0.26</v>
      </c>
      <c r="M152" s="1">
        <v>0.28399999999999997</v>
      </c>
      <c r="N152" s="1" t="s">
        <v>289</v>
      </c>
      <c r="O152" s="1" t="s">
        <v>289</v>
      </c>
      <c r="P152" s="1">
        <f>((37.55-38.05)/28*14)</f>
        <v>-0.25</v>
      </c>
      <c r="Q152" s="23"/>
      <c r="R152" s="1">
        <v>2.15</v>
      </c>
      <c r="S152">
        <v>2.4671970244860005E-2</v>
      </c>
      <c r="T152">
        <v>2.34386403920342E-2</v>
      </c>
      <c r="U152">
        <v>1.983955569268744E-2</v>
      </c>
      <c r="V152">
        <v>2.0444490173886203E-2</v>
      </c>
      <c r="W152">
        <v>3.1764705882352945E-2</v>
      </c>
      <c r="X152">
        <v>2.3933037098274258E-2</v>
      </c>
      <c r="Y152">
        <v>2.8547717842323649E-2</v>
      </c>
      <c r="Z152">
        <v>2.5086018142008136E-2</v>
      </c>
      <c r="AB152" s="29">
        <f t="shared" si="10"/>
        <v>2.4715766933553356E-2</v>
      </c>
    </row>
    <row r="153" spans="1:28">
      <c r="B153" s="74" t="s">
        <v>290</v>
      </c>
      <c r="C153" s="1" t="s">
        <v>169</v>
      </c>
      <c r="D153" s="1" t="s">
        <v>54</v>
      </c>
      <c r="I153" s="1" t="s">
        <v>78</v>
      </c>
      <c r="J153" s="1" t="s">
        <v>56</v>
      </c>
      <c r="K153" s="1" t="s">
        <v>287</v>
      </c>
      <c r="N153" s="1" t="s">
        <v>67</v>
      </c>
      <c r="O153" s="1" t="s">
        <v>67</v>
      </c>
      <c r="P153" s="1">
        <f>((37.74-37.83)/28*13.9)</f>
        <v>-4.4678571428569597E-2</v>
      </c>
      <c r="Q153" s="1">
        <v>0.28599999999999998</v>
      </c>
      <c r="R153" s="1">
        <v>2.1800000000000002</v>
      </c>
      <c r="AB153" s="29" t="e">
        <f t="shared" si="8"/>
        <v>#DIV/0!</v>
      </c>
    </row>
    <row r="154" spans="1:28">
      <c r="B154" s="74" t="s">
        <v>291</v>
      </c>
      <c r="C154" s="1" t="s">
        <v>169</v>
      </c>
      <c r="D154" s="1" t="s">
        <v>54</v>
      </c>
      <c r="I154" s="1" t="s">
        <v>78</v>
      </c>
      <c r="J154" s="1" t="s">
        <v>56</v>
      </c>
      <c r="K154" s="1" t="s">
        <v>287</v>
      </c>
      <c r="N154" s="1" t="s">
        <v>67</v>
      </c>
      <c r="O154" s="1" t="s">
        <v>67</v>
      </c>
      <c r="P154" s="1">
        <f>((38.43-38.01)/28*14)</f>
        <v>0.21000000000000085</v>
      </c>
      <c r="Q154" s="1">
        <v>0.27800000000000002</v>
      </c>
      <c r="R154" s="1">
        <v>1.94</v>
      </c>
      <c r="AB154" s="29" t="e">
        <f t="shared" si="8"/>
        <v>#DIV/0!</v>
      </c>
    </row>
    <row r="155" spans="1:28">
      <c r="B155" s="1" t="s">
        <v>292</v>
      </c>
      <c r="C155" s="1" t="s">
        <v>53</v>
      </c>
      <c r="D155" s="1" t="s">
        <v>165</v>
      </c>
      <c r="E155" s="1" t="s">
        <v>214</v>
      </c>
      <c r="F155" s="24">
        <v>45441</v>
      </c>
      <c r="I155" s="1" t="s">
        <v>78</v>
      </c>
      <c r="J155" s="1" t="s">
        <v>56</v>
      </c>
      <c r="K155" s="1" t="s">
        <v>293</v>
      </c>
      <c r="AB155" s="29" t="e">
        <f t="shared" si="8"/>
        <v>#DIV/0!</v>
      </c>
    </row>
    <row r="156" spans="1:28">
      <c r="B156" s="1" t="s">
        <v>294</v>
      </c>
      <c r="C156" s="1" t="s">
        <v>53</v>
      </c>
      <c r="D156" s="1" t="s">
        <v>266</v>
      </c>
      <c r="E156" s="1" t="s">
        <v>267</v>
      </c>
      <c r="F156" s="24">
        <v>45449</v>
      </c>
      <c r="I156" s="1" t="s">
        <v>78</v>
      </c>
      <c r="J156" s="1" t="s">
        <v>56</v>
      </c>
      <c r="K156" s="1" t="s">
        <v>293</v>
      </c>
      <c r="L156" s="1">
        <v>0.25800000000000001</v>
      </c>
      <c r="M156" s="1">
        <v>0.26900000000000002</v>
      </c>
      <c r="N156" s="1" t="s">
        <v>67</v>
      </c>
      <c r="O156" s="1" t="s">
        <v>67</v>
      </c>
      <c r="P156" s="1">
        <f>((37.14-36.94)/28*14)</f>
        <v>0.10000000000000142</v>
      </c>
      <c r="Q156" s="1">
        <v>0.27600000000000002</v>
      </c>
      <c r="R156" s="1">
        <v>1.19</v>
      </c>
      <c r="S156">
        <v>6.697474476088125E-2</v>
      </c>
      <c r="T156">
        <v>3.7750836120401338E-2</v>
      </c>
      <c r="U156">
        <v>3.2965775512327058E-2</v>
      </c>
      <c r="V156">
        <v>3.1844155844155841E-2</v>
      </c>
      <c r="W156">
        <v>6.54691689008043E-2</v>
      </c>
      <c r="X156">
        <v>4.688258255090199E-2</v>
      </c>
      <c r="Y156">
        <v>4.4637223974763413E-2</v>
      </c>
      <c r="Z156">
        <v>5.4480781482267995E-2</v>
      </c>
      <c r="AB156" s="29">
        <f t="shared" si="8"/>
        <v>4.762565864331289E-2</v>
      </c>
    </row>
    <row r="157" spans="1:28">
      <c r="B157" s="1" t="s">
        <v>295</v>
      </c>
      <c r="C157" s="1" t="s">
        <v>53</v>
      </c>
      <c r="D157" s="1" t="s">
        <v>266</v>
      </c>
      <c r="E157" s="1" t="s">
        <v>267</v>
      </c>
      <c r="F157" s="24">
        <v>45449</v>
      </c>
      <c r="I157" s="1" t="s">
        <v>78</v>
      </c>
      <c r="J157" s="1" t="s">
        <v>56</v>
      </c>
      <c r="K157" s="1" t="s">
        <v>293</v>
      </c>
      <c r="L157" s="1">
        <v>0.26900000000000002</v>
      </c>
      <c r="M157" s="1">
        <v>0.27300000000000002</v>
      </c>
      <c r="N157" s="1" t="s">
        <v>67</v>
      </c>
      <c r="O157" s="1" t="s">
        <v>67</v>
      </c>
      <c r="P157" s="1">
        <f>((38.04-37.65)/28*14)</f>
        <v>0.19500000000000028</v>
      </c>
      <c r="Q157" s="1">
        <v>0.27900000000000003</v>
      </c>
      <c r="R157" s="1">
        <v>1.18</v>
      </c>
      <c r="S157">
        <v>6.8192096478949069E-2</v>
      </c>
      <c r="T157">
        <v>5.3953932703534664E-2</v>
      </c>
      <c r="U157">
        <v>5.2783964365256127E-2</v>
      </c>
      <c r="V157">
        <v>6.7236743035387764E-2</v>
      </c>
      <c r="W157">
        <v>6.5563554313957245E-2</v>
      </c>
      <c r="X157">
        <v>4.7601943798859077E-2</v>
      </c>
      <c r="Y157">
        <v>4.6573175875158156E-2</v>
      </c>
      <c r="Z157">
        <v>5.4542556582722349E-2</v>
      </c>
      <c r="AB157" s="29">
        <f t="shared" si="8"/>
        <v>5.7055995894228051E-2</v>
      </c>
    </row>
    <row r="158" spans="1:28">
      <c r="B158" s="1" t="s">
        <v>296</v>
      </c>
      <c r="C158" s="1" t="s">
        <v>53</v>
      </c>
      <c r="D158" s="1" t="s">
        <v>165</v>
      </c>
      <c r="I158" s="1" t="s">
        <v>78</v>
      </c>
      <c r="J158" s="1" t="s">
        <v>56</v>
      </c>
      <c r="K158" s="1" t="s">
        <v>293</v>
      </c>
      <c r="L158" s="1">
        <v>0.26500000000000001</v>
      </c>
      <c r="M158" s="1">
        <v>0.26900000000000002</v>
      </c>
      <c r="S158">
        <v>4.2953231739358902E-2</v>
      </c>
      <c r="T158">
        <v>5.5158856657103392E-2</v>
      </c>
      <c r="U158">
        <v>8.8602739726027405E-2</v>
      </c>
      <c r="V158">
        <v>8.6325815633895325E-2</v>
      </c>
      <c r="W158">
        <v>5.2790410568633865E-2</v>
      </c>
      <c r="X158">
        <v>5.4962805526036135E-2</v>
      </c>
      <c r="Y158">
        <v>5.5108984582668795E-2</v>
      </c>
      <c r="Z158">
        <v>9.1005930155941148E-2</v>
      </c>
      <c r="AB158" s="29">
        <f t="shared" si="8"/>
        <v>6.5863596823708126E-2</v>
      </c>
    </row>
    <row r="159" spans="1:28">
      <c r="B159" s="1" t="s">
        <v>297</v>
      </c>
      <c r="C159" s="1" t="s">
        <v>53</v>
      </c>
      <c r="D159" s="1" t="s">
        <v>266</v>
      </c>
      <c r="E159" s="1" t="s">
        <v>267</v>
      </c>
      <c r="F159" s="24">
        <v>45449</v>
      </c>
      <c r="I159" s="1" t="s">
        <v>78</v>
      </c>
      <c r="J159" s="1" t="s">
        <v>56</v>
      </c>
      <c r="K159" s="1" t="s">
        <v>298</v>
      </c>
      <c r="L159" s="1">
        <v>0.26300000000000001</v>
      </c>
      <c r="M159" s="1">
        <v>0.27300000000000002</v>
      </c>
      <c r="S159">
        <v>2.7302801612736481E-2</v>
      </c>
      <c r="T159">
        <v>2.8923140581359263E-2</v>
      </c>
      <c r="U159">
        <v>2.8578832797760963E-2</v>
      </c>
      <c r="V159">
        <v>3.5061959804227848E-2</v>
      </c>
      <c r="W159">
        <v>3.1602450929483848E-2</v>
      </c>
      <c r="X159">
        <v>5.2298241897902983E-2</v>
      </c>
      <c r="Y159">
        <v>4.226933977117666E-2</v>
      </c>
      <c r="Z159">
        <v>4.3917569130480491E-2</v>
      </c>
      <c r="AB159" s="29">
        <f t="shared" si="8"/>
        <v>3.6244292065641066E-2</v>
      </c>
    </row>
    <row r="160" spans="1:28">
      <c r="B160" s="1" t="s">
        <v>299</v>
      </c>
      <c r="C160" s="1" t="s">
        <v>53</v>
      </c>
      <c r="D160" s="1" t="s">
        <v>300</v>
      </c>
      <c r="I160" s="1" t="s">
        <v>78</v>
      </c>
      <c r="J160" s="1" t="s">
        <v>56</v>
      </c>
      <c r="K160" s="1" t="s">
        <v>298</v>
      </c>
      <c r="L160" s="1">
        <v>0.254</v>
      </c>
      <c r="M160" s="1">
        <v>0.27600000000000002</v>
      </c>
      <c r="N160" s="1" t="s">
        <v>67</v>
      </c>
      <c r="O160" s="1" t="s">
        <v>67</v>
      </c>
      <c r="P160" s="1">
        <f>((36.6-36.46)/28*14)</f>
        <v>7.0000000000000284E-2</v>
      </c>
      <c r="Q160" s="1">
        <v>0.28100000000000003</v>
      </c>
      <c r="R160" s="1">
        <v>1.06</v>
      </c>
      <c r="S160">
        <v>5.701492537313433E-2</v>
      </c>
      <c r="T160">
        <v>5.0719272265707632E-2</v>
      </c>
      <c r="U160">
        <v>2.1613002777492028E-2</v>
      </c>
      <c r="V160">
        <v>5.7194628011085054E-2</v>
      </c>
      <c r="W160">
        <v>5.2569128085602282E-2</v>
      </c>
      <c r="X160">
        <v>3.7104025091479351E-2</v>
      </c>
      <c r="Y160">
        <v>3.694993205811644E-2</v>
      </c>
      <c r="Z160">
        <v>4.6044453808069104E-2</v>
      </c>
      <c r="AB160" s="29">
        <f t="shared" si="8"/>
        <v>4.4901170933835777E-2</v>
      </c>
    </row>
    <row r="161" spans="2:28">
      <c r="B161" s="1" t="s">
        <v>301</v>
      </c>
      <c r="C161" s="1" t="s">
        <v>53</v>
      </c>
      <c r="D161" s="1" t="s">
        <v>266</v>
      </c>
      <c r="E161" s="1" t="s">
        <v>267</v>
      </c>
      <c r="I161" s="1" t="s">
        <v>78</v>
      </c>
      <c r="J161" s="1" t="s">
        <v>56</v>
      </c>
      <c r="K161" s="1" t="s">
        <v>298</v>
      </c>
      <c r="L161" s="1">
        <v>0.25700000000000001</v>
      </c>
      <c r="M161" s="1">
        <v>0.26900000000000002</v>
      </c>
      <c r="N161" s="1" t="s">
        <v>67</v>
      </c>
      <c r="O161" s="1" t="s">
        <v>67</v>
      </c>
      <c r="P161" s="1">
        <f>((36.47-36.18)/28*13.9)</f>
        <v>0.14396428571428529</v>
      </c>
      <c r="Q161" s="1">
        <v>0.28399999999999997</v>
      </c>
      <c r="R161" s="1">
        <v>1.05</v>
      </c>
      <c r="S161">
        <v>8.6380556163783664E-2</v>
      </c>
      <c r="T161">
        <v>5.276744927228301E-2</v>
      </c>
      <c r="U161">
        <v>3.6798314902580308E-2</v>
      </c>
      <c r="V161">
        <v>2.5343101847074605E-2</v>
      </c>
      <c r="W161">
        <v>4.8968799576943417E-2</v>
      </c>
      <c r="X161">
        <v>4.101918842403271E-2</v>
      </c>
      <c r="Y161">
        <v>3.1982498176893429E-2</v>
      </c>
      <c r="Z161">
        <v>2.1695298837568152E-2</v>
      </c>
      <c r="AB161" s="29">
        <f>AVERAGE(S161:AA161)</f>
        <v>4.3119400900144912E-2</v>
      </c>
    </row>
    <row r="162" spans="2:28">
      <c r="B162" s="1" t="s">
        <v>302</v>
      </c>
      <c r="C162" s="1" t="s">
        <v>53</v>
      </c>
      <c r="D162" s="1" t="s">
        <v>266</v>
      </c>
      <c r="E162" s="1" t="s">
        <v>267</v>
      </c>
      <c r="I162" s="1" t="s">
        <v>78</v>
      </c>
      <c r="J162" s="1" t="s">
        <v>56</v>
      </c>
      <c r="K162" s="1" t="s">
        <v>298</v>
      </c>
      <c r="L162" s="1">
        <v>0.25900000000000001</v>
      </c>
      <c r="M162" s="1">
        <v>0.27700000000000002</v>
      </c>
      <c r="N162" s="1" t="s">
        <v>67</v>
      </c>
      <c r="O162" s="1" t="s">
        <v>67</v>
      </c>
      <c r="P162" s="1">
        <f>((36.5-36.28)/28*13.9)</f>
        <v>0.10921428571428514</v>
      </c>
      <c r="Q162" s="1">
        <v>0.27900000000000003</v>
      </c>
      <c r="R162" s="1">
        <v>1.1200000000000001</v>
      </c>
      <c r="S162">
        <v>5.3590749973480428E-2</v>
      </c>
      <c r="T162">
        <v>5.1138891831761839E-2</v>
      </c>
      <c r="U162">
        <v>4.3363110877561749E-2</v>
      </c>
      <c r="V162">
        <v>4.2927752655379112E-2</v>
      </c>
      <c r="W162">
        <v>3.1532467532467537E-2</v>
      </c>
      <c r="X162">
        <v>2.2959183673469389E-2</v>
      </c>
      <c r="Y162">
        <v>3.3079808293394457E-2</v>
      </c>
      <c r="Z162">
        <v>4.132214060860441E-2</v>
      </c>
      <c r="AB162" s="29">
        <f>AVERAGE(S162:AA162)</f>
        <v>3.9989263180764865E-2</v>
      </c>
    </row>
    <row r="163" spans="2:28">
      <c r="B163" s="1" t="s">
        <v>303</v>
      </c>
      <c r="C163" s="1" t="s">
        <v>53</v>
      </c>
      <c r="D163" s="1" t="s">
        <v>300</v>
      </c>
      <c r="I163" s="1" t="s">
        <v>78</v>
      </c>
      <c r="J163" s="1" t="s">
        <v>56</v>
      </c>
      <c r="K163" s="1" t="s">
        <v>304</v>
      </c>
      <c r="L163" s="1">
        <v>0.26600000000000001</v>
      </c>
      <c r="M163" s="73" t="s">
        <v>305</v>
      </c>
      <c r="N163" s="1" t="s">
        <v>67</v>
      </c>
      <c r="O163" s="1" t="s">
        <v>67</v>
      </c>
      <c r="P163" s="1">
        <f>((38.44-38.15)/28*13.9)</f>
        <v>0.14396428571428529</v>
      </c>
      <c r="Q163" s="73"/>
      <c r="R163" s="1">
        <v>1.26</v>
      </c>
      <c r="S163">
        <v>7.0472907465259069E-2</v>
      </c>
      <c r="T163">
        <v>5.2883799830364724E-2</v>
      </c>
      <c r="U163">
        <v>3.6156012097194705E-2</v>
      </c>
      <c r="V163">
        <v>5.2224576271186436E-2</v>
      </c>
      <c r="W163">
        <v>6.7247124583467696E-2</v>
      </c>
      <c r="X163">
        <v>4.7711935892028684E-2</v>
      </c>
      <c r="Y163">
        <v>6.1137238135955535E-2</v>
      </c>
      <c r="Z163">
        <v>6.3009303817773504E-2</v>
      </c>
      <c r="AB163" s="29">
        <f>AVERAGE(S163:AA163)</f>
        <v>5.6355362261653788E-2</v>
      </c>
    </row>
    <row r="164" spans="2:28">
      <c r="B164" s="74" t="s">
        <v>306</v>
      </c>
      <c r="C164" s="1" t="s">
        <v>307</v>
      </c>
      <c r="D164" s="1" t="s">
        <v>54</v>
      </c>
      <c r="E164" s="1" t="s">
        <v>72</v>
      </c>
      <c r="F164" s="1">
        <v>2051</v>
      </c>
      <c r="I164" s="1" t="s">
        <v>78</v>
      </c>
      <c r="J164" s="1" t="s">
        <v>56</v>
      </c>
      <c r="K164" s="1" t="s">
        <v>304</v>
      </c>
      <c r="L164" s="1">
        <v>0.26300000000000001</v>
      </c>
      <c r="M164" s="1" t="s">
        <v>62</v>
      </c>
      <c r="N164" s="1" t="s">
        <v>67</v>
      </c>
      <c r="O164" s="1" t="s">
        <v>67</v>
      </c>
      <c r="P164" s="1">
        <f>((38.25-38.01)/28*13.9)</f>
        <v>0.11914285714285815</v>
      </c>
      <c r="Q164" s="1">
        <v>0.30099999999999999</v>
      </c>
      <c r="R164" s="1">
        <v>1.81</v>
      </c>
      <c r="S164" s="1">
        <v>5.4125026578779503E-2</v>
      </c>
      <c r="T164" s="1">
        <v>5.5773119080557619E-2</v>
      </c>
      <c r="U164" s="1">
        <v>6.2584378013500488E-2</v>
      </c>
      <c r="V164" s="1">
        <v>4.7337901950448083E-2</v>
      </c>
      <c r="W164" s="1">
        <v>3.9819763177197945E-2</v>
      </c>
      <c r="X164" s="1">
        <v>3.9945538332635103E-2</v>
      </c>
      <c r="Y164" s="1">
        <v>4.614260361206806E-2</v>
      </c>
      <c r="Z164" s="1">
        <v>6.0557811498183373E-2</v>
      </c>
      <c r="AB164" s="29">
        <f>AVERAGE(S164:AA164)</f>
        <v>5.0785767780421265E-2</v>
      </c>
    </row>
    <row r="165" spans="2:28">
      <c r="B165" s="1" t="s">
        <v>308</v>
      </c>
      <c r="C165" s="1" t="s">
        <v>53</v>
      </c>
      <c r="D165" s="1" t="s">
        <v>300</v>
      </c>
      <c r="I165" s="1" t="s">
        <v>78</v>
      </c>
      <c r="J165" s="1" t="s">
        <v>56</v>
      </c>
      <c r="K165" s="1" t="s">
        <v>304</v>
      </c>
      <c r="L165" s="1">
        <v>0.25700000000000001</v>
      </c>
      <c r="M165" s="73"/>
      <c r="N165" s="1" t="s">
        <v>67</v>
      </c>
      <c r="O165" s="1" t="s">
        <v>67</v>
      </c>
      <c r="P165" s="1">
        <f>((38.44-38.28)/28*14)</f>
        <v>7.9999999999998295E-2</v>
      </c>
      <c r="Q165" s="73"/>
      <c r="R165" s="1">
        <v>1.25</v>
      </c>
      <c r="S165">
        <v>6.5189398004077692E-2</v>
      </c>
      <c r="T165">
        <v>4.6509175279476907E-2</v>
      </c>
      <c r="U165">
        <v>4.2959151527879873E-2</v>
      </c>
      <c r="V165">
        <v>2.4265539635089164E-2</v>
      </c>
      <c r="W165">
        <v>3.9519079979090432E-2</v>
      </c>
      <c r="X165">
        <v>3.3919650291423811E-2</v>
      </c>
      <c r="Y165">
        <v>2.6612236461347666E-2</v>
      </c>
      <c r="Z165">
        <v>2.9747097844112769E-2</v>
      </c>
      <c r="AB165" s="29">
        <f>AVERAGE(S165:AA165)</f>
        <v>3.8590166127812284E-2</v>
      </c>
    </row>
    <row r="166" spans="2:28">
      <c r="B166" s="1" t="s">
        <v>309</v>
      </c>
      <c r="C166" s="1" t="s">
        <v>53</v>
      </c>
      <c r="D166" s="1" t="s">
        <v>165</v>
      </c>
      <c r="I166" s="1" t="s">
        <v>78</v>
      </c>
      <c r="J166" s="1" t="s">
        <v>56</v>
      </c>
      <c r="K166" s="1" t="s">
        <v>304</v>
      </c>
      <c r="L166" s="1">
        <v>0.26200000000000001</v>
      </c>
    </row>
    <row r="167" spans="2:28">
      <c r="B167" s="1" t="s">
        <v>310</v>
      </c>
      <c r="C167" s="1" t="s">
        <v>53</v>
      </c>
      <c r="D167" s="1" t="s">
        <v>165</v>
      </c>
      <c r="I167" s="1" t="s">
        <v>78</v>
      </c>
      <c r="J167" s="1" t="s">
        <v>56</v>
      </c>
      <c r="K167" s="1" t="s">
        <v>311</v>
      </c>
      <c r="L167" s="1">
        <v>0.25900000000000001</v>
      </c>
      <c r="M167" s="1">
        <v>0.27800000000000002</v>
      </c>
    </row>
    <row r="168" spans="2:28">
      <c r="B168" s="1" t="s">
        <v>312</v>
      </c>
      <c r="C168" s="1" t="s">
        <v>53</v>
      </c>
      <c r="D168" s="1" t="s">
        <v>165</v>
      </c>
      <c r="I168" s="1" t="s">
        <v>78</v>
      </c>
      <c r="J168" s="1" t="s">
        <v>56</v>
      </c>
      <c r="K168" s="1" t="s">
        <v>311</v>
      </c>
      <c r="L168" s="1">
        <v>0.26</v>
      </c>
      <c r="M168" s="1">
        <v>0.27900000000000003</v>
      </c>
    </row>
    <row r="169" spans="2:28">
      <c r="B169" s="74" t="s">
        <v>313</v>
      </c>
      <c r="C169" s="1" t="s">
        <v>307</v>
      </c>
      <c r="D169" s="1" t="s">
        <v>54</v>
      </c>
      <c r="E169" s="1" t="s">
        <v>72</v>
      </c>
      <c r="F169" s="1">
        <v>2051</v>
      </c>
      <c r="I169" s="1" t="s">
        <v>78</v>
      </c>
      <c r="J169" s="1" t="s">
        <v>56</v>
      </c>
      <c r="K169" s="1" t="s">
        <v>311</v>
      </c>
      <c r="L169" s="1">
        <v>0.26400000000000001</v>
      </c>
      <c r="M169" s="1" t="s">
        <v>62</v>
      </c>
      <c r="N169" s="1" t="s">
        <v>67</v>
      </c>
      <c r="O169" s="1" t="s">
        <v>67</v>
      </c>
      <c r="P169" s="1">
        <f>((37.34-36.79)/28*14)</f>
        <v>0.27500000000000213</v>
      </c>
      <c r="Q169" s="1">
        <v>0.30299999999999999</v>
      </c>
      <c r="R169" s="1">
        <v>1.96</v>
      </c>
      <c r="S169" s="1" t="s">
        <v>314</v>
      </c>
    </row>
    <row r="170" spans="2:28">
      <c r="B170" s="74" t="s">
        <v>315</v>
      </c>
      <c r="C170" s="1" t="s">
        <v>307</v>
      </c>
      <c r="D170" s="1" t="s">
        <v>54</v>
      </c>
      <c r="E170" s="1" t="s">
        <v>72</v>
      </c>
      <c r="F170" s="1">
        <v>2051</v>
      </c>
      <c r="I170" s="1" t="s">
        <v>78</v>
      </c>
      <c r="J170" s="1" t="s">
        <v>56</v>
      </c>
      <c r="K170" s="1" t="s">
        <v>311</v>
      </c>
      <c r="L170" s="1">
        <v>0.26200000000000001</v>
      </c>
      <c r="M170" s="1" t="s">
        <v>62</v>
      </c>
      <c r="N170" s="1" t="s">
        <v>67</v>
      </c>
      <c r="O170" s="1" t="s">
        <v>67</v>
      </c>
      <c r="P170" s="1">
        <f>((36.92-36.75)/28*13.9)</f>
        <v>8.4392857142857991E-2</v>
      </c>
      <c r="Q170" s="1">
        <v>0.29499999999999998</v>
      </c>
      <c r="R170" s="1">
        <v>1.79</v>
      </c>
      <c r="S170" s="1" t="s">
        <v>314</v>
      </c>
    </row>
    <row r="171" spans="2:28">
      <c r="B171" s="1" t="s">
        <v>316</v>
      </c>
      <c r="C171" s="1" t="s">
        <v>53</v>
      </c>
      <c r="D171" s="1" t="s">
        <v>165</v>
      </c>
      <c r="I171" s="1" t="s">
        <v>78</v>
      </c>
      <c r="J171" s="1" t="s">
        <v>56</v>
      </c>
    </row>
    <row r="172" spans="2:28">
      <c r="B172" s="1" t="s">
        <v>317</v>
      </c>
      <c r="C172" s="1" t="s">
        <v>53</v>
      </c>
      <c r="D172" s="1" t="s">
        <v>165</v>
      </c>
      <c r="I172" s="1" t="s">
        <v>78</v>
      </c>
      <c r="J172" s="1" t="s">
        <v>56</v>
      </c>
    </row>
    <row r="173" spans="2:28">
      <c r="B173" s="1" t="s">
        <v>318</v>
      </c>
      <c r="C173" s="1" t="s">
        <v>53</v>
      </c>
      <c r="D173" s="1" t="s">
        <v>165</v>
      </c>
      <c r="I173" s="1" t="s">
        <v>78</v>
      </c>
      <c r="J173" s="1" t="s">
        <v>56</v>
      </c>
      <c r="L173" s="72">
        <f>(SUM(L160:L167)/8)</f>
        <v>0.25962499999999999</v>
      </c>
    </row>
    <row r="174" spans="2:28">
      <c r="B174" s="1" t="s">
        <v>319</v>
      </c>
      <c r="C174" s="1" t="s">
        <v>53</v>
      </c>
      <c r="D174" s="1" t="s">
        <v>165</v>
      </c>
      <c r="I174" s="1" t="s">
        <v>78</v>
      </c>
      <c r="J174" s="1" t="s">
        <v>56</v>
      </c>
    </row>
    <row r="175" spans="2:28">
      <c r="B175" s="1" t="s">
        <v>320</v>
      </c>
      <c r="C175" s="1" t="s">
        <v>53</v>
      </c>
      <c r="D175" s="1" t="s">
        <v>165</v>
      </c>
      <c r="I175" s="1" t="s">
        <v>78</v>
      </c>
      <c r="J175" s="1" t="s">
        <v>56</v>
      </c>
    </row>
    <row r="176" spans="2:28">
      <c r="B176" s="1" t="s">
        <v>321</v>
      </c>
      <c r="C176" s="1" t="s">
        <v>53</v>
      </c>
      <c r="D176" s="1" t="s">
        <v>165</v>
      </c>
      <c r="I176" s="1" t="s">
        <v>78</v>
      </c>
      <c r="J176" s="1" t="s">
        <v>56</v>
      </c>
    </row>
    <row r="177" spans="2:19">
      <c r="B177" s="1" t="s">
        <v>322</v>
      </c>
      <c r="C177" s="1" t="s">
        <v>53</v>
      </c>
      <c r="D177" s="1" t="s">
        <v>165</v>
      </c>
      <c r="I177" s="1" t="s">
        <v>78</v>
      </c>
      <c r="J177" s="1" t="s">
        <v>56</v>
      </c>
    </row>
    <row r="178" spans="2:19">
      <c r="B178" s="1" t="s">
        <v>323</v>
      </c>
      <c r="C178" s="1" t="s">
        <v>53</v>
      </c>
      <c r="D178" s="1" t="s">
        <v>165</v>
      </c>
      <c r="I178" s="1" t="s">
        <v>78</v>
      </c>
      <c r="J178" s="1" t="s">
        <v>56</v>
      </c>
    </row>
    <row r="179" spans="2:19">
      <c r="B179" s="1" t="s">
        <v>324</v>
      </c>
      <c r="C179" s="1" t="s">
        <v>325</v>
      </c>
      <c r="D179" s="1" t="s">
        <v>300</v>
      </c>
      <c r="F179" s="1">
        <v>2054</v>
      </c>
      <c r="I179" s="1" t="s">
        <v>78</v>
      </c>
      <c r="J179" s="1" t="s">
        <v>56</v>
      </c>
      <c r="L179" s="1">
        <v>0.25700000000000001</v>
      </c>
      <c r="M179" s="1">
        <v>0.26200000000000001</v>
      </c>
      <c r="N179" s="1" t="s">
        <v>67</v>
      </c>
      <c r="O179" s="1" t="s">
        <v>67</v>
      </c>
      <c r="P179" s="1">
        <f>((36.55-36.26)/27.9*14)</f>
        <v>0.14551971326164834</v>
      </c>
      <c r="R179" s="1">
        <v>1.65</v>
      </c>
    </row>
    <row r="180" spans="2:19">
      <c r="B180" s="1" t="s">
        <v>326</v>
      </c>
      <c r="C180" s="1" t="s">
        <v>325</v>
      </c>
      <c r="D180" s="1" t="s">
        <v>300</v>
      </c>
      <c r="F180" s="1">
        <v>2054</v>
      </c>
      <c r="I180" s="1" t="s">
        <v>78</v>
      </c>
      <c r="J180" s="1" t="s">
        <v>56</v>
      </c>
      <c r="L180" s="1">
        <v>0.253</v>
      </c>
      <c r="M180" s="1">
        <v>0.26700000000000002</v>
      </c>
      <c r="N180" s="1" t="s">
        <v>67</v>
      </c>
      <c r="O180" s="1" t="s">
        <v>67</v>
      </c>
      <c r="P180" s="1">
        <f>((36.57-36.22)/27.9*14)</f>
        <v>0.17562724014336989</v>
      </c>
      <c r="R180" s="1">
        <v>2.46</v>
      </c>
    </row>
    <row r="181" spans="2:19">
      <c r="B181" s="1" t="s">
        <v>327</v>
      </c>
      <c r="C181" s="1" t="s">
        <v>53</v>
      </c>
      <c r="D181" s="1" t="s">
        <v>165</v>
      </c>
      <c r="I181" s="1" t="s">
        <v>78</v>
      </c>
      <c r="J181" s="1" t="s">
        <v>56</v>
      </c>
    </row>
    <row r="182" spans="2:19">
      <c r="B182" s="1" t="s">
        <v>328</v>
      </c>
      <c r="C182" s="1" t="s">
        <v>325</v>
      </c>
      <c r="D182" s="1" t="s">
        <v>300</v>
      </c>
      <c r="F182" s="1">
        <v>2054</v>
      </c>
      <c r="I182" s="1" t="s">
        <v>78</v>
      </c>
      <c r="J182" s="1" t="s">
        <v>56</v>
      </c>
      <c r="L182" s="1">
        <v>0.25</v>
      </c>
      <c r="M182" s="1">
        <v>0.26700000000000002</v>
      </c>
      <c r="N182" s="1" t="s">
        <v>67</v>
      </c>
      <c r="O182" s="1" t="s">
        <v>67</v>
      </c>
      <c r="P182" s="1">
        <f>((35.86-35.63)/28.1*14)</f>
        <v>0.11459074733095928</v>
      </c>
      <c r="R182" s="1">
        <v>2.36</v>
      </c>
    </row>
    <row r="183" spans="2:19">
      <c r="B183" s="1" t="s">
        <v>329</v>
      </c>
      <c r="C183" s="1" t="s">
        <v>53</v>
      </c>
      <c r="D183" s="1" t="s">
        <v>165</v>
      </c>
      <c r="I183" s="1" t="s">
        <v>78</v>
      </c>
      <c r="J183" s="1" t="s">
        <v>56</v>
      </c>
    </row>
    <row r="184" spans="2:19">
      <c r="B184" s="1" t="s">
        <v>330</v>
      </c>
      <c r="C184" s="1" t="s">
        <v>53</v>
      </c>
      <c r="D184" s="1" t="s">
        <v>165</v>
      </c>
      <c r="I184" s="1" t="s">
        <v>78</v>
      </c>
      <c r="J184" s="1" t="s">
        <v>56</v>
      </c>
    </row>
    <row r="185" spans="2:19">
      <c r="B185" s="1" t="s">
        <v>331</v>
      </c>
      <c r="C185" s="1" t="s">
        <v>53</v>
      </c>
      <c r="D185" s="1" t="s">
        <v>165</v>
      </c>
      <c r="I185" s="1" t="s">
        <v>78</v>
      </c>
      <c r="J185" s="1" t="s">
        <v>56</v>
      </c>
    </row>
    <row r="186" spans="2:19">
      <c r="B186" s="1" t="s">
        <v>332</v>
      </c>
      <c r="C186" s="1" t="s">
        <v>53</v>
      </c>
      <c r="D186" s="1" t="s">
        <v>165</v>
      </c>
      <c r="I186" s="1" t="s">
        <v>78</v>
      </c>
      <c r="J186" s="1" t="s">
        <v>56</v>
      </c>
    </row>
    <row r="187" spans="2:19">
      <c r="B187" s="1" t="s">
        <v>333</v>
      </c>
    </row>
    <row r="188" spans="2:19">
      <c r="B188" s="1" t="s">
        <v>334</v>
      </c>
    </row>
    <row r="191" spans="2:19">
      <c r="B191" s="1" t="s">
        <v>335</v>
      </c>
      <c r="C191" s="1" t="s">
        <v>53</v>
      </c>
      <c r="D191" s="1" t="s">
        <v>165</v>
      </c>
    </row>
    <row r="192" spans="2:19">
      <c r="B192" s="1" t="s">
        <v>336</v>
      </c>
      <c r="C192" s="1" t="s">
        <v>53</v>
      </c>
      <c r="D192" s="1" t="s">
        <v>54</v>
      </c>
      <c r="I192" s="1" t="s">
        <v>78</v>
      </c>
      <c r="J192" s="1" t="s">
        <v>56</v>
      </c>
      <c r="L192" s="1">
        <v>0.26100000000000001</v>
      </c>
      <c r="M192" s="1">
        <v>0.28599999999999998</v>
      </c>
      <c r="N192" s="1" t="s">
        <v>67</v>
      </c>
      <c r="O192" s="1" t="s">
        <v>67</v>
      </c>
      <c r="P192" s="1">
        <f>((37.37-37.16)/28.1*14)</f>
        <v>0.10462633451957337</v>
      </c>
      <c r="Q192" s="1">
        <v>0.27800000000000002</v>
      </c>
      <c r="R192" s="1">
        <v>1.02</v>
      </c>
      <c r="S192" s="1" t="s">
        <v>62</v>
      </c>
    </row>
    <row r="193" spans="1:13">
      <c r="B193" s="1" t="s">
        <v>337</v>
      </c>
      <c r="C193" s="1" t="s">
        <v>53</v>
      </c>
      <c r="D193" s="1" t="s">
        <v>165</v>
      </c>
    </row>
    <row r="194" spans="1:13">
      <c r="B194" s="1" t="s">
        <v>338</v>
      </c>
      <c r="C194" s="1" t="s">
        <v>53</v>
      </c>
      <c r="D194" s="1" t="s">
        <v>165</v>
      </c>
    </row>
    <row r="195" spans="1:13">
      <c r="A195" s="1">
        <v>2052</v>
      </c>
      <c r="B195" s="1" t="s">
        <v>339</v>
      </c>
      <c r="C195" s="1" t="s">
        <v>340</v>
      </c>
      <c r="D195" s="1" t="s">
        <v>54</v>
      </c>
    </row>
    <row r="196" spans="1:13">
      <c r="A196" s="1">
        <v>2052</v>
      </c>
      <c r="B196" s="1" t="s">
        <v>341</v>
      </c>
      <c r="C196" s="1" t="s">
        <v>340</v>
      </c>
      <c r="D196" s="1" t="s">
        <v>54</v>
      </c>
    </row>
    <row r="197" spans="1:13">
      <c r="B197" s="1" t="s">
        <v>342</v>
      </c>
      <c r="C197" s="1" t="s">
        <v>53</v>
      </c>
      <c r="D197" s="1" t="s">
        <v>165</v>
      </c>
    </row>
    <row r="198" spans="1:13">
      <c r="B198" s="1" t="s">
        <v>343</v>
      </c>
      <c r="C198" s="1" t="s">
        <v>53</v>
      </c>
      <c r="D198" s="1" t="s">
        <v>165</v>
      </c>
    </row>
    <row r="199" spans="1:13">
      <c r="B199" s="1" t="s">
        <v>344</v>
      </c>
      <c r="C199" s="1" t="s">
        <v>53</v>
      </c>
      <c r="D199" s="1" t="s">
        <v>165</v>
      </c>
    </row>
    <row r="200" spans="1:13">
      <c r="B200" s="1" t="s">
        <v>345</v>
      </c>
      <c r="C200" s="1" t="s">
        <v>53</v>
      </c>
      <c r="D200" s="1" t="s">
        <v>165</v>
      </c>
    </row>
    <row r="201" spans="1:13">
      <c r="B201" s="1" t="s">
        <v>346</v>
      </c>
      <c r="C201" s="1" t="s">
        <v>53</v>
      </c>
      <c r="D201" s="1" t="s">
        <v>165</v>
      </c>
    </row>
    <row r="202" spans="1:13">
      <c r="B202" s="1" t="s">
        <v>347</v>
      </c>
      <c r="C202" s="1" t="s">
        <v>53</v>
      </c>
      <c r="D202" s="1" t="s">
        <v>165</v>
      </c>
    </row>
    <row r="203" spans="1:13">
      <c r="B203" s="1" t="s">
        <v>348</v>
      </c>
      <c r="C203" s="1" t="s">
        <v>349</v>
      </c>
      <c r="D203" s="1" t="s">
        <v>350</v>
      </c>
      <c r="M203" s="1">
        <v>0.26600000000000001</v>
      </c>
    </row>
    <row r="204" spans="1:13">
      <c r="B204" s="1" t="s">
        <v>351</v>
      </c>
      <c r="C204" s="1" t="s">
        <v>349</v>
      </c>
      <c r="D204" s="1" t="s">
        <v>350</v>
      </c>
      <c r="M204" s="1">
        <v>0.26700000000000002</v>
      </c>
    </row>
    <row r="205" spans="1:13">
      <c r="B205" s="1" t="s">
        <v>352</v>
      </c>
      <c r="C205" s="1" t="s">
        <v>53</v>
      </c>
      <c r="D205" s="1" t="s">
        <v>165</v>
      </c>
    </row>
    <row r="206" spans="1:13">
      <c r="B206" s="1" t="s">
        <v>353</v>
      </c>
      <c r="C206" s="1" t="s">
        <v>53</v>
      </c>
      <c r="D206" s="1" t="s">
        <v>165</v>
      </c>
    </row>
    <row r="207" spans="1:13">
      <c r="B207" s="1" t="s">
        <v>354</v>
      </c>
      <c r="C207" s="1" t="s">
        <v>53</v>
      </c>
      <c r="D207" s="1" t="s">
        <v>165</v>
      </c>
    </row>
    <row r="208" spans="1:13">
      <c r="B208" s="1" t="s">
        <v>355</v>
      </c>
      <c r="C208" s="1" t="s">
        <v>53</v>
      </c>
      <c r="D208" s="1" t="s">
        <v>165</v>
      </c>
    </row>
    <row r="209" spans="2:4">
      <c r="B209" s="1" t="s">
        <v>356</v>
      </c>
      <c r="C209" s="1" t="s">
        <v>53</v>
      </c>
      <c r="D209" s="1" t="s">
        <v>165</v>
      </c>
    </row>
    <row r="210" spans="2:4">
      <c r="B210" s="1" t="s">
        <v>357</v>
      </c>
      <c r="C210" s="1" t="s">
        <v>53</v>
      </c>
      <c r="D210" s="1" t="s">
        <v>165</v>
      </c>
    </row>
    <row r="211" spans="2:4">
      <c r="B211" s="1" t="s">
        <v>358</v>
      </c>
      <c r="C211" s="1" t="s">
        <v>53</v>
      </c>
      <c r="D211" s="1" t="s">
        <v>165</v>
      </c>
    </row>
    <row r="212" spans="2:4">
      <c r="B212" s="1" t="s">
        <v>359</v>
      </c>
      <c r="C212" s="1" t="s">
        <v>53</v>
      </c>
      <c r="D212" s="1" t="s">
        <v>165</v>
      </c>
    </row>
  </sheetData>
  <autoFilter ref="A1:AO186" xr:uid="{28CD9299-7629-4D14-B0CE-33B85C7A4199}"/>
  <phoneticPr fontId="6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2A1D-36C7-4C15-9063-84B2408F2F77}">
  <dimension ref="A1:N276"/>
  <sheetViews>
    <sheetView topLeftCell="A255" workbookViewId="0">
      <selection activeCell="C270" sqref="C270"/>
    </sheetView>
  </sheetViews>
  <sheetFormatPr defaultRowHeight="14.45"/>
  <cols>
    <col min="1" max="1" width="33" style="1" customWidth="1"/>
    <col min="2" max="2" width="16" style="1" customWidth="1"/>
    <col min="3" max="3" width="19.5703125" style="12" customWidth="1"/>
    <col min="4" max="4" width="18.42578125" style="1" bestFit="1" customWidth="1"/>
    <col min="5" max="5" width="27.42578125" style="1" customWidth="1"/>
    <col min="6" max="6" width="21.5703125" style="1" customWidth="1"/>
    <col min="7" max="7" width="48.42578125" style="1" customWidth="1"/>
    <col min="8" max="8" width="21.140625" style="1" customWidth="1"/>
    <col min="9" max="9" width="8.42578125" style="1" bestFit="1" customWidth="1"/>
    <col min="11" max="11" width="15.140625" bestFit="1" customWidth="1"/>
    <col min="12" max="12" width="9.42578125" bestFit="1" customWidth="1"/>
  </cols>
  <sheetData>
    <row r="1" spans="1:9">
      <c r="G1" s="92" t="s">
        <v>360</v>
      </c>
      <c r="H1" s="93"/>
      <c r="I1" s="93"/>
    </row>
    <row r="2" spans="1:9">
      <c r="C2" s="25" t="s">
        <v>361</v>
      </c>
      <c r="D2" s="16" t="s">
        <v>362</v>
      </c>
      <c r="E2" s="16"/>
      <c r="F2" s="16" t="s">
        <v>363</v>
      </c>
      <c r="G2" s="1" t="s">
        <v>364</v>
      </c>
      <c r="H2" s="1" t="s">
        <v>365</v>
      </c>
      <c r="I2" s="1" t="s">
        <v>366</v>
      </c>
    </row>
    <row r="3" spans="1:9">
      <c r="F3" s="1" t="s">
        <v>367</v>
      </c>
    </row>
    <row r="4" spans="1:9">
      <c r="A4" s="1" t="s">
        <v>368</v>
      </c>
      <c r="B4" s="1">
        <v>1</v>
      </c>
      <c r="C4" s="12" t="s">
        <v>369</v>
      </c>
    </row>
    <row r="5" spans="1:9">
      <c r="B5" s="1">
        <v>2</v>
      </c>
      <c r="C5" s="12" t="s">
        <v>370</v>
      </c>
    </row>
    <row r="6" spans="1:9">
      <c r="B6" s="1">
        <v>3</v>
      </c>
      <c r="C6" s="12" t="s">
        <v>371</v>
      </c>
    </row>
    <row r="7" spans="1:9">
      <c r="B7" s="1">
        <v>4</v>
      </c>
      <c r="C7" s="12" t="s">
        <v>372</v>
      </c>
    </row>
    <row r="8" spans="1:9">
      <c r="B8" s="1">
        <v>5</v>
      </c>
      <c r="C8" s="12" t="s">
        <v>373</v>
      </c>
    </row>
    <row r="9" spans="1:9">
      <c r="B9" s="1">
        <v>6</v>
      </c>
      <c r="C9" s="12" t="s">
        <v>374</v>
      </c>
    </row>
    <row r="10" spans="1:9">
      <c r="B10" s="1">
        <v>7</v>
      </c>
      <c r="C10" s="12" t="s">
        <v>375</v>
      </c>
    </row>
    <row r="12" spans="1:9">
      <c r="A12" s="1" t="s">
        <v>376</v>
      </c>
      <c r="B12" s="1">
        <v>1</v>
      </c>
      <c r="C12" s="12" t="s">
        <v>377</v>
      </c>
    </row>
    <row r="13" spans="1:9">
      <c r="B13" s="1">
        <v>2</v>
      </c>
      <c r="C13" s="12" t="s">
        <v>378</v>
      </c>
    </row>
    <row r="14" spans="1:9">
      <c r="B14" s="1">
        <v>3</v>
      </c>
      <c r="C14" s="12" t="s">
        <v>379</v>
      </c>
    </row>
    <row r="15" spans="1:9">
      <c r="B15" s="1">
        <v>4</v>
      </c>
      <c r="C15" s="12" t="s">
        <v>380</v>
      </c>
    </row>
    <row r="17" spans="1:6">
      <c r="A17" s="1" t="s">
        <v>376</v>
      </c>
      <c r="B17" s="1">
        <v>1</v>
      </c>
      <c r="C17" s="26" t="s">
        <v>381</v>
      </c>
    </row>
    <row r="18" spans="1:6">
      <c r="B18" s="1">
        <v>2</v>
      </c>
      <c r="C18" s="27" t="s">
        <v>382</v>
      </c>
    </row>
    <row r="20" spans="1:6">
      <c r="C20" s="27" t="s">
        <v>383</v>
      </c>
    </row>
    <row r="21" spans="1:6">
      <c r="C21" s="27" t="s">
        <v>384</v>
      </c>
    </row>
    <row r="22" spans="1:6">
      <c r="C22" s="27" t="s">
        <v>385</v>
      </c>
    </row>
    <row r="23" spans="1:6">
      <c r="C23" s="27" t="s">
        <v>386</v>
      </c>
    </row>
    <row r="25" spans="1:6">
      <c r="A25" s="1" t="s">
        <v>387</v>
      </c>
      <c r="B25" s="1">
        <v>1</v>
      </c>
      <c r="C25" s="36"/>
      <c r="F25" s="1" t="s">
        <v>388</v>
      </c>
    </row>
    <row r="26" spans="1:6">
      <c r="B26" s="1">
        <v>2</v>
      </c>
      <c r="C26" s="36"/>
    </row>
    <row r="27" spans="1:6">
      <c r="B27" s="1">
        <v>3</v>
      </c>
      <c r="C27" s="36"/>
    </row>
    <row r="29" spans="1:6">
      <c r="A29" s="1" t="s">
        <v>389</v>
      </c>
      <c r="B29" s="1">
        <v>1</v>
      </c>
      <c r="C29" s="12" t="s">
        <v>390</v>
      </c>
      <c r="E29" s="24">
        <v>45350</v>
      </c>
    </row>
    <row r="30" spans="1:6">
      <c r="B30" s="1">
        <v>2</v>
      </c>
      <c r="C30" s="12" t="s">
        <v>391</v>
      </c>
    </row>
    <row r="31" spans="1:6">
      <c r="B31" s="1">
        <v>3</v>
      </c>
      <c r="C31" s="12" t="s">
        <v>392</v>
      </c>
    </row>
    <row r="32" spans="1:6">
      <c r="B32" s="1">
        <v>4</v>
      </c>
      <c r="C32" s="12" t="s">
        <v>393</v>
      </c>
    </row>
    <row r="33" spans="1:6">
      <c r="B33" s="1">
        <v>5</v>
      </c>
      <c r="C33" s="12" t="s">
        <v>394</v>
      </c>
    </row>
    <row r="35" spans="1:6">
      <c r="A35" s="1" t="s">
        <v>395</v>
      </c>
      <c r="B35" s="1">
        <v>1</v>
      </c>
      <c r="C35" s="36"/>
      <c r="F35" s="1" t="s">
        <v>388</v>
      </c>
    </row>
    <row r="36" spans="1:6">
      <c r="B36" s="1">
        <v>2</v>
      </c>
      <c r="C36" s="36"/>
    </row>
    <row r="37" spans="1:6">
      <c r="B37" s="1">
        <v>3</v>
      </c>
      <c r="C37" s="36"/>
    </row>
    <row r="38" spans="1:6">
      <c r="B38" s="1">
        <v>4</v>
      </c>
      <c r="C38" s="36"/>
    </row>
    <row r="39" spans="1:6">
      <c r="B39" s="1">
        <v>5</v>
      </c>
      <c r="C39" s="36"/>
    </row>
    <row r="40" spans="1:6">
      <c r="B40" s="1">
        <v>6</v>
      </c>
      <c r="C40" s="36"/>
    </row>
    <row r="42" spans="1:6">
      <c r="A42" s="1" t="s">
        <v>396</v>
      </c>
      <c r="B42" s="1">
        <v>1</v>
      </c>
      <c r="C42" s="12" t="s">
        <v>397</v>
      </c>
    </row>
    <row r="43" spans="1:6">
      <c r="B43" s="1">
        <v>2</v>
      </c>
      <c r="C43" s="12" t="s">
        <v>398</v>
      </c>
    </row>
    <row r="44" spans="1:6">
      <c r="B44" s="1">
        <v>3</v>
      </c>
      <c r="C44" s="12" t="s">
        <v>399</v>
      </c>
    </row>
    <row r="45" spans="1:6">
      <c r="B45" s="1">
        <v>4</v>
      </c>
      <c r="C45" s="12" t="s">
        <v>400</v>
      </c>
    </row>
    <row r="46" spans="1:6">
      <c r="B46" s="1">
        <v>5</v>
      </c>
      <c r="C46" s="12" t="s">
        <v>401</v>
      </c>
    </row>
    <row r="47" spans="1:6">
      <c r="B47" s="1">
        <v>6</v>
      </c>
      <c r="C47" s="12" t="s">
        <v>402</v>
      </c>
    </row>
    <row r="48" spans="1:6">
      <c r="B48" s="1">
        <v>7</v>
      </c>
      <c r="C48" s="12" t="s">
        <v>403</v>
      </c>
    </row>
    <row r="49" spans="2:3">
      <c r="B49" s="1">
        <v>8</v>
      </c>
      <c r="C49" s="12" t="s">
        <v>404</v>
      </c>
    </row>
    <row r="50" spans="2:3">
      <c r="B50" s="1">
        <v>9</v>
      </c>
      <c r="C50" s="12" t="s">
        <v>405</v>
      </c>
    </row>
    <row r="51" spans="2:3">
      <c r="B51" s="1">
        <v>10</v>
      </c>
      <c r="C51" s="12" t="s">
        <v>406</v>
      </c>
    </row>
    <row r="52" spans="2:3">
      <c r="B52" s="1">
        <v>11</v>
      </c>
      <c r="C52" s="12" t="s">
        <v>407</v>
      </c>
    </row>
    <row r="53" spans="2:3">
      <c r="B53" s="1">
        <v>12</v>
      </c>
      <c r="C53" s="12" t="s">
        <v>408</v>
      </c>
    </row>
    <row r="54" spans="2:3">
      <c r="B54" s="1">
        <v>13</v>
      </c>
      <c r="C54" s="12" t="s">
        <v>409</v>
      </c>
    </row>
    <row r="55" spans="2:3">
      <c r="B55" s="1">
        <v>14</v>
      </c>
      <c r="C55" s="12" t="s">
        <v>410</v>
      </c>
    </row>
    <row r="56" spans="2:3">
      <c r="B56" s="1">
        <v>15</v>
      </c>
      <c r="C56" s="12" t="s">
        <v>411</v>
      </c>
    </row>
    <row r="57" spans="2:3">
      <c r="B57" s="1">
        <v>16</v>
      </c>
      <c r="C57" s="12" t="s">
        <v>412</v>
      </c>
    </row>
    <row r="58" spans="2:3">
      <c r="B58" s="1">
        <v>17</v>
      </c>
      <c r="C58" s="12" t="s">
        <v>413</v>
      </c>
    </row>
    <row r="59" spans="2:3">
      <c r="B59" s="1">
        <v>18</v>
      </c>
      <c r="C59" s="12" t="s">
        <v>414</v>
      </c>
    </row>
    <row r="60" spans="2:3">
      <c r="B60" s="1">
        <v>19</v>
      </c>
      <c r="C60" s="12" t="s">
        <v>415</v>
      </c>
    </row>
    <row r="61" spans="2:3">
      <c r="B61" s="1">
        <v>20</v>
      </c>
      <c r="C61" s="12" t="s">
        <v>416</v>
      </c>
    </row>
    <row r="62" spans="2:3">
      <c r="C62" s="28" t="s">
        <v>417</v>
      </c>
    </row>
    <row r="63" spans="2:3">
      <c r="B63" s="1">
        <v>21</v>
      </c>
      <c r="C63" s="12" t="s">
        <v>418</v>
      </c>
    </row>
    <row r="64" spans="2:3">
      <c r="C64" s="28" t="s">
        <v>419</v>
      </c>
    </row>
    <row r="65" spans="1:5">
      <c r="B65" s="1">
        <v>22</v>
      </c>
      <c r="C65" s="12" t="s">
        <v>420</v>
      </c>
    </row>
    <row r="66" spans="1:5">
      <c r="B66" s="1">
        <v>23</v>
      </c>
      <c r="C66" s="12" t="s">
        <v>421</v>
      </c>
    </row>
    <row r="67" spans="1:5">
      <c r="B67" s="1">
        <v>24</v>
      </c>
      <c r="C67" s="12" t="s">
        <v>422</v>
      </c>
    </row>
    <row r="69" spans="1:5">
      <c r="A69" s="1" t="s">
        <v>423</v>
      </c>
      <c r="B69" s="1">
        <v>1</v>
      </c>
      <c r="C69" s="12" t="s">
        <v>71</v>
      </c>
    </row>
    <row r="70" spans="1:5">
      <c r="B70" s="1">
        <v>2</v>
      </c>
      <c r="C70" s="12" t="s">
        <v>74</v>
      </c>
    </row>
    <row r="71" spans="1:5">
      <c r="B71" s="1">
        <v>3</v>
      </c>
      <c r="C71" s="12" t="s">
        <v>75</v>
      </c>
    </row>
    <row r="72" spans="1:5">
      <c r="B72" s="1">
        <v>4</v>
      </c>
      <c r="C72" s="12" t="s">
        <v>107</v>
      </c>
    </row>
    <row r="73" spans="1:5">
      <c r="B73" s="1">
        <v>5</v>
      </c>
      <c r="C73" s="36" t="s">
        <v>109</v>
      </c>
    </row>
    <row r="74" spans="1:5">
      <c r="B74" s="1">
        <v>6</v>
      </c>
      <c r="C74" s="36" t="s">
        <v>121</v>
      </c>
    </row>
    <row r="76" spans="1:5">
      <c r="A76" s="1" t="s">
        <v>424</v>
      </c>
      <c r="B76" s="1">
        <v>1</v>
      </c>
      <c r="C76" s="36" t="s">
        <v>109</v>
      </c>
      <c r="E76" s="24">
        <v>45370</v>
      </c>
    </row>
    <row r="77" spans="1:5">
      <c r="B77" s="1">
        <v>2</v>
      </c>
      <c r="C77" s="36" t="s">
        <v>121</v>
      </c>
    </row>
    <row r="78" spans="1:5">
      <c r="B78" s="1">
        <v>3</v>
      </c>
      <c r="C78" s="12" t="s">
        <v>122</v>
      </c>
    </row>
    <row r="79" spans="1:5">
      <c r="B79" s="1">
        <v>4</v>
      </c>
      <c r="C79" s="12" t="s">
        <v>123</v>
      </c>
    </row>
    <row r="81" spans="1:9">
      <c r="A81" s="1" t="s">
        <v>425</v>
      </c>
      <c r="E81" s="24">
        <v>45373</v>
      </c>
    </row>
    <row r="82" spans="1:9" s="80" customFormat="1">
      <c r="A82" s="78" t="s">
        <v>76</v>
      </c>
      <c r="B82" s="78"/>
      <c r="C82" s="79"/>
      <c r="D82" s="78"/>
      <c r="E82" s="78"/>
      <c r="F82" s="78"/>
      <c r="G82" s="78"/>
      <c r="H82" s="78"/>
      <c r="I82" s="78"/>
    </row>
    <row r="84" spans="1:9">
      <c r="A84" s="1" t="s">
        <v>426</v>
      </c>
      <c r="C84" s="1" t="s">
        <v>131</v>
      </c>
      <c r="D84" s="1" t="s">
        <v>427</v>
      </c>
      <c r="E84" s="24">
        <v>45378</v>
      </c>
    </row>
    <row r="86" spans="1:9">
      <c r="A86" s="1" t="s">
        <v>428</v>
      </c>
      <c r="C86" s="12" t="s">
        <v>110</v>
      </c>
      <c r="D86" s="1" t="s">
        <v>429</v>
      </c>
      <c r="E86" s="24">
        <v>45379</v>
      </c>
    </row>
    <row r="87" spans="1:9">
      <c r="C87" s="12" t="s">
        <v>112</v>
      </c>
    </row>
    <row r="89" spans="1:9">
      <c r="A89" s="1" t="s">
        <v>428</v>
      </c>
      <c r="C89" s="12" t="s">
        <v>123</v>
      </c>
      <c r="D89" s="1" t="s">
        <v>429</v>
      </c>
      <c r="E89" s="24">
        <v>45385</v>
      </c>
    </row>
    <row r="90" spans="1:9">
      <c r="C90" s="12" t="s">
        <v>125</v>
      </c>
    </row>
    <row r="91" spans="1:9" s="64" customFormat="1">
      <c r="A91" s="37"/>
      <c r="B91" s="37"/>
      <c r="C91" s="65"/>
      <c r="D91" s="37"/>
      <c r="E91" s="37"/>
      <c r="F91" s="37"/>
      <c r="G91" s="37"/>
      <c r="H91" s="37"/>
      <c r="I91" s="37"/>
    </row>
    <row r="92" spans="1:9" ht="15" thickBot="1">
      <c r="A92" s="41" t="s">
        <v>430</v>
      </c>
      <c r="C92" s="40" t="s">
        <v>212</v>
      </c>
      <c r="D92" s="1" t="s">
        <v>431</v>
      </c>
      <c r="E92" s="24">
        <v>45386</v>
      </c>
    </row>
    <row r="93" spans="1:9" ht="15" thickBot="1">
      <c r="C93" s="40" t="s">
        <v>218</v>
      </c>
    </row>
    <row r="95" spans="1:9">
      <c r="A95" s="47" t="s">
        <v>432</v>
      </c>
      <c r="C95" s="36" t="s">
        <v>433</v>
      </c>
      <c r="D95" s="1" t="s">
        <v>429</v>
      </c>
      <c r="E95" s="24">
        <v>45390</v>
      </c>
    </row>
    <row r="96" spans="1:9">
      <c r="C96" s="36" t="s">
        <v>128</v>
      </c>
      <c r="D96" s="1" t="s">
        <v>429</v>
      </c>
      <c r="E96" s="24">
        <v>45390</v>
      </c>
    </row>
    <row r="98" spans="1:14">
      <c r="A98" s="47" t="s">
        <v>434</v>
      </c>
      <c r="C98" s="36" t="s">
        <v>128</v>
      </c>
      <c r="D98" s="1" t="s">
        <v>14</v>
      </c>
      <c r="E98" s="24">
        <v>45391</v>
      </c>
    </row>
    <row r="99" spans="1:14">
      <c r="C99" s="12" t="s">
        <v>130</v>
      </c>
      <c r="D99" s="1" t="s">
        <v>14</v>
      </c>
    </row>
    <row r="100" spans="1:14">
      <c r="C100" s="12" t="s">
        <v>131</v>
      </c>
      <c r="D100" s="1" t="s">
        <v>14</v>
      </c>
      <c r="K100" s="48" t="s">
        <v>435</v>
      </c>
      <c r="L100" s="43">
        <v>45393</v>
      </c>
    </row>
    <row r="101" spans="1:14">
      <c r="K101" t="s">
        <v>436</v>
      </c>
      <c r="L101" t="s">
        <v>437</v>
      </c>
      <c r="M101" t="s">
        <v>438</v>
      </c>
      <c r="N101" t="s">
        <v>439</v>
      </c>
    </row>
    <row r="102" spans="1:14">
      <c r="A102" s="49" t="s">
        <v>389</v>
      </c>
      <c r="C102" s="12" t="s">
        <v>79</v>
      </c>
      <c r="D102" s="1" t="s">
        <v>141</v>
      </c>
      <c r="E102" s="24">
        <v>45391</v>
      </c>
      <c r="M102">
        <v>36</v>
      </c>
      <c r="N102">
        <v>36</v>
      </c>
    </row>
    <row r="103" spans="1:14">
      <c r="C103" s="12" t="s">
        <v>80</v>
      </c>
      <c r="D103" s="1" t="s">
        <v>141</v>
      </c>
    </row>
    <row r="104" spans="1:14">
      <c r="C104" s="12" t="s">
        <v>81</v>
      </c>
      <c r="D104" s="1" t="s">
        <v>141</v>
      </c>
    </row>
    <row r="105" spans="1:14">
      <c r="C105" s="12" t="s">
        <v>82</v>
      </c>
      <c r="D105" s="1" t="s">
        <v>141</v>
      </c>
    </row>
    <row r="106" spans="1:14">
      <c r="C106" s="12" t="s">
        <v>84</v>
      </c>
      <c r="D106" s="1" t="s">
        <v>141</v>
      </c>
    </row>
    <row r="108" spans="1:14">
      <c r="A108" s="47" t="s">
        <v>428</v>
      </c>
      <c r="C108" s="12" t="s">
        <v>203</v>
      </c>
      <c r="D108" s="1" t="s">
        <v>21</v>
      </c>
      <c r="E108" s="24">
        <v>45392</v>
      </c>
    </row>
    <row r="109" spans="1:14">
      <c r="C109" s="12" t="s">
        <v>205</v>
      </c>
      <c r="D109" s="1" t="s">
        <v>21</v>
      </c>
    </row>
    <row r="110" spans="1:14">
      <c r="A110" s="47" t="s">
        <v>428</v>
      </c>
      <c r="C110" s="12" t="s">
        <v>206</v>
      </c>
      <c r="D110" s="1" t="s">
        <v>21</v>
      </c>
      <c r="E110" s="24">
        <v>45393</v>
      </c>
    </row>
    <row r="111" spans="1:14">
      <c r="C111" s="12" t="s">
        <v>207</v>
      </c>
      <c r="D111" s="1" t="s">
        <v>21</v>
      </c>
      <c r="E111" s="24">
        <v>45393</v>
      </c>
    </row>
    <row r="113" spans="1:9">
      <c r="A113" s="1" t="s">
        <v>440</v>
      </c>
      <c r="C113" s="12" t="s">
        <v>85</v>
      </c>
      <c r="D113" s="1" t="s">
        <v>21</v>
      </c>
      <c r="E113" s="24">
        <v>45397</v>
      </c>
    </row>
    <row r="114" spans="1:9">
      <c r="C114" s="12" t="s">
        <v>88</v>
      </c>
      <c r="E114" s="24">
        <v>45397</v>
      </c>
    </row>
    <row r="116" spans="1:9">
      <c r="A116" s="1" t="s">
        <v>428</v>
      </c>
      <c r="C116" s="12" t="s">
        <v>90</v>
      </c>
      <c r="D116" s="1" t="s">
        <v>21</v>
      </c>
      <c r="E116" s="24">
        <v>45398</v>
      </c>
      <c r="F116" s="1" t="s">
        <v>441</v>
      </c>
    </row>
    <row r="117" spans="1:9">
      <c r="C117" s="12" t="s">
        <v>91</v>
      </c>
      <c r="D117" s="1" t="s">
        <v>21</v>
      </c>
      <c r="E117" s="24">
        <v>45398</v>
      </c>
    </row>
    <row r="119" spans="1:9">
      <c r="A119" s="1" t="s">
        <v>442</v>
      </c>
      <c r="C119" s="12" t="s">
        <v>151</v>
      </c>
      <c r="D119" s="1" t="s">
        <v>21</v>
      </c>
      <c r="E119" s="24">
        <v>45400</v>
      </c>
      <c r="F119" s="1" t="s">
        <v>441</v>
      </c>
    </row>
    <row r="120" spans="1:9">
      <c r="C120" s="12" t="s">
        <v>443</v>
      </c>
      <c r="D120" s="1" t="s">
        <v>21</v>
      </c>
      <c r="E120" s="24">
        <v>45400</v>
      </c>
    </row>
    <row r="122" spans="1:9">
      <c r="A122" s="1" t="s">
        <v>426</v>
      </c>
      <c r="C122" s="12" t="s">
        <v>100</v>
      </c>
      <c r="D122" s="1" t="s">
        <v>14</v>
      </c>
      <c r="E122" s="24">
        <v>45401</v>
      </c>
      <c r="F122" s="1" t="s">
        <v>444</v>
      </c>
    </row>
    <row r="124" spans="1:9" s="22" customFormat="1">
      <c r="A124" s="23"/>
      <c r="B124" s="23"/>
      <c r="C124" s="36" t="s">
        <v>87</v>
      </c>
      <c r="D124" s="23" t="s">
        <v>194</v>
      </c>
      <c r="E124" s="23" t="s">
        <v>194</v>
      </c>
      <c r="F124" s="23"/>
      <c r="G124" s="23" t="s">
        <v>445</v>
      </c>
      <c r="H124" s="23"/>
      <c r="I124" s="23"/>
    </row>
    <row r="126" spans="1:9">
      <c r="A126" s="1" t="s">
        <v>387</v>
      </c>
      <c r="C126" s="12" t="s">
        <v>224</v>
      </c>
      <c r="D126" s="1" t="s">
        <v>446</v>
      </c>
      <c r="E126" s="24">
        <v>45407</v>
      </c>
      <c r="F126" s="1" t="s">
        <v>447</v>
      </c>
      <c r="G126" s="1" t="s">
        <v>448</v>
      </c>
      <c r="H126" s="24">
        <v>45411</v>
      </c>
    </row>
    <row r="127" spans="1:9">
      <c r="C127" s="12" t="s">
        <v>158</v>
      </c>
      <c r="D127" s="1" t="s">
        <v>446</v>
      </c>
      <c r="E127" s="24">
        <v>45408</v>
      </c>
      <c r="F127" s="1" t="s">
        <v>447</v>
      </c>
      <c r="G127" s="1" t="s">
        <v>448</v>
      </c>
      <c r="H127" s="24">
        <v>45411</v>
      </c>
    </row>
    <row r="129" spans="1:7">
      <c r="A129" s="1" t="s">
        <v>389</v>
      </c>
      <c r="C129" s="12" t="s">
        <v>94</v>
      </c>
      <c r="D129" s="1" t="s">
        <v>21</v>
      </c>
      <c r="E129" s="24">
        <v>45413</v>
      </c>
    </row>
    <row r="130" spans="1:7">
      <c r="C130" s="12" t="s">
        <v>98</v>
      </c>
    </row>
    <row r="131" spans="1:7">
      <c r="C131" s="12" t="s">
        <v>101</v>
      </c>
    </row>
    <row r="132" spans="1:7">
      <c r="C132" s="12" t="s">
        <v>133</v>
      </c>
    </row>
    <row r="133" spans="1:7">
      <c r="C133" s="12" t="s">
        <v>137</v>
      </c>
    </row>
    <row r="135" spans="1:7">
      <c r="A135" s="1" t="s">
        <v>449</v>
      </c>
      <c r="C135" s="12" t="s">
        <v>237</v>
      </c>
      <c r="D135" s="1" t="s">
        <v>14</v>
      </c>
      <c r="E135" s="24">
        <v>45415</v>
      </c>
      <c r="G135" s="1" t="s">
        <v>388</v>
      </c>
    </row>
    <row r="136" spans="1:7">
      <c r="A136" s="1" t="s">
        <v>450</v>
      </c>
      <c r="C136" s="12" t="s">
        <v>238</v>
      </c>
    </row>
    <row r="137" spans="1:7">
      <c r="C137" s="12" t="s">
        <v>239</v>
      </c>
    </row>
    <row r="139" spans="1:7">
      <c r="A139" s="1" t="s">
        <v>428</v>
      </c>
      <c r="B139" s="57" t="s">
        <v>194</v>
      </c>
      <c r="C139" s="12" t="s">
        <v>451</v>
      </c>
      <c r="D139" s="1" t="s">
        <v>267</v>
      </c>
      <c r="E139" s="24">
        <v>45415</v>
      </c>
    </row>
    <row r="140" spans="1:7">
      <c r="C140" s="12" t="s">
        <v>452</v>
      </c>
      <c r="D140" s="1" t="s">
        <v>267</v>
      </c>
    </row>
    <row r="144" spans="1:7">
      <c r="A144" s="1" t="s">
        <v>453</v>
      </c>
      <c r="C144" s="12" t="s">
        <v>225</v>
      </c>
      <c r="D144" s="1" t="s">
        <v>21</v>
      </c>
      <c r="E144" s="24">
        <v>45418</v>
      </c>
    </row>
    <row r="145" spans="1:5">
      <c r="A145" s="1" t="s">
        <v>454</v>
      </c>
      <c r="C145" s="12" t="s">
        <v>227</v>
      </c>
    </row>
    <row r="146" spans="1:5">
      <c r="C146" s="12" t="s">
        <v>232</v>
      </c>
    </row>
    <row r="147" spans="1:5">
      <c r="C147" s="12" t="s">
        <v>233</v>
      </c>
    </row>
    <row r="148" spans="1:5">
      <c r="C148" s="12" t="s">
        <v>228</v>
      </c>
    </row>
    <row r="149" spans="1:5">
      <c r="B149" s="1" t="s">
        <v>455</v>
      </c>
      <c r="E149" s="1" t="s">
        <v>456</v>
      </c>
    </row>
    <row r="151" spans="1:5">
      <c r="A151" s="1" t="s">
        <v>457</v>
      </c>
      <c r="C151" s="12" t="s">
        <v>229</v>
      </c>
      <c r="D151" s="1" t="s">
        <v>21</v>
      </c>
      <c r="E151" s="24">
        <v>45419</v>
      </c>
    </row>
    <row r="152" spans="1:5">
      <c r="C152" s="12" t="s">
        <v>230</v>
      </c>
    </row>
    <row r="153" spans="1:5">
      <c r="C153" s="12" t="s">
        <v>234</v>
      </c>
    </row>
    <row r="154" spans="1:5">
      <c r="C154" s="12" t="s">
        <v>243</v>
      </c>
    </row>
    <row r="156" spans="1:5">
      <c r="A156" s="1" t="s">
        <v>458</v>
      </c>
      <c r="C156" s="12" t="s">
        <v>244</v>
      </c>
      <c r="E156" s="24">
        <v>45426</v>
      </c>
    </row>
    <row r="157" spans="1:5">
      <c r="C157" s="12" t="s">
        <v>245</v>
      </c>
    </row>
    <row r="158" spans="1:5">
      <c r="C158" s="12" t="s">
        <v>246</v>
      </c>
    </row>
    <row r="159" spans="1:5">
      <c r="C159" s="12" t="s">
        <v>248</v>
      </c>
    </row>
    <row r="160" spans="1:5">
      <c r="C160" s="12" t="s">
        <v>263</v>
      </c>
    </row>
    <row r="162" spans="1:6">
      <c r="A162" s="1" t="s">
        <v>426</v>
      </c>
      <c r="B162" s="1" t="s">
        <v>459</v>
      </c>
      <c r="C162" s="12" t="s">
        <v>249</v>
      </c>
      <c r="D162" s="1" t="s">
        <v>21</v>
      </c>
      <c r="E162" s="24">
        <v>45427</v>
      </c>
    </row>
    <row r="164" spans="1:6">
      <c r="A164" s="1" t="s">
        <v>460</v>
      </c>
      <c r="C164" s="12" t="s">
        <v>126</v>
      </c>
    </row>
    <row r="165" spans="1:6">
      <c r="C165" s="12" t="s">
        <v>129</v>
      </c>
    </row>
    <row r="166" spans="1:6">
      <c r="C166" s="1" t="s">
        <v>66</v>
      </c>
    </row>
    <row r="167" spans="1:6">
      <c r="C167" s="12" t="s">
        <v>70</v>
      </c>
    </row>
    <row r="168" spans="1:6">
      <c r="C168" s="1" t="s">
        <v>93</v>
      </c>
    </row>
    <row r="170" spans="1:6">
      <c r="E170" s="24"/>
    </row>
    <row r="176" spans="1:6">
      <c r="A176" s="1" t="s">
        <v>461</v>
      </c>
      <c r="C176" s="12" t="s">
        <v>76</v>
      </c>
      <c r="D176" s="1" t="s">
        <v>141</v>
      </c>
      <c r="E176" s="24">
        <v>45373</v>
      </c>
      <c r="F176" s="1" t="s">
        <v>462</v>
      </c>
    </row>
    <row r="177" spans="1:9">
      <c r="E177" s="24">
        <v>45377</v>
      </c>
      <c r="F177" s="1" t="s">
        <v>463</v>
      </c>
    </row>
    <row r="178" spans="1:9">
      <c r="E178" s="24"/>
    </row>
    <row r="179" spans="1:9">
      <c r="E179" s="24"/>
    </row>
    <row r="180" spans="1:9">
      <c r="E180" s="24"/>
    </row>
    <row r="182" spans="1:9" s="80" customFormat="1">
      <c r="A182" s="78" t="s">
        <v>464</v>
      </c>
      <c r="B182" s="78"/>
      <c r="C182" s="78" t="s">
        <v>153</v>
      </c>
      <c r="D182" s="78" t="s">
        <v>465</v>
      </c>
      <c r="E182" s="81">
        <v>45433</v>
      </c>
      <c r="F182" s="78" t="s">
        <v>466</v>
      </c>
      <c r="G182" s="78"/>
      <c r="H182" s="78"/>
      <c r="I182" s="78"/>
    </row>
    <row r="183" spans="1:9">
      <c r="E183" s="24">
        <v>45434</v>
      </c>
    </row>
    <row r="185" spans="1:9">
      <c r="A185" s="1" t="s">
        <v>449</v>
      </c>
      <c r="C185" s="12" t="s">
        <v>284</v>
      </c>
      <c r="D185" s="1" t="s">
        <v>21</v>
      </c>
      <c r="E185" s="24">
        <v>45440</v>
      </c>
    </row>
    <row r="186" spans="1:9">
      <c r="A186" s="1" t="s">
        <v>450</v>
      </c>
      <c r="C186" s="12" t="s">
        <v>285</v>
      </c>
    </row>
    <row r="187" spans="1:9">
      <c r="A187" s="1" t="s">
        <v>467</v>
      </c>
      <c r="C187" s="12" t="s">
        <v>286</v>
      </c>
    </row>
    <row r="189" spans="1:9">
      <c r="A189" s="1" t="s">
        <v>428</v>
      </c>
      <c r="C189" s="12" t="s">
        <v>290</v>
      </c>
      <c r="D189" s="1" t="s">
        <v>21</v>
      </c>
      <c r="E189" s="24">
        <v>45442</v>
      </c>
    </row>
    <row r="190" spans="1:9">
      <c r="A190" s="1" t="s">
        <v>467</v>
      </c>
      <c r="C190" s="12" t="s">
        <v>291</v>
      </c>
    </row>
    <row r="192" spans="1:9">
      <c r="A192" s="1" t="s">
        <v>468</v>
      </c>
      <c r="C192" s="12" t="s">
        <v>168</v>
      </c>
      <c r="D192" s="1" t="s">
        <v>141</v>
      </c>
      <c r="E192" s="24">
        <v>45442</v>
      </c>
    </row>
    <row r="193" spans="1:8">
      <c r="A193" s="1" t="s">
        <v>469</v>
      </c>
      <c r="C193" s="12" t="s">
        <v>250</v>
      </c>
    </row>
    <row r="194" spans="1:8">
      <c r="C194" s="12" t="s">
        <v>254</v>
      </c>
    </row>
    <row r="195" spans="1:8">
      <c r="C195" s="12" t="s">
        <v>257</v>
      </c>
    </row>
    <row r="196" spans="1:8">
      <c r="C196" s="12" t="s">
        <v>470</v>
      </c>
    </row>
    <row r="198" spans="1:8">
      <c r="A198" s="1" t="s">
        <v>471</v>
      </c>
      <c r="B198" s="1" t="s">
        <v>472</v>
      </c>
      <c r="C198" s="12" t="s">
        <v>271</v>
      </c>
      <c r="D198" s="1" t="s">
        <v>19</v>
      </c>
      <c r="E198" s="24">
        <v>45442</v>
      </c>
      <c r="F198" s="1" t="s">
        <v>473</v>
      </c>
      <c r="G198" s="1" t="s">
        <v>474</v>
      </c>
    </row>
    <row r="199" spans="1:8">
      <c r="B199" s="1" t="s">
        <v>472</v>
      </c>
      <c r="C199" s="12" t="s">
        <v>288</v>
      </c>
      <c r="D199" s="1" t="s">
        <v>19</v>
      </c>
      <c r="E199" s="24"/>
      <c r="G199" s="1" t="s">
        <v>474</v>
      </c>
    </row>
    <row r="200" spans="1:8">
      <c r="B200" s="1" t="s">
        <v>472</v>
      </c>
      <c r="C200" s="12" t="s">
        <v>475</v>
      </c>
      <c r="D200" s="1" t="s">
        <v>19</v>
      </c>
      <c r="E200" s="24"/>
      <c r="G200" s="1" t="s">
        <v>476</v>
      </c>
    </row>
    <row r="201" spans="1:8">
      <c r="B201" s="1" t="s">
        <v>472</v>
      </c>
      <c r="C201" s="12" t="s">
        <v>103</v>
      </c>
      <c r="D201" s="1" t="s">
        <v>19</v>
      </c>
      <c r="E201" s="24">
        <v>45448</v>
      </c>
      <c r="G201" s="1" t="s">
        <v>477</v>
      </c>
      <c r="H201" s="1" t="s">
        <v>478</v>
      </c>
    </row>
    <row r="203" spans="1:8">
      <c r="A203" s="1" t="s">
        <v>479</v>
      </c>
      <c r="C203" s="12" t="s">
        <v>265</v>
      </c>
      <c r="D203" s="1" t="s">
        <v>267</v>
      </c>
      <c r="E203" s="24">
        <v>45443</v>
      </c>
    </row>
    <row r="204" spans="1:8">
      <c r="C204" s="12" t="s">
        <v>272</v>
      </c>
    </row>
    <row r="205" spans="1:8">
      <c r="C205" s="12" t="s">
        <v>276</v>
      </c>
    </row>
    <row r="206" spans="1:8">
      <c r="C206" s="12" t="s">
        <v>278</v>
      </c>
    </row>
    <row r="208" spans="1:8">
      <c r="A208" s="1" t="s">
        <v>479</v>
      </c>
      <c r="C208" s="12" t="s">
        <v>294</v>
      </c>
      <c r="D208" s="1" t="s">
        <v>267</v>
      </c>
      <c r="E208" s="24">
        <v>45449</v>
      </c>
    </row>
    <row r="209" spans="1:7">
      <c r="C209" s="12" t="s">
        <v>295</v>
      </c>
    </row>
    <row r="210" spans="1:7">
      <c r="C210" s="12" t="s">
        <v>296</v>
      </c>
    </row>
    <row r="211" spans="1:7">
      <c r="C211" s="12" t="s">
        <v>297</v>
      </c>
    </row>
    <row r="213" spans="1:7">
      <c r="A213" s="1" t="s">
        <v>426</v>
      </c>
      <c r="C213" s="12" t="s">
        <v>179</v>
      </c>
      <c r="D213" s="1" t="s">
        <v>5</v>
      </c>
      <c r="E213" s="24">
        <v>45455</v>
      </c>
      <c r="G213" s="1" t="s">
        <v>480</v>
      </c>
    </row>
    <row r="215" spans="1:7">
      <c r="B215" s="1" t="s">
        <v>481</v>
      </c>
      <c r="C215" s="12" t="s">
        <v>482</v>
      </c>
      <c r="D215" s="1" t="s">
        <v>72</v>
      </c>
      <c r="E215" s="24">
        <v>45454</v>
      </c>
    </row>
    <row r="216" spans="1:7">
      <c r="C216" s="12" t="s">
        <v>483</v>
      </c>
    </row>
    <row r="217" spans="1:7">
      <c r="C217" s="12" t="s">
        <v>484</v>
      </c>
    </row>
    <row r="218" spans="1:7">
      <c r="C218" s="12" t="s">
        <v>485</v>
      </c>
    </row>
    <row r="219" spans="1:7">
      <c r="C219" s="12" t="s">
        <v>486</v>
      </c>
    </row>
    <row r="220" spans="1:7">
      <c r="C220" s="12" t="s">
        <v>487</v>
      </c>
    </row>
    <row r="222" spans="1:7">
      <c r="A222" s="1" t="s">
        <v>488</v>
      </c>
      <c r="B222" s="1" t="s">
        <v>481</v>
      </c>
      <c r="C222" s="12" t="s">
        <v>482</v>
      </c>
      <c r="D222" s="1" t="s">
        <v>489</v>
      </c>
      <c r="E222" s="24">
        <v>45456</v>
      </c>
    </row>
    <row r="223" spans="1:7">
      <c r="B223" s="1" t="s">
        <v>490</v>
      </c>
      <c r="C223" s="12" t="s">
        <v>483</v>
      </c>
    </row>
    <row r="224" spans="1:7">
      <c r="C224" s="12" t="s">
        <v>484</v>
      </c>
    </row>
    <row r="225" spans="1:7">
      <c r="C225" s="12" t="s">
        <v>485</v>
      </c>
    </row>
    <row r="226" spans="1:7">
      <c r="A226" s="1" t="s">
        <v>491</v>
      </c>
      <c r="B226" s="1" t="s">
        <v>492</v>
      </c>
      <c r="C226" s="12" t="s">
        <v>299</v>
      </c>
      <c r="D226" s="1" t="s">
        <v>489</v>
      </c>
      <c r="E226" s="24">
        <v>45456</v>
      </c>
    </row>
    <row r="228" spans="1:7">
      <c r="C228" s="12" t="s">
        <v>486</v>
      </c>
    </row>
    <row r="229" spans="1:7">
      <c r="C229" s="12" t="s">
        <v>487</v>
      </c>
    </row>
    <row r="231" spans="1:7">
      <c r="A231" s="1" t="s">
        <v>442</v>
      </c>
      <c r="C231" s="12" t="s">
        <v>306</v>
      </c>
      <c r="D231" s="1" t="s">
        <v>72</v>
      </c>
      <c r="E231" s="24">
        <v>45455</v>
      </c>
      <c r="G231" s="1" t="s">
        <v>493</v>
      </c>
    </row>
    <row r="232" spans="1:7">
      <c r="C232" s="12" t="s">
        <v>313</v>
      </c>
      <c r="D232" s="1" t="s">
        <v>494</v>
      </c>
    </row>
    <row r="233" spans="1:7">
      <c r="C233" s="12" t="s">
        <v>315</v>
      </c>
    </row>
    <row r="235" spans="1:7">
      <c r="A235" s="1" t="s">
        <v>389</v>
      </c>
      <c r="C235" s="12" t="s">
        <v>155</v>
      </c>
      <c r="D235" s="1" t="s">
        <v>141</v>
      </c>
      <c r="E235" s="24">
        <v>45461</v>
      </c>
    </row>
    <row r="236" spans="1:7">
      <c r="C236" s="12" t="s">
        <v>159</v>
      </c>
    </row>
    <row r="237" spans="1:7">
      <c r="C237" s="12" t="s">
        <v>419</v>
      </c>
    </row>
    <row r="238" spans="1:7">
      <c r="C238" s="12" t="s">
        <v>149</v>
      </c>
    </row>
    <row r="239" spans="1:7">
      <c r="C239" s="12" t="s">
        <v>140</v>
      </c>
    </row>
    <row r="241" spans="1:7">
      <c r="A241" s="1" t="s">
        <v>426</v>
      </c>
      <c r="C241" s="12" t="s">
        <v>303</v>
      </c>
      <c r="D241" s="1" t="s">
        <v>267</v>
      </c>
      <c r="E241" s="24">
        <v>45461</v>
      </c>
    </row>
    <row r="243" spans="1:7">
      <c r="A243" s="23" t="s">
        <v>442</v>
      </c>
      <c r="B243" s="23"/>
      <c r="C243" s="23" t="s">
        <v>324</v>
      </c>
      <c r="D243" s="23" t="s">
        <v>72</v>
      </c>
      <c r="E243" s="23" t="s">
        <v>495</v>
      </c>
      <c r="F243" s="23"/>
      <c r="G243" s="23" t="s">
        <v>496</v>
      </c>
    </row>
    <row r="244" spans="1:7">
      <c r="A244" s="23"/>
      <c r="B244" s="23"/>
      <c r="C244" s="23" t="s">
        <v>326</v>
      </c>
      <c r="D244" s="23"/>
      <c r="E244" s="23" t="s">
        <v>497</v>
      </c>
      <c r="F244" s="23"/>
      <c r="G244" s="23"/>
    </row>
    <row r="245" spans="1:7">
      <c r="A245" s="23"/>
      <c r="B245" s="23"/>
      <c r="C245" s="23" t="s">
        <v>328</v>
      </c>
      <c r="D245" s="23"/>
      <c r="E245" s="23"/>
      <c r="F245" s="23"/>
      <c r="G245" s="23"/>
    </row>
    <row r="247" spans="1:7">
      <c r="A247" s="1" t="s">
        <v>498</v>
      </c>
      <c r="C247" s="12" t="s">
        <v>499</v>
      </c>
      <c r="D247" s="1" t="s">
        <v>141</v>
      </c>
      <c r="E247" s="24">
        <v>45464</v>
      </c>
    </row>
    <row r="249" spans="1:7">
      <c r="A249" s="1" t="s">
        <v>500</v>
      </c>
      <c r="C249" s="12" t="s">
        <v>501</v>
      </c>
      <c r="D249" s="1" t="s">
        <v>267</v>
      </c>
      <c r="E249" s="24">
        <v>45467</v>
      </c>
    </row>
    <row r="251" spans="1:7">
      <c r="A251" s="1" t="s">
        <v>424</v>
      </c>
      <c r="C251" s="12" t="s">
        <v>308</v>
      </c>
      <c r="D251" s="1" t="s">
        <v>21</v>
      </c>
      <c r="E251" s="24">
        <v>45470</v>
      </c>
    </row>
    <row r="252" spans="1:7">
      <c r="C252" s="12" t="s">
        <v>309</v>
      </c>
    </row>
    <row r="253" spans="1:7">
      <c r="C253" s="12" t="s">
        <v>310</v>
      </c>
    </row>
    <row r="254" spans="1:7">
      <c r="C254" s="12" t="s">
        <v>312</v>
      </c>
    </row>
    <row r="256" spans="1:7">
      <c r="A256" s="1" t="s">
        <v>426</v>
      </c>
      <c r="C256" s="12" t="s">
        <v>301</v>
      </c>
      <c r="D256" s="1" t="s">
        <v>267</v>
      </c>
      <c r="E256" s="24">
        <v>45474</v>
      </c>
    </row>
    <row r="258" spans="1:7">
      <c r="A258" s="1" t="s">
        <v>389</v>
      </c>
      <c r="C258" s="12" t="s">
        <v>502</v>
      </c>
      <c r="D258" s="1" t="s">
        <v>141</v>
      </c>
      <c r="E258" s="24">
        <v>45475</v>
      </c>
      <c r="G258" s="1" t="s">
        <v>503</v>
      </c>
    </row>
    <row r="259" spans="1:7">
      <c r="C259" s="12" t="s">
        <v>504</v>
      </c>
      <c r="G259" s="1" t="s">
        <v>503</v>
      </c>
    </row>
    <row r="260" spans="1:7">
      <c r="C260" s="12" t="s">
        <v>505</v>
      </c>
      <c r="G260" s="1" t="s">
        <v>503</v>
      </c>
    </row>
    <row r="261" spans="1:7">
      <c r="C261" s="12" t="s">
        <v>506</v>
      </c>
      <c r="G261" s="1" t="s">
        <v>503</v>
      </c>
    </row>
    <row r="262" spans="1:7">
      <c r="C262" s="12" t="s">
        <v>507</v>
      </c>
      <c r="G262" s="1" t="s">
        <v>503</v>
      </c>
    </row>
    <row r="264" spans="1:7">
      <c r="A264" s="1" t="s">
        <v>508</v>
      </c>
      <c r="C264" s="12" t="s">
        <v>509</v>
      </c>
      <c r="E264" s="1" t="s">
        <v>510</v>
      </c>
      <c r="G264" s="1" t="s">
        <v>511</v>
      </c>
    </row>
    <row r="265" spans="1:7">
      <c r="C265" s="12" t="s">
        <v>512</v>
      </c>
    </row>
    <row r="267" spans="1:7">
      <c r="A267" s="1" t="s">
        <v>426</v>
      </c>
      <c r="C267" s="12" t="s">
        <v>336</v>
      </c>
      <c r="E267" s="24">
        <v>45476</v>
      </c>
    </row>
    <row r="269" spans="1:7">
      <c r="A269" s="1" t="s">
        <v>513</v>
      </c>
    </row>
    <row r="270" spans="1:7">
      <c r="A270" s="1" t="s">
        <v>449</v>
      </c>
      <c r="D270" s="1" t="s">
        <v>14</v>
      </c>
      <c r="E270" s="24">
        <v>45483</v>
      </c>
      <c r="G270" s="1" t="s">
        <v>514</v>
      </c>
    </row>
    <row r="271" spans="1:7">
      <c r="A271" s="1" t="s">
        <v>450</v>
      </c>
    </row>
    <row r="276" spans="1:5">
      <c r="A276" s="1" t="s">
        <v>426</v>
      </c>
      <c r="D276" s="1" t="s">
        <v>515</v>
      </c>
      <c r="E276" s="24">
        <v>45484</v>
      </c>
    </row>
  </sheetData>
  <autoFilter ref="C2:I2" xr:uid="{F3FA2A1D-36C7-4C15-9063-84B2408F2F77}"/>
  <mergeCells count="1">
    <mergeCell ref="G1:I1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BF26-72D5-4283-9468-B57F66C1DA0C}">
  <dimension ref="A1:W916"/>
  <sheetViews>
    <sheetView topLeftCell="A895" workbookViewId="0">
      <selection activeCell="G845" sqref="G845"/>
    </sheetView>
  </sheetViews>
  <sheetFormatPr defaultRowHeight="14.45"/>
  <cols>
    <col min="1" max="1" width="19.140625" customWidth="1"/>
    <col min="3" max="3" width="9.5703125" bestFit="1" customWidth="1"/>
    <col min="4" max="4" width="8.42578125" customWidth="1"/>
    <col min="5" max="5" width="14.42578125" bestFit="1" customWidth="1"/>
    <col min="7" max="7" width="20.42578125" customWidth="1"/>
    <col min="13" max="13" width="18.5703125" customWidth="1"/>
    <col min="19" max="19" width="17" customWidth="1"/>
    <col min="25" max="25" width="15.140625" customWidth="1"/>
  </cols>
  <sheetData>
    <row r="1" spans="1:19">
      <c r="A1" s="15" t="s">
        <v>516</v>
      </c>
    </row>
    <row r="2" spans="1:19">
      <c r="C2" s="94" t="s">
        <v>517</v>
      </c>
      <c r="D2" s="94"/>
      <c r="M2" t="s">
        <v>518</v>
      </c>
      <c r="N2" s="32" t="s">
        <v>519</v>
      </c>
    </row>
    <row r="3" spans="1:19">
      <c r="A3" s="13" t="s">
        <v>520</v>
      </c>
      <c r="B3" s="13" t="s">
        <v>521</v>
      </c>
      <c r="C3" s="11" t="s">
        <v>522</v>
      </c>
      <c r="D3" s="11" t="s">
        <v>523</v>
      </c>
      <c r="E3" s="11" t="s">
        <v>524</v>
      </c>
      <c r="G3" s="13" t="s">
        <v>520</v>
      </c>
      <c r="H3" s="13" t="s">
        <v>521</v>
      </c>
      <c r="I3" s="11" t="s">
        <v>522</v>
      </c>
      <c r="J3" s="11" t="s">
        <v>523</v>
      </c>
      <c r="K3" s="11" t="s">
        <v>524</v>
      </c>
      <c r="M3" s="10"/>
      <c r="N3" s="31" t="s">
        <v>525</v>
      </c>
      <c r="R3" s="10"/>
      <c r="S3" s="10"/>
    </row>
    <row r="4" spans="1:19">
      <c r="A4" s="16" t="s">
        <v>381</v>
      </c>
      <c r="B4" s="14"/>
      <c r="C4" s="12"/>
      <c r="D4" s="1"/>
      <c r="E4" s="11"/>
      <c r="G4" s="16" t="s">
        <v>382</v>
      </c>
      <c r="H4" s="14"/>
      <c r="I4" s="12"/>
      <c r="J4" s="1"/>
      <c r="K4" s="11"/>
    </row>
    <row r="5" spans="1:19">
      <c r="A5" s="1"/>
      <c r="B5" s="1">
        <v>1</v>
      </c>
      <c r="C5" s="1">
        <v>92.98</v>
      </c>
      <c r="D5" s="1">
        <v>6.165</v>
      </c>
      <c r="E5" s="11">
        <f>AVERAGE(D5/C5)</f>
        <v>6.6304581630458159E-2</v>
      </c>
      <c r="G5" s="1"/>
      <c r="H5" s="1">
        <v>1</v>
      </c>
      <c r="I5" s="1">
        <v>91.9</v>
      </c>
      <c r="J5" s="1">
        <v>7.3170000000000002</v>
      </c>
      <c r="K5" s="11">
        <f t="shared" ref="K5:K14" si="0">AVERAGE(J5/I5)</f>
        <v>7.9619151251360168E-2</v>
      </c>
    </row>
    <row r="6" spans="1:19">
      <c r="A6" s="1"/>
      <c r="B6" s="1">
        <v>2</v>
      </c>
      <c r="C6" s="1">
        <v>93.92</v>
      </c>
      <c r="D6" s="1">
        <v>5.3010000000000002</v>
      </c>
      <c r="E6" s="11">
        <f t="shared" ref="E6:E13" si="1">AVERAGE(D6/C6)</f>
        <v>5.6441652470187391E-2</v>
      </c>
      <c r="G6" s="1"/>
      <c r="H6" s="1">
        <v>2</v>
      </c>
      <c r="I6" s="1">
        <v>92.45</v>
      </c>
      <c r="J6" s="1">
        <v>6.8150000000000004</v>
      </c>
      <c r="K6" s="11">
        <f t="shared" si="0"/>
        <v>7.3715521903731748E-2</v>
      </c>
    </row>
    <row r="7" spans="1:19">
      <c r="A7" s="1"/>
      <c r="B7" s="1">
        <v>3</v>
      </c>
      <c r="C7" s="1">
        <v>90.99</v>
      </c>
      <c r="D7" s="1">
        <v>8.1340000000000003</v>
      </c>
      <c r="E7" s="11">
        <f t="shared" si="1"/>
        <v>8.9394438949335103E-2</v>
      </c>
      <c r="G7" s="1"/>
      <c r="H7" s="1">
        <v>3</v>
      </c>
      <c r="I7" s="1">
        <v>92.53</v>
      </c>
      <c r="J7" s="1">
        <v>6.6749999999999998</v>
      </c>
      <c r="K7" s="11">
        <f t="shared" si="0"/>
        <v>7.2138765805684638E-2</v>
      </c>
    </row>
    <row r="8" spans="1:19">
      <c r="A8" s="1"/>
      <c r="B8" s="1">
        <v>4</v>
      </c>
      <c r="C8" s="1">
        <v>92.78</v>
      </c>
      <c r="D8" s="1">
        <v>6.4169999999999998</v>
      </c>
      <c r="E8" s="11">
        <f t="shared" si="1"/>
        <v>6.9163612847596465E-2</v>
      </c>
      <c r="G8" s="1"/>
      <c r="H8" s="1">
        <v>4</v>
      </c>
      <c r="I8" s="1">
        <v>93.17</v>
      </c>
      <c r="J8" s="1">
        <v>6.0860000000000003</v>
      </c>
      <c r="K8" s="11">
        <f t="shared" si="0"/>
        <v>6.5321455404100032E-2</v>
      </c>
    </row>
    <row r="9" spans="1:19">
      <c r="A9" s="1"/>
      <c r="B9" s="1">
        <v>5</v>
      </c>
      <c r="C9" s="1">
        <v>92.65</v>
      </c>
      <c r="D9" s="1">
        <v>6.5880000000000001</v>
      </c>
      <c r="E9" s="11">
        <f t="shared" si="1"/>
        <v>7.110631408526713E-2</v>
      </c>
      <c r="G9" s="1"/>
      <c r="H9" s="1">
        <v>5</v>
      </c>
      <c r="I9" s="1">
        <v>93.1</v>
      </c>
      <c r="J9" s="1">
        <v>6.1459999999999999</v>
      </c>
      <c r="K9" s="11">
        <f t="shared" si="0"/>
        <v>6.6015037593984971E-2</v>
      </c>
    </row>
    <row r="10" spans="1:19">
      <c r="A10" s="1"/>
      <c r="B10" s="1">
        <v>6</v>
      </c>
      <c r="C10" s="1">
        <v>93.67</v>
      </c>
      <c r="D10" s="1">
        <v>5.577</v>
      </c>
      <c r="E10" s="11">
        <f t="shared" si="1"/>
        <v>5.9538806448169106E-2</v>
      </c>
      <c r="G10" s="1"/>
      <c r="H10" s="1">
        <v>6</v>
      </c>
      <c r="I10" s="1">
        <v>92.29</v>
      </c>
      <c r="J10" s="1">
        <v>6.8710000000000004</v>
      </c>
      <c r="K10" s="11">
        <f t="shared" si="0"/>
        <v>7.4450102936396145E-2</v>
      </c>
    </row>
    <row r="11" spans="1:19">
      <c r="A11" s="1"/>
      <c r="B11" s="1">
        <v>7</v>
      </c>
      <c r="C11" s="1">
        <v>95</v>
      </c>
      <c r="D11" s="1">
        <v>4.2249999999999996</v>
      </c>
      <c r="E11" s="11">
        <f t="shared" si="1"/>
        <v>4.4473684210526311E-2</v>
      </c>
      <c r="G11" s="1"/>
      <c r="H11" s="1">
        <v>7</v>
      </c>
      <c r="I11" s="1">
        <v>93.01</v>
      </c>
      <c r="J11" s="1">
        <v>6.2809999999999997</v>
      </c>
      <c r="K11" s="11">
        <f t="shared" si="0"/>
        <v>6.7530373078163633E-2</v>
      </c>
    </row>
    <row r="12" spans="1:19">
      <c r="A12" s="1"/>
      <c r="B12" s="1">
        <v>8</v>
      </c>
      <c r="C12" s="1">
        <v>95.08</v>
      </c>
      <c r="D12" s="1">
        <v>4.1609999999999996</v>
      </c>
      <c r="E12" s="11">
        <f t="shared" si="1"/>
        <v>4.3763146823727381E-2</v>
      </c>
      <c r="G12" s="1"/>
      <c r="H12" s="1">
        <v>8</v>
      </c>
      <c r="I12" s="1">
        <v>92.47</v>
      </c>
      <c r="J12" s="1">
        <v>6.8179999999999996</v>
      </c>
      <c r="K12" s="11">
        <f t="shared" si="0"/>
        <v>7.3732021196063591E-2</v>
      </c>
    </row>
    <row r="13" spans="1:19">
      <c r="A13" s="1"/>
      <c r="B13" s="1">
        <v>9</v>
      </c>
      <c r="C13" s="1">
        <v>93.71</v>
      </c>
      <c r="D13" s="1">
        <v>5.46</v>
      </c>
      <c r="E13" s="11">
        <f t="shared" si="1"/>
        <v>5.8264859673460678E-2</v>
      </c>
      <c r="G13" s="1"/>
      <c r="H13" s="1"/>
      <c r="I13" s="1"/>
      <c r="J13" s="1"/>
      <c r="K13" s="11"/>
    </row>
    <row r="14" spans="1:19">
      <c r="A14" s="1" t="s">
        <v>526</v>
      </c>
      <c r="B14" s="1"/>
      <c r="C14" s="1">
        <f>AVERAGE(C5:C13)</f>
        <v>93.42</v>
      </c>
      <c r="D14" s="1">
        <f>AVERAGE(D5:D13)</f>
        <v>5.7808888888888896</v>
      </c>
      <c r="E14" s="33">
        <f>AVERAGE(E5:E13)</f>
        <v>6.2050121904303084E-2</v>
      </c>
      <c r="G14" s="1" t="s">
        <v>526</v>
      </c>
      <c r="H14" s="1"/>
      <c r="I14" s="1">
        <f>AVERAGE(I5:I12)</f>
        <v>92.614999999999995</v>
      </c>
      <c r="J14" s="1">
        <f>AVERAGE(J5:J12)</f>
        <v>6.626125</v>
      </c>
      <c r="K14" s="33">
        <f t="shared" si="0"/>
        <v>7.1544836149651792E-2</v>
      </c>
    </row>
    <row r="15" spans="1:19">
      <c r="A15" s="1" t="s">
        <v>527</v>
      </c>
      <c r="B15" s="1"/>
      <c r="C15" s="1"/>
      <c r="D15" s="1"/>
      <c r="E15" s="11">
        <f>_xlfn.STDEV.S(E5:E13)</f>
        <v>1.4114987322480399E-2</v>
      </c>
      <c r="G15" s="1" t="s">
        <v>527</v>
      </c>
      <c r="H15" s="1"/>
      <c r="I15" s="1"/>
      <c r="J15" s="1"/>
      <c r="K15" s="11">
        <f>_xlfn.STDEV.S(K5:K12)</f>
        <v>4.912160556731349E-3</v>
      </c>
    </row>
    <row r="17" spans="1:19">
      <c r="A17" s="13" t="s">
        <v>520</v>
      </c>
      <c r="B17" s="13" t="s">
        <v>521</v>
      </c>
      <c r="C17" s="11" t="s">
        <v>522</v>
      </c>
      <c r="D17" s="11" t="s">
        <v>523</v>
      </c>
      <c r="E17" s="11" t="s">
        <v>524</v>
      </c>
      <c r="G17" s="13" t="s">
        <v>520</v>
      </c>
      <c r="H17" s="13" t="s">
        <v>521</v>
      </c>
      <c r="I17" s="11" t="s">
        <v>522</v>
      </c>
      <c r="J17" s="11" t="s">
        <v>523</v>
      </c>
      <c r="K17" s="11" t="s">
        <v>524</v>
      </c>
      <c r="M17" s="10"/>
      <c r="N17" s="10"/>
      <c r="R17" s="10"/>
      <c r="S17" s="10"/>
    </row>
    <row r="18" spans="1:19">
      <c r="A18" s="16" t="s">
        <v>528</v>
      </c>
      <c r="B18" s="14"/>
      <c r="C18" s="12"/>
      <c r="D18" s="1"/>
      <c r="E18" s="11"/>
      <c r="G18" s="16" t="s">
        <v>529</v>
      </c>
      <c r="H18" s="14"/>
      <c r="I18" s="12"/>
      <c r="J18" s="1"/>
      <c r="K18" s="11"/>
    </row>
    <row r="19" spans="1:19">
      <c r="A19" s="1"/>
      <c r="B19" s="1">
        <v>1</v>
      </c>
      <c r="C19" s="1">
        <v>93.22</v>
      </c>
      <c r="D19" s="1">
        <v>6.101</v>
      </c>
      <c r="E19" s="11">
        <f>AVERAGE(D19/C19)</f>
        <v>6.5447328899377821E-2</v>
      </c>
      <c r="G19" s="1"/>
      <c r="H19" s="1">
        <v>1</v>
      </c>
      <c r="I19" s="1"/>
      <c r="J19" s="1"/>
      <c r="K19" s="11" t="e">
        <f t="shared" ref="K19:K29" si="2">AVERAGE(J19/I19)</f>
        <v>#DIV/0!</v>
      </c>
    </row>
    <row r="20" spans="1:19">
      <c r="A20" s="1"/>
      <c r="B20" s="1">
        <v>2</v>
      </c>
      <c r="C20" s="1">
        <v>94.74</v>
      </c>
      <c r="D20" s="1">
        <v>4.6550000000000002</v>
      </c>
      <c r="E20" s="11">
        <f t="shared" ref="E20:E28" si="3">AVERAGE(D20/C20)</f>
        <v>4.9134473295334602E-2</v>
      </c>
      <c r="G20" s="1"/>
      <c r="H20" s="1">
        <v>2</v>
      </c>
      <c r="I20" s="1"/>
      <c r="J20" s="1"/>
      <c r="K20" s="11" t="e">
        <f t="shared" si="2"/>
        <v>#DIV/0!</v>
      </c>
    </row>
    <row r="21" spans="1:19">
      <c r="A21" s="1"/>
      <c r="B21" s="1">
        <v>3</v>
      </c>
      <c r="C21" s="1">
        <v>93.83</v>
      </c>
      <c r="D21" s="1">
        <v>5.5880000000000001</v>
      </c>
      <c r="E21" s="11">
        <f t="shared" si="3"/>
        <v>5.9554513481828844E-2</v>
      </c>
      <c r="G21" s="1"/>
      <c r="H21" s="1">
        <v>3</v>
      </c>
      <c r="I21" s="1"/>
      <c r="J21" s="1"/>
      <c r="K21" s="11" t="e">
        <f t="shared" si="2"/>
        <v>#DIV/0!</v>
      </c>
    </row>
    <row r="22" spans="1:19">
      <c r="A22" s="1"/>
      <c r="B22" s="1">
        <v>4</v>
      </c>
      <c r="C22" s="1">
        <v>93.95</v>
      </c>
      <c r="D22" s="1">
        <v>5.2489999999999997</v>
      </c>
      <c r="E22" s="11">
        <f t="shared" si="3"/>
        <v>5.5870143693453958E-2</v>
      </c>
      <c r="G22" s="1"/>
      <c r="H22" s="1">
        <v>4</v>
      </c>
      <c r="I22" s="1"/>
      <c r="J22" s="1"/>
      <c r="K22" s="11" t="e">
        <f t="shared" si="2"/>
        <v>#DIV/0!</v>
      </c>
    </row>
    <row r="23" spans="1:19">
      <c r="A23" s="1"/>
      <c r="B23" s="1">
        <v>5</v>
      </c>
      <c r="C23" s="1">
        <v>95.1</v>
      </c>
      <c r="D23" s="1">
        <v>4.2</v>
      </c>
      <c r="E23" s="11">
        <f t="shared" si="3"/>
        <v>4.4164037854889593E-2</v>
      </c>
      <c r="G23" s="1"/>
      <c r="H23" s="1">
        <v>5</v>
      </c>
      <c r="I23" s="1"/>
      <c r="J23" s="1"/>
      <c r="K23" s="11" t="e">
        <f t="shared" si="2"/>
        <v>#DIV/0!</v>
      </c>
    </row>
    <row r="24" spans="1:19">
      <c r="A24" s="1"/>
      <c r="B24" s="1">
        <v>6</v>
      </c>
      <c r="C24" s="1">
        <v>93.76</v>
      </c>
      <c r="D24" s="1">
        <v>5.4489999999999998</v>
      </c>
      <c r="E24" s="11">
        <f t="shared" si="3"/>
        <v>5.8116467576791807E-2</v>
      </c>
      <c r="G24" s="1"/>
      <c r="H24" s="1">
        <v>6</v>
      </c>
      <c r="I24" s="1"/>
      <c r="J24" s="1"/>
      <c r="K24" s="11" t="e">
        <f t="shared" si="2"/>
        <v>#DIV/0!</v>
      </c>
    </row>
    <row r="25" spans="1:19">
      <c r="A25" s="1"/>
      <c r="B25" s="1">
        <v>7</v>
      </c>
      <c r="C25" s="1"/>
      <c r="D25" s="1"/>
      <c r="E25" s="11"/>
      <c r="G25" s="1"/>
      <c r="H25" s="1">
        <v>7</v>
      </c>
      <c r="I25" s="1"/>
      <c r="J25" s="1"/>
      <c r="K25" s="11" t="e">
        <f t="shared" si="2"/>
        <v>#DIV/0!</v>
      </c>
    </row>
    <row r="26" spans="1:19">
      <c r="A26" s="1"/>
      <c r="B26" s="1">
        <v>8</v>
      </c>
      <c r="C26" s="1"/>
      <c r="D26" s="1"/>
      <c r="E26" s="11"/>
      <c r="G26" s="1"/>
      <c r="H26" s="1">
        <v>8</v>
      </c>
      <c r="I26" s="1"/>
      <c r="J26" s="1"/>
      <c r="K26" s="11" t="e">
        <f t="shared" si="2"/>
        <v>#DIV/0!</v>
      </c>
    </row>
    <row r="27" spans="1:19">
      <c r="A27" s="1"/>
      <c r="B27" s="1">
        <v>9</v>
      </c>
      <c r="C27" s="1"/>
      <c r="D27" s="1"/>
      <c r="E27" s="11"/>
      <c r="G27" s="1"/>
      <c r="H27" s="1">
        <v>9</v>
      </c>
      <c r="I27" s="1"/>
      <c r="J27" s="1"/>
      <c r="K27" s="11" t="e">
        <f t="shared" si="2"/>
        <v>#DIV/0!</v>
      </c>
    </row>
    <row r="28" spans="1:19">
      <c r="A28" s="1" t="s">
        <v>526</v>
      </c>
      <c r="B28" s="1"/>
      <c r="C28" s="1">
        <f>AVERAGE(C19:C27)</f>
        <v>94.09999999999998</v>
      </c>
      <c r="D28" s="1">
        <f>AVERAGE(D19:D27)</f>
        <v>5.2069999999999999</v>
      </c>
      <c r="E28" s="33">
        <f t="shared" si="3"/>
        <v>5.5334750265674824E-2</v>
      </c>
      <c r="G28" s="1" t="s">
        <v>526</v>
      </c>
      <c r="H28" s="1"/>
      <c r="I28" s="1"/>
      <c r="J28" s="1"/>
      <c r="K28" s="11" t="e">
        <f t="shared" si="2"/>
        <v>#DIV/0!</v>
      </c>
    </row>
    <row r="29" spans="1:19">
      <c r="A29" s="1" t="s">
        <v>527</v>
      </c>
      <c r="B29" s="1"/>
      <c r="C29" s="1"/>
      <c r="D29" s="1"/>
      <c r="E29" s="11">
        <f>_xlfn.STDEV.S(E19:E27)</f>
        <v>7.6329623632215892E-3</v>
      </c>
      <c r="G29" s="1" t="s">
        <v>527</v>
      </c>
      <c r="H29" s="1"/>
      <c r="I29" s="1"/>
      <c r="J29" s="1"/>
      <c r="K29" s="11" t="e">
        <f t="shared" si="2"/>
        <v>#DIV/0!</v>
      </c>
    </row>
    <row r="31" spans="1:19">
      <c r="A31" s="13" t="s">
        <v>520</v>
      </c>
      <c r="B31" s="13" t="s">
        <v>521</v>
      </c>
      <c r="C31" s="11" t="s">
        <v>522</v>
      </c>
      <c r="D31" s="11" t="s">
        <v>523</v>
      </c>
      <c r="E31" s="11" t="s">
        <v>524</v>
      </c>
      <c r="G31" s="13" t="s">
        <v>520</v>
      </c>
      <c r="H31" s="13" t="s">
        <v>521</v>
      </c>
      <c r="I31" s="11" t="s">
        <v>522</v>
      </c>
      <c r="J31" s="11" t="s">
        <v>523</v>
      </c>
      <c r="K31" s="11" t="s">
        <v>524</v>
      </c>
      <c r="M31" s="10"/>
      <c r="N31" s="10"/>
      <c r="R31" s="10"/>
      <c r="S31" s="10"/>
    </row>
    <row r="32" spans="1:19">
      <c r="A32" s="16" t="s">
        <v>530</v>
      </c>
      <c r="B32" s="14"/>
      <c r="C32" s="12"/>
      <c r="D32" s="1"/>
      <c r="E32" s="11"/>
      <c r="G32" s="16" t="s">
        <v>531</v>
      </c>
      <c r="H32" s="14"/>
      <c r="I32" s="12"/>
      <c r="J32" s="1"/>
      <c r="K32" s="11"/>
    </row>
    <row r="33" spans="1:19">
      <c r="A33" s="1"/>
      <c r="B33" s="1">
        <v>1</v>
      </c>
      <c r="C33" s="1">
        <v>94.33</v>
      </c>
      <c r="D33" s="1">
        <v>4.9569999999999999</v>
      </c>
      <c r="E33" s="11">
        <f>AVERAGE(D33/C33)</f>
        <v>5.2549560055125621E-2</v>
      </c>
      <c r="G33" s="1"/>
      <c r="H33" s="1">
        <v>1</v>
      </c>
      <c r="I33" s="1">
        <v>92.965999999999994</v>
      </c>
      <c r="J33" s="1">
        <v>6.57</v>
      </c>
      <c r="K33" s="11">
        <f t="shared" ref="K33:K40" si="4">AVERAGE(J33/I33)</f>
        <v>7.0670997999268556E-2</v>
      </c>
    </row>
    <row r="34" spans="1:19">
      <c r="A34" s="1"/>
      <c r="B34" s="1">
        <v>2</v>
      </c>
      <c r="C34" s="1">
        <v>90.5</v>
      </c>
      <c r="D34" s="1">
        <v>8.7080000000000002</v>
      </c>
      <c r="E34" s="11">
        <f t="shared" ref="E34:E40" si="5">AVERAGE(D34/C34)</f>
        <v>9.6220994475138127E-2</v>
      </c>
      <c r="G34" s="1"/>
      <c r="H34" s="1">
        <v>2</v>
      </c>
      <c r="I34" s="1">
        <v>92.650999999999996</v>
      </c>
      <c r="J34" s="1">
        <v>6.9349999999999996</v>
      </c>
      <c r="K34" s="11">
        <f t="shared" si="4"/>
        <v>7.4850784125373715E-2</v>
      </c>
    </row>
    <row r="35" spans="1:19">
      <c r="A35" s="1"/>
      <c r="B35" s="1">
        <v>3</v>
      </c>
      <c r="C35" s="1">
        <v>95.21</v>
      </c>
      <c r="D35" s="1">
        <v>4.12</v>
      </c>
      <c r="E35" s="11">
        <f t="shared" si="5"/>
        <v>4.3272765465812421E-2</v>
      </c>
      <c r="G35" s="1"/>
      <c r="H35" s="1">
        <v>3</v>
      </c>
      <c r="I35" s="1">
        <v>95.13</v>
      </c>
      <c r="J35" s="1">
        <v>4.4790000000000001</v>
      </c>
      <c r="K35" s="11">
        <f t="shared" si="4"/>
        <v>4.7082939135919273E-2</v>
      </c>
    </row>
    <row r="36" spans="1:19">
      <c r="A36" s="1"/>
      <c r="B36" s="1">
        <v>4</v>
      </c>
      <c r="C36" s="1">
        <v>92.92</v>
      </c>
      <c r="D36" s="1">
        <v>6.3979999999999997</v>
      </c>
      <c r="E36" s="11">
        <f t="shared" si="5"/>
        <v>6.8854928971157983E-2</v>
      </c>
      <c r="G36" s="1"/>
      <c r="H36" s="1">
        <v>4</v>
      </c>
      <c r="I36" s="1">
        <v>94.606999999999999</v>
      </c>
      <c r="J36" s="1">
        <v>5.0389999999999997</v>
      </c>
      <c r="K36" s="11">
        <f t="shared" si="4"/>
        <v>5.3262443582398761E-2</v>
      </c>
    </row>
    <row r="37" spans="1:19">
      <c r="A37" s="1"/>
      <c r="B37" s="1">
        <v>5</v>
      </c>
      <c r="C37" s="1">
        <v>95.55</v>
      </c>
      <c r="D37" s="1">
        <v>3.7549999999999999</v>
      </c>
      <c r="E37" s="11">
        <f t="shared" si="5"/>
        <v>3.9298796441653586E-2</v>
      </c>
      <c r="G37" s="1"/>
      <c r="H37" s="1">
        <v>5</v>
      </c>
      <c r="I37" s="1">
        <v>94.894999999999996</v>
      </c>
      <c r="J37" s="1">
        <v>4.6820000000000004</v>
      </c>
      <c r="K37" s="11">
        <f t="shared" si="4"/>
        <v>4.9338742821012707E-2</v>
      </c>
    </row>
    <row r="38" spans="1:19">
      <c r="A38" s="1"/>
      <c r="B38" s="1">
        <v>6</v>
      </c>
      <c r="C38" s="1">
        <v>93.61</v>
      </c>
      <c r="D38" s="1">
        <v>5.7149999999999999</v>
      </c>
      <c r="E38" s="11">
        <f t="shared" si="5"/>
        <v>6.1051169746821919E-2</v>
      </c>
      <c r="G38" s="1"/>
      <c r="H38" s="1">
        <v>6</v>
      </c>
      <c r="I38" s="1">
        <v>92.828000000000003</v>
      </c>
      <c r="J38" s="1">
        <v>6.7809999999999997</v>
      </c>
      <c r="K38" s="11">
        <f t="shared" si="4"/>
        <v>7.3049080018959794E-2</v>
      </c>
    </row>
    <row r="39" spans="1:19">
      <c r="A39" s="1"/>
      <c r="B39" s="1">
        <v>7</v>
      </c>
      <c r="C39" s="1">
        <v>96.25</v>
      </c>
      <c r="D39" s="1">
        <v>3.137</v>
      </c>
      <c r="E39" s="11">
        <f t="shared" si="5"/>
        <v>3.259220779220779E-2</v>
      </c>
      <c r="G39" s="1"/>
      <c r="H39" s="1">
        <v>7</v>
      </c>
      <c r="I39" s="1">
        <v>95.938999999999993</v>
      </c>
      <c r="J39" s="1">
        <v>3.6739999999999999</v>
      </c>
      <c r="K39" s="11">
        <f t="shared" si="4"/>
        <v>3.8295166720520329E-2</v>
      </c>
    </row>
    <row r="40" spans="1:19">
      <c r="A40" s="1"/>
      <c r="B40" s="1">
        <v>8</v>
      </c>
      <c r="C40" s="1">
        <v>95.71</v>
      </c>
      <c r="D40" s="1">
        <v>3.5830000000000002</v>
      </c>
      <c r="E40" s="11">
        <f t="shared" si="5"/>
        <v>3.7436004597220775E-2</v>
      </c>
      <c r="G40" s="1"/>
      <c r="H40" s="1">
        <v>8</v>
      </c>
      <c r="I40" s="1">
        <v>96.471000000000004</v>
      </c>
      <c r="J40" s="1">
        <v>3.2040000000000002</v>
      </c>
      <c r="K40" s="11">
        <f t="shared" si="4"/>
        <v>3.3212053363186868E-2</v>
      </c>
    </row>
    <row r="41" spans="1:19">
      <c r="A41" s="1"/>
      <c r="B41" s="1">
        <v>9</v>
      </c>
      <c r="C41" s="1"/>
      <c r="D41" s="1"/>
      <c r="E41" s="11"/>
      <c r="G41" s="1"/>
      <c r="H41" s="1">
        <v>9</v>
      </c>
      <c r="I41" s="1"/>
      <c r="J41" s="1"/>
      <c r="K41" s="11"/>
    </row>
    <row r="42" spans="1:19">
      <c r="A42" s="1" t="s">
        <v>526</v>
      </c>
      <c r="B42" s="1"/>
      <c r="C42" s="1">
        <f>AVERAGE(C33:C41)</f>
        <v>94.26</v>
      </c>
      <c r="D42" s="1">
        <f>AVERAGE(D33:D41)</f>
        <v>5.0466249999999997</v>
      </c>
      <c r="E42" s="33">
        <f>AVERAGE(D42/C42)</f>
        <v>5.3539412263950766E-2</v>
      </c>
      <c r="G42" s="1" t="s">
        <v>526</v>
      </c>
      <c r="H42" s="1"/>
      <c r="I42" s="1">
        <f>AVERAGE(I33:I41)</f>
        <v>94.435874999999982</v>
      </c>
      <c r="J42" s="1">
        <f>AVERAGE(J33:J41)</f>
        <v>5.1704999999999997</v>
      </c>
      <c r="K42" s="33">
        <f>AVERAGE(J42/I42)</f>
        <v>5.4751438476108798E-2</v>
      </c>
    </row>
    <row r="43" spans="1:19">
      <c r="A43" s="1" t="s">
        <v>527</v>
      </c>
      <c r="B43" s="1"/>
      <c r="C43" s="1"/>
      <c r="D43" s="1"/>
      <c r="E43" s="11">
        <f>_xlfn.STDEV.S(E33:E41)</f>
        <v>2.1108214626854586E-2</v>
      </c>
      <c r="G43" s="1" t="s">
        <v>527</v>
      </c>
      <c r="H43" s="1"/>
      <c r="I43" s="1"/>
      <c r="J43" s="1"/>
      <c r="K43" s="11">
        <f>_xlfn.STDEV.S(K33:K41)</f>
        <v>1.6110825515309169E-2</v>
      </c>
    </row>
    <row r="45" spans="1:19">
      <c r="A45" s="13" t="s">
        <v>520</v>
      </c>
      <c r="B45" s="13" t="s">
        <v>521</v>
      </c>
      <c r="C45" s="11" t="s">
        <v>522</v>
      </c>
      <c r="D45" s="11" t="s">
        <v>523</v>
      </c>
      <c r="E45" s="11" t="s">
        <v>524</v>
      </c>
      <c r="G45" s="13" t="s">
        <v>520</v>
      </c>
      <c r="H45" s="13" t="s">
        <v>521</v>
      </c>
      <c r="I45" s="11" t="s">
        <v>522</v>
      </c>
      <c r="J45" s="11" t="s">
        <v>523</v>
      </c>
      <c r="K45" s="11" t="s">
        <v>524</v>
      </c>
      <c r="M45" s="10"/>
      <c r="N45" s="10"/>
      <c r="R45" s="10"/>
      <c r="S45" s="10"/>
    </row>
    <row r="46" spans="1:19">
      <c r="A46" s="16" t="s">
        <v>532</v>
      </c>
      <c r="B46" s="14"/>
      <c r="C46" s="12"/>
      <c r="D46" s="1"/>
      <c r="E46" s="11"/>
      <c r="G46" s="16" t="s">
        <v>533</v>
      </c>
      <c r="H46" s="14"/>
      <c r="I46" s="12"/>
      <c r="J46" s="1"/>
      <c r="K46" s="11"/>
    </row>
    <row r="47" spans="1:19">
      <c r="A47" s="1"/>
      <c r="B47" s="1">
        <v>1</v>
      </c>
      <c r="C47" s="1">
        <v>96.278000000000006</v>
      </c>
      <c r="D47" s="1">
        <v>3.3359999999999999</v>
      </c>
      <c r="E47" s="11">
        <f>AVERAGE(D47/C47)</f>
        <v>3.464966035854504E-2</v>
      </c>
      <c r="G47" s="1"/>
      <c r="H47" s="1">
        <v>1</v>
      </c>
      <c r="I47" s="1">
        <v>97.475999999999999</v>
      </c>
      <c r="J47" s="1">
        <v>2.181</v>
      </c>
      <c r="K47" s="11">
        <f t="shared" ref="K47:K54" si="6">AVERAGE(J47/I47)</f>
        <v>2.2374738397143913E-2</v>
      </c>
    </row>
    <row r="48" spans="1:19">
      <c r="A48" s="1"/>
      <c r="B48" s="1">
        <v>2</v>
      </c>
      <c r="C48" s="1">
        <v>96.566000000000003</v>
      </c>
      <c r="D48" s="1">
        <v>2.9929999999999999</v>
      </c>
      <c r="E48" s="11">
        <f t="shared" ref="E48:E54" si="7">AVERAGE(D48/C48)</f>
        <v>3.0994345836008529E-2</v>
      </c>
      <c r="G48" s="1"/>
      <c r="H48" s="1">
        <v>2</v>
      </c>
      <c r="I48" s="1">
        <v>97.866</v>
      </c>
      <c r="J48" s="1">
        <v>1.8009999999999999</v>
      </c>
      <c r="K48" s="11">
        <f t="shared" si="6"/>
        <v>1.8402713914944923E-2</v>
      </c>
    </row>
    <row r="49" spans="1:19">
      <c r="A49" s="1"/>
      <c r="B49" s="1">
        <v>3</v>
      </c>
      <c r="C49" s="1">
        <v>95.215999999999994</v>
      </c>
      <c r="D49" s="1">
        <v>4.3520000000000003</v>
      </c>
      <c r="E49" s="11">
        <f t="shared" si="7"/>
        <v>4.5706603932112254E-2</v>
      </c>
      <c r="G49" s="1"/>
      <c r="H49" s="1">
        <v>3</v>
      </c>
      <c r="I49" s="1">
        <v>96.593999999999994</v>
      </c>
      <c r="J49" s="1">
        <v>3.0179999999999998</v>
      </c>
      <c r="K49" s="11">
        <f t="shared" si="6"/>
        <v>3.1244176656935213E-2</v>
      </c>
    </row>
    <row r="50" spans="1:19">
      <c r="A50" s="1"/>
      <c r="B50" s="1">
        <v>4</v>
      </c>
      <c r="C50" s="1">
        <v>94.509</v>
      </c>
      <c r="D50" s="1">
        <v>5.0119999999999996</v>
      </c>
      <c r="E50" s="11">
        <f t="shared" si="7"/>
        <v>5.3031986371668303E-2</v>
      </c>
      <c r="G50" s="1"/>
      <c r="H50" s="1">
        <v>4</v>
      </c>
      <c r="I50" s="1">
        <v>97.492999999999995</v>
      </c>
      <c r="J50" s="1">
        <v>2.1219999999999999</v>
      </c>
      <c r="K50" s="11">
        <f t="shared" si="6"/>
        <v>2.1765665227247086E-2</v>
      </c>
    </row>
    <row r="51" spans="1:19">
      <c r="A51" s="1"/>
      <c r="B51" s="1">
        <v>5</v>
      </c>
      <c r="C51" s="1">
        <v>94.33</v>
      </c>
      <c r="D51" s="1">
        <v>5.2240000000000002</v>
      </c>
      <c r="E51" s="11">
        <f t="shared" si="7"/>
        <v>5.538004876497403E-2</v>
      </c>
      <c r="G51" s="1"/>
      <c r="H51" s="1">
        <v>5</v>
      </c>
      <c r="I51" s="1">
        <v>96.414000000000001</v>
      </c>
      <c r="J51" s="1">
        <v>3.1829999999999998</v>
      </c>
      <c r="K51" s="11">
        <f t="shared" si="6"/>
        <v>3.3013877652623064E-2</v>
      </c>
    </row>
    <row r="52" spans="1:19">
      <c r="A52" s="1"/>
      <c r="B52" s="1">
        <v>6</v>
      </c>
      <c r="C52" s="1">
        <v>94.768000000000001</v>
      </c>
      <c r="D52" s="1">
        <v>4.7729999999999997</v>
      </c>
      <c r="E52" s="11">
        <f t="shared" si="7"/>
        <v>5.0365102144183688E-2</v>
      </c>
      <c r="G52" s="1"/>
      <c r="H52" s="1">
        <v>6</v>
      </c>
      <c r="I52" s="1">
        <v>97.048000000000002</v>
      </c>
      <c r="J52" s="1">
        <v>2.605</v>
      </c>
      <c r="K52" s="11">
        <f t="shared" si="6"/>
        <v>2.6842387272277637E-2</v>
      </c>
    </row>
    <row r="53" spans="1:19">
      <c r="A53" s="1"/>
      <c r="B53" s="1">
        <v>7</v>
      </c>
      <c r="C53" s="1">
        <v>95.221000000000004</v>
      </c>
      <c r="D53" s="1">
        <v>4.3579999999999997</v>
      </c>
      <c r="E53" s="11">
        <f t="shared" si="7"/>
        <v>4.5767215215131107E-2</v>
      </c>
      <c r="G53" s="1"/>
      <c r="H53" s="1">
        <v>7</v>
      </c>
      <c r="I53" s="1">
        <v>96.662999999999997</v>
      </c>
      <c r="J53" s="1">
        <v>2.9380000000000002</v>
      </c>
      <c r="K53" s="11">
        <f t="shared" si="6"/>
        <v>3.0394256333860944E-2</v>
      </c>
    </row>
    <row r="54" spans="1:19">
      <c r="A54" s="1"/>
      <c r="B54" s="1">
        <v>8</v>
      </c>
      <c r="C54" s="1">
        <v>91.951999999999998</v>
      </c>
      <c r="D54" s="1">
        <v>7.55</v>
      </c>
      <c r="E54" s="11">
        <f t="shared" si="7"/>
        <v>8.2108056377240293E-2</v>
      </c>
      <c r="G54" s="1"/>
      <c r="H54" s="1">
        <v>8</v>
      </c>
      <c r="I54" s="1">
        <v>96.165999999999997</v>
      </c>
      <c r="J54" s="1">
        <v>3.391</v>
      </c>
      <c r="K54" s="11">
        <f t="shared" si="6"/>
        <v>3.5261942890418653E-2</v>
      </c>
    </row>
    <row r="55" spans="1:19">
      <c r="A55" s="1"/>
      <c r="B55" s="1">
        <v>9</v>
      </c>
      <c r="C55" s="1"/>
      <c r="D55" s="1"/>
      <c r="E55" s="11"/>
      <c r="G55" s="1"/>
      <c r="H55" s="1">
        <v>9</v>
      </c>
      <c r="I55" s="1"/>
      <c r="J55" s="1"/>
      <c r="K55" s="11"/>
    </row>
    <row r="56" spans="1:19">
      <c r="A56" s="1" t="s">
        <v>526</v>
      </c>
      <c r="B56" s="1"/>
      <c r="C56" s="1"/>
      <c r="D56" s="1"/>
      <c r="E56" s="11">
        <f>AVERAGE(E47:E54)</f>
        <v>4.9750377374982911E-2</v>
      </c>
      <c r="G56" s="1" t="s">
        <v>526</v>
      </c>
      <c r="H56" s="1"/>
      <c r="I56" s="1"/>
      <c r="J56" s="1"/>
      <c r="K56" s="11">
        <f>AVERAGE(K47:K54)</f>
        <v>2.7412469793181429E-2</v>
      </c>
    </row>
    <row r="57" spans="1:19">
      <c r="A57" s="1" t="s">
        <v>527</v>
      </c>
      <c r="B57" s="1"/>
      <c r="C57" s="1"/>
      <c r="D57" s="1"/>
      <c r="E57" s="11">
        <f>_xlfn.STDEV.S(E47:E54)</f>
        <v>1.5592569166441722E-2</v>
      </c>
      <c r="G57" s="1" t="s">
        <v>527</v>
      </c>
      <c r="H57" s="1"/>
      <c r="I57" s="1"/>
      <c r="J57" s="1"/>
      <c r="K57" s="11">
        <f>_xlfn.STDEV.S(K47:K54)</f>
        <v>6.0394992799370122E-3</v>
      </c>
    </row>
    <row r="59" spans="1:19">
      <c r="A59" s="13" t="s">
        <v>520</v>
      </c>
      <c r="B59" s="13" t="s">
        <v>521</v>
      </c>
      <c r="C59" s="11" t="s">
        <v>522</v>
      </c>
      <c r="D59" s="11" t="s">
        <v>523</v>
      </c>
      <c r="E59" s="11" t="s">
        <v>524</v>
      </c>
      <c r="G59" s="13" t="s">
        <v>520</v>
      </c>
      <c r="H59" s="13" t="s">
        <v>521</v>
      </c>
      <c r="I59" s="11" t="s">
        <v>522</v>
      </c>
      <c r="J59" s="11" t="s">
        <v>523</v>
      </c>
      <c r="K59" s="11" t="s">
        <v>524</v>
      </c>
      <c r="M59" s="10"/>
      <c r="N59" s="10"/>
      <c r="R59" s="10"/>
      <c r="S59" s="10"/>
    </row>
    <row r="60" spans="1:19">
      <c r="A60" s="16" t="s">
        <v>534</v>
      </c>
      <c r="B60" s="14"/>
      <c r="C60" s="12"/>
      <c r="D60" s="1"/>
      <c r="E60" s="11"/>
      <c r="G60" s="16" t="s">
        <v>535</v>
      </c>
      <c r="H60" s="14"/>
      <c r="I60" s="12"/>
      <c r="J60" s="1"/>
      <c r="K60" s="11"/>
    </row>
    <row r="61" spans="1:19">
      <c r="A61" s="1"/>
      <c r="B61" s="1">
        <v>1</v>
      </c>
      <c r="C61" s="1">
        <v>97.58</v>
      </c>
      <c r="D61" s="1">
        <v>2.2440000000000002</v>
      </c>
      <c r="E61" s="11">
        <f>AVERAGE(D61/C61)</f>
        <v>2.2996515679442511E-2</v>
      </c>
      <c r="G61" s="1"/>
      <c r="H61" s="1">
        <v>1</v>
      </c>
      <c r="I61" s="1">
        <v>96.084000000000003</v>
      </c>
      <c r="J61" s="1">
        <v>3.5339999999999998</v>
      </c>
      <c r="K61" s="11">
        <f t="shared" ref="K61:K69" si="8">AVERAGE(J61/I61)</f>
        <v>3.6780317222430373E-2</v>
      </c>
    </row>
    <row r="62" spans="1:19">
      <c r="A62" s="1"/>
      <c r="B62" s="1">
        <v>2</v>
      </c>
      <c r="C62" s="1">
        <v>97.397999999999996</v>
      </c>
      <c r="D62" s="1">
        <v>2.415</v>
      </c>
      <c r="E62" s="11">
        <f t="shared" ref="E62:E69" si="9">AVERAGE(D62/C62)</f>
        <v>2.4795170332039675E-2</v>
      </c>
      <c r="G62" s="1"/>
      <c r="H62" s="1">
        <v>2</v>
      </c>
      <c r="I62" s="1">
        <v>96.343000000000004</v>
      </c>
      <c r="J62" s="1">
        <v>3.28</v>
      </c>
      <c r="K62" s="11">
        <f t="shared" si="8"/>
        <v>3.4045026623625997E-2</v>
      </c>
    </row>
    <row r="63" spans="1:19">
      <c r="A63" s="1"/>
      <c r="B63" s="1">
        <v>3</v>
      </c>
      <c r="C63" s="1">
        <v>97.864000000000004</v>
      </c>
      <c r="D63" s="1">
        <v>1.958</v>
      </c>
      <c r="E63" s="11">
        <f t="shared" si="9"/>
        <v>2.0007357148696149E-2</v>
      </c>
      <c r="G63" s="1"/>
      <c r="H63" s="1">
        <v>3</v>
      </c>
      <c r="I63" s="1">
        <v>96.055000000000007</v>
      </c>
      <c r="J63" s="1">
        <v>3.5739999999999998</v>
      </c>
      <c r="K63" s="11">
        <f t="shared" si="8"/>
        <v>3.7207849669460204E-2</v>
      </c>
    </row>
    <row r="64" spans="1:19">
      <c r="A64" s="1"/>
      <c r="B64" s="1">
        <v>4</v>
      </c>
      <c r="C64" s="1">
        <v>97.27</v>
      </c>
      <c r="D64" s="1">
        <v>2.5379999999999998</v>
      </c>
      <c r="E64" s="11">
        <f t="shared" si="9"/>
        <v>2.6092320345430246E-2</v>
      </c>
      <c r="G64" s="1"/>
      <c r="H64" s="1">
        <v>4</v>
      </c>
      <c r="I64" s="1">
        <v>96.037999999999997</v>
      </c>
      <c r="J64" s="1">
        <v>3.577</v>
      </c>
      <c r="K64" s="11">
        <f t="shared" si="8"/>
        <v>3.7245673587538268E-2</v>
      </c>
    </row>
    <row r="65" spans="1:19">
      <c r="A65" s="1"/>
      <c r="B65" s="1">
        <v>5</v>
      </c>
      <c r="C65" s="1">
        <v>97.412000000000006</v>
      </c>
      <c r="D65" s="1">
        <v>2.387</v>
      </c>
      <c r="E65" s="11">
        <f t="shared" si="9"/>
        <v>2.4504167864328828E-2</v>
      </c>
      <c r="G65" s="1"/>
      <c r="H65" s="1">
        <v>5</v>
      </c>
      <c r="I65" s="1">
        <v>95.855999999999995</v>
      </c>
      <c r="J65" s="1">
        <v>3.7519999999999998</v>
      </c>
      <c r="K65" s="11">
        <f t="shared" si="8"/>
        <v>3.9142046402937739E-2</v>
      </c>
    </row>
    <row r="66" spans="1:19">
      <c r="A66" s="1"/>
      <c r="B66" s="1">
        <v>6</v>
      </c>
      <c r="C66" s="1">
        <v>97.444000000000003</v>
      </c>
      <c r="D66" s="1">
        <v>2.2090000000000001</v>
      </c>
      <c r="E66" s="11">
        <f t="shared" si="9"/>
        <v>2.2669430647346167E-2</v>
      </c>
      <c r="G66" s="1"/>
      <c r="H66" s="1">
        <v>6</v>
      </c>
      <c r="I66" s="1">
        <v>95.611000000000004</v>
      </c>
      <c r="J66" s="1">
        <v>4.0129999999999999</v>
      </c>
      <c r="K66" s="11">
        <f t="shared" si="8"/>
        <v>4.1972158015291125E-2</v>
      </c>
    </row>
    <row r="67" spans="1:19">
      <c r="A67" s="1"/>
      <c r="B67" s="1">
        <v>7</v>
      </c>
      <c r="C67" s="1">
        <v>96.796999999999997</v>
      </c>
      <c r="D67" s="1">
        <v>2.8159999999999998</v>
      </c>
      <c r="E67" s="11">
        <f t="shared" si="9"/>
        <v>2.9091810696612496E-2</v>
      </c>
      <c r="G67" s="1"/>
      <c r="H67" s="1">
        <v>7</v>
      </c>
      <c r="I67" s="1">
        <v>96.286000000000001</v>
      </c>
      <c r="J67" s="1">
        <v>3.335</v>
      </c>
      <c r="K67" s="11">
        <f t="shared" si="8"/>
        <v>3.4636395737698104E-2</v>
      </c>
    </row>
    <row r="68" spans="1:19">
      <c r="A68" s="1"/>
      <c r="B68" s="1">
        <v>8</v>
      </c>
      <c r="C68" s="1">
        <v>96.554000000000002</v>
      </c>
      <c r="D68" s="1">
        <v>3.0409999999999999</v>
      </c>
      <c r="E68" s="11">
        <f t="shared" si="9"/>
        <v>3.1495329038672658E-2</v>
      </c>
      <c r="G68" s="1"/>
      <c r="H68" s="1">
        <v>8</v>
      </c>
      <c r="I68" s="1">
        <v>96.126999999999995</v>
      </c>
      <c r="J68" s="1">
        <v>3.4830000000000001</v>
      </c>
      <c r="K68" s="11">
        <f t="shared" si="8"/>
        <v>3.6233316341922665E-2</v>
      </c>
    </row>
    <row r="69" spans="1:19">
      <c r="A69" s="1"/>
      <c r="B69" s="1">
        <v>9</v>
      </c>
      <c r="C69" s="1">
        <v>97.483999999999995</v>
      </c>
      <c r="D69" s="1">
        <v>2.1389999999999998</v>
      </c>
      <c r="E69" s="11">
        <f t="shared" si="9"/>
        <v>2.1942062287144556E-2</v>
      </c>
      <c r="G69" s="1"/>
      <c r="H69" s="1">
        <v>9</v>
      </c>
      <c r="I69" s="1">
        <v>95.266999999999996</v>
      </c>
      <c r="J69" s="1">
        <v>4.3620000000000001</v>
      </c>
      <c r="K69" s="11">
        <f t="shared" si="8"/>
        <v>4.5787103614053137E-2</v>
      </c>
    </row>
    <row r="70" spans="1:19">
      <c r="A70" s="1" t="s">
        <v>526</v>
      </c>
      <c r="B70" s="1"/>
      <c r="C70" s="1"/>
      <c r="D70" s="1"/>
      <c r="E70" s="34">
        <f>AVERAGE(E61:E69)</f>
        <v>2.4843796004412586E-2</v>
      </c>
      <c r="G70" s="1" t="s">
        <v>526</v>
      </c>
      <c r="H70" s="1"/>
      <c r="I70" s="1"/>
      <c r="J70" s="1"/>
      <c r="K70" s="11">
        <f>AVERAGE(K61:K69)</f>
        <v>3.8116654134995293E-2</v>
      </c>
    </row>
    <row r="71" spans="1:19">
      <c r="A71" s="1" t="s">
        <v>527</v>
      </c>
      <c r="B71" s="1"/>
      <c r="C71" s="1"/>
      <c r="D71" s="1"/>
      <c r="E71" s="11">
        <f>_xlfn.STDEV.S(E61:E69)</f>
        <v>3.6041044998499508E-3</v>
      </c>
      <c r="G71" s="1" t="s">
        <v>527</v>
      </c>
      <c r="H71" s="1"/>
      <c r="I71" s="1"/>
      <c r="J71" s="1"/>
      <c r="K71" s="11">
        <f>_xlfn.STDEV.S(K61:K69)</f>
        <v>3.714158283607679E-3</v>
      </c>
    </row>
    <row r="73" spans="1:19">
      <c r="A73" s="13" t="s">
        <v>520</v>
      </c>
      <c r="B73" s="13" t="s">
        <v>521</v>
      </c>
      <c r="C73" s="11" t="s">
        <v>522</v>
      </c>
      <c r="D73" s="11" t="s">
        <v>523</v>
      </c>
      <c r="E73" s="11" t="s">
        <v>524</v>
      </c>
      <c r="G73" s="13" t="s">
        <v>520</v>
      </c>
      <c r="H73" s="13" t="s">
        <v>521</v>
      </c>
      <c r="I73" s="11" t="s">
        <v>522</v>
      </c>
      <c r="J73" s="11" t="s">
        <v>523</v>
      </c>
      <c r="K73" s="11" t="s">
        <v>524</v>
      </c>
      <c r="M73" s="10"/>
      <c r="N73" s="10"/>
      <c r="R73" s="10"/>
      <c r="S73" s="10"/>
    </row>
    <row r="74" spans="1:19">
      <c r="A74" s="61" t="s">
        <v>536</v>
      </c>
      <c r="B74" s="14"/>
      <c r="C74" s="12"/>
      <c r="D74" s="1"/>
      <c r="E74" s="11"/>
      <c r="G74" s="60" t="s">
        <v>537</v>
      </c>
      <c r="H74" s="14"/>
      <c r="I74" s="12"/>
      <c r="J74" s="1"/>
      <c r="K74" s="11"/>
    </row>
    <row r="75" spans="1:19">
      <c r="A75" s="1"/>
      <c r="B75" s="1">
        <v>1</v>
      </c>
      <c r="C75" s="1">
        <v>96.69</v>
      </c>
      <c r="D75" s="1">
        <v>2.6560000000000001</v>
      </c>
      <c r="E75" s="11">
        <f>AVERAGE(D75/C75)</f>
        <v>2.7469231564794708E-2</v>
      </c>
      <c r="G75" s="1"/>
      <c r="H75" s="1">
        <v>1</v>
      </c>
      <c r="I75" s="1">
        <v>95.67</v>
      </c>
      <c r="J75" s="1">
        <v>3.79</v>
      </c>
      <c r="K75" s="11">
        <f t="shared" ref="K75:K83" si="10">AVERAGE(J75/I75)</f>
        <v>3.9615344413086652E-2</v>
      </c>
    </row>
    <row r="76" spans="1:19">
      <c r="A76" s="1"/>
      <c r="B76" s="1">
        <v>2</v>
      </c>
      <c r="C76" s="1">
        <v>96.68</v>
      </c>
      <c r="D76" s="1">
        <v>2.62</v>
      </c>
      <c r="E76" s="11">
        <f t="shared" ref="E76:E83" si="11">AVERAGE(D76/C76)</f>
        <v>2.7099710384774513E-2</v>
      </c>
      <c r="G76" s="1"/>
      <c r="H76" s="1">
        <v>2</v>
      </c>
      <c r="I76" s="1">
        <v>94.89</v>
      </c>
      <c r="J76" s="1">
        <v>4.5439999999999996</v>
      </c>
      <c r="K76" s="11">
        <f t="shared" si="10"/>
        <v>4.7887027083991986E-2</v>
      </c>
    </row>
    <row r="77" spans="1:19">
      <c r="A77" s="1"/>
      <c r="B77" s="1">
        <v>3</v>
      </c>
      <c r="C77" s="1">
        <v>96.72</v>
      </c>
      <c r="D77" s="1">
        <v>2.6320000000000001</v>
      </c>
      <c r="E77" s="11">
        <f t="shared" si="11"/>
        <v>2.7212572373862699E-2</v>
      </c>
      <c r="G77" s="1"/>
      <c r="H77" s="1">
        <v>3</v>
      </c>
      <c r="I77" s="1">
        <v>97.4</v>
      </c>
      <c r="J77" s="1">
        <v>2.1040000000000001</v>
      </c>
      <c r="K77" s="11">
        <f t="shared" si="10"/>
        <v>2.1601642710472279E-2</v>
      </c>
    </row>
    <row r="78" spans="1:19">
      <c r="A78" s="1"/>
      <c r="B78" s="1">
        <v>4</v>
      </c>
      <c r="C78" s="1">
        <v>96.75</v>
      </c>
      <c r="D78" s="1">
        <v>2.641</v>
      </c>
      <c r="E78" s="11">
        <f t="shared" si="11"/>
        <v>2.7297157622739019E-2</v>
      </c>
      <c r="G78" s="1"/>
      <c r="H78" s="1">
        <v>4</v>
      </c>
      <c r="I78" s="1">
        <v>97</v>
      </c>
      <c r="J78" s="1">
        <v>3.0630000000000002</v>
      </c>
      <c r="K78" s="11">
        <f t="shared" si="10"/>
        <v>3.1577319587628869E-2</v>
      </c>
    </row>
    <row r="79" spans="1:19">
      <c r="A79" s="1"/>
      <c r="B79" s="1">
        <v>5</v>
      </c>
      <c r="C79" s="1">
        <v>96.74</v>
      </c>
      <c r="D79" s="1">
        <v>2.5310000000000001</v>
      </c>
      <c r="E79" s="11">
        <f t="shared" si="11"/>
        <v>2.6162910895182967E-2</v>
      </c>
      <c r="G79" s="1"/>
      <c r="H79" s="1">
        <v>5</v>
      </c>
      <c r="I79" s="1">
        <v>95.78</v>
      </c>
      <c r="J79" s="1">
        <v>2.6709999999999998</v>
      </c>
      <c r="K79" s="11">
        <f t="shared" si="10"/>
        <v>2.7886823971601585E-2</v>
      </c>
    </row>
    <row r="80" spans="1:19">
      <c r="A80" s="1"/>
      <c r="B80" s="1">
        <v>6</v>
      </c>
      <c r="C80" s="1">
        <v>97.39</v>
      </c>
      <c r="D80" s="1">
        <v>1.873</v>
      </c>
      <c r="E80" s="11">
        <f t="shared" si="11"/>
        <v>1.9231953999383919E-2</v>
      </c>
      <c r="G80" s="1"/>
      <c r="H80" s="1">
        <v>6</v>
      </c>
      <c r="I80" s="1">
        <v>96.45</v>
      </c>
      <c r="J80" s="1">
        <v>3.0630000000000002</v>
      </c>
      <c r="K80" s="11">
        <f t="shared" si="10"/>
        <v>3.1757387247278383E-2</v>
      </c>
    </row>
    <row r="81" spans="1:19">
      <c r="A81" s="1"/>
      <c r="B81" s="1">
        <v>7</v>
      </c>
      <c r="C81" s="1">
        <v>96.55</v>
      </c>
      <c r="D81" s="1">
        <v>2.7869999999999999</v>
      </c>
      <c r="E81" s="11">
        <f t="shared" si="11"/>
        <v>2.8865872604867945E-2</v>
      </c>
      <c r="G81" s="1"/>
      <c r="H81" s="1">
        <v>7</v>
      </c>
      <c r="I81" s="1">
        <v>96.24</v>
      </c>
      <c r="J81" s="1">
        <v>3.125</v>
      </c>
      <c r="K81" s="11">
        <f t="shared" si="10"/>
        <v>3.2470906068162927E-2</v>
      </c>
    </row>
    <row r="82" spans="1:19">
      <c r="A82" s="1"/>
      <c r="B82" s="1">
        <v>8</v>
      </c>
      <c r="C82" s="1">
        <v>97.28</v>
      </c>
      <c r="D82" s="1">
        <v>2.0659999999999998</v>
      </c>
      <c r="E82" s="11">
        <f t="shared" si="11"/>
        <v>2.123766447368421E-2</v>
      </c>
      <c r="G82" s="1"/>
      <c r="H82" s="1">
        <v>8</v>
      </c>
      <c r="I82" s="1">
        <v>97.182000000000002</v>
      </c>
      <c r="J82" s="1">
        <v>2.2509999999999999</v>
      </c>
      <c r="K82" s="11">
        <f t="shared" si="10"/>
        <v>2.3162725607622808E-2</v>
      </c>
    </row>
    <row r="83" spans="1:19">
      <c r="A83" s="1"/>
      <c r="B83" s="1">
        <v>9</v>
      </c>
      <c r="C83" s="1">
        <v>97.08</v>
      </c>
      <c r="D83" s="1">
        <v>2.2269999999999999</v>
      </c>
      <c r="E83" s="11">
        <f t="shared" si="11"/>
        <v>2.2939843428100536E-2</v>
      </c>
      <c r="G83" s="1"/>
      <c r="H83" s="1">
        <v>9</v>
      </c>
      <c r="I83" s="1">
        <v>96.04</v>
      </c>
      <c r="J83" s="1">
        <v>3.278</v>
      </c>
      <c r="K83" s="11">
        <f t="shared" si="10"/>
        <v>3.413161182840483E-2</v>
      </c>
    </row>
    <row r="84" spans="1:19">
      <c r="A84" s="1" t="s">
        <v>526</v>
      </c>
      <c r="B84" s="1"/>
      <c r="C84" s="1"/>
      <c r="D84" s="1"/>
      <c r="E84" s="34">
        <f>AVERAGE(E75:E83)</f>
        <v>2.5279657483043394E-2</v>
      </c>
      <c r="G84" s="1" t="s">
        <v>526</v>
      </c>
      <c r="H84" s="1"/>
      <c r="I84" s="1"/>
      <c r="J84" s="1"/>
      <c r="K84" s="11">
        <f>AVERAGE(K75:K83)</f>
        <v>3.2232309835361149E-2</v>
      </c>
    </row>
    <row r="85" spans="1:19">
      <c r="A85" s="1" t="s">
        <v>527</v>
      </c>
      <c r="B85" s="1"/>
      <c r="C85" s="1"/>
      <c r="D85" s="1"/>
      <c r="E85" s="11">
        <f>_xlfn.STDEV.S(E75:E83)</f>
        <v>3.3155226629662544E-3</v>
      </c>
      <c r="G85" s="1" t="s">
        <v>527</v>
      </c>
      <c r="H85" s="1"/>
      <c r="I85" s="1"/>
      <c r="J85" s="1"/>
      <c r="K85" s="11">
        <f>_xlfn.STDEV.S(K75:K83)</f>
        <v>8.0471260444274443E-3</v>
      </c>
    </row>
    <row r="87" spans="1:19">
      <c r="A87" s="13" t="s">
        <v>520</v>
      </c>
      <c r="B87" s="13" t="s">
        <v>521</v>
      </c>
      <c r="C87" s="11" t="s">
        <v>522</v>
      </c>
      <c r="D87" s="11" t="s">
        <v>523</v>
      </c>
      <c r="E87" s="11" t="s">
        <v>524</v>
      </c>
      <c r="G87" s="13" t="s">
        <v>520</v>
      </c>
      <c r="H87" s="13" t="s">
        <v>521</v>
      </c>
      <c r="I87" s="11" t="s">
        <v>522</v>
      </c>
      <c r="J87" s="11" t="s">
        <v>523</v>
      </c>
      <c r="K87" s="11" t="s">
        <v>524</v>
      </c>
      <c r="M87" s="10"/>
      <c r="N87" s="10"/>
      <c r="R87" s="10"/>
      <c r="S87" s="10"/>
    </row>
    <row r="88" spans="1:19">
      <c r="A88" s="61" t="s">
        <v>538</v>
      </c>
      <c r="B88" s="14"/>
      <c r="C88" s="12"/>
      <c r="D88" s="1"/>
      <c r="E88" s="11"/>
      <c r="G88" s="61" t="s">
        <v>539</v>
      </c>
      <c r="H88" s="14"/>
      <c r="I88" s="12"/>
      <c r="J88" s="1"/>
      <c r="K88" s="11"/>
    </row>
    <row r="89" spans="1:19">
      <c r="A89" s="1"/>
      <c r="B89" s="1">
        <v>1</v>
      </c>
      <c r="C89" s="1">
        <v>95.54</v>
      </c>
      <c r="D89" s="1">
        <v>3.8109999999999999</v>
      </c>
      <c r="E89" s="11">
        <f t="shared" ref="E89:E97" si="12">AVERAGE(D89/C89)</f>
        <v>3.9889051706091687E-2</v>
      </c>
      <c r="G89" s="1"/>
      <c r="H89" s="1">
        <v>1</v>
      </c>
      <c r="I89" s="1">
        <v>97.49</v>
      </c>
      <c r="J89" s="1">
        <v>1.92</v>
      </c>
      <c r="K89" s="11">
        <f t="shared" ref="K89:K97" si="13">AVERAGE(J89/I89)</f>
        <v>1.9694327623345984E-2</v>
      </c>
    </row>
    <row r="90" spans="1:19">
      <c r="A90" s="1"/>
      <c r="B90" s="1">
        <v>2</v>
      </c>
      <c r="C90" s="1">
        <v>94.43</v>
      </c>
      <c r="D90" s="1">
        <v>4.9489999999999998</v>
      </c>
      <c r="E90" s="11">
        <f t="shared" si="12"/>
        <v>5.2409191994069675E-2</v>
      </c>
      <c r="G90" s="1"/>
      <c r="H90" s="1">
        <v>2</v>
      </c>
      <c r="I90" s="1">
        <v>97.34</v>
      </c>
      <c r="J90" s="1">
        <v>1.9730000000000001</v>
      </c>
      <c r="K90" s="11">
        <f t="shared" si="13"/>
        <v>2.0269159646599547E-2</v>
      </c>
    </row>
    <row r="91" spans="1:19">
      <c r="A91" s="1"/>
      <c r="B91" s="1">
        <v>3</v>
      </c>
      <c r="C91" s="1">
        <v>95.97</v>
      </c>
      <c r="D91" s="1">
        <v>3.6</v>
      </c>
      <c r="E91" s="11">
        <f t="shared" si="12"/>
        <v>3.7511722413254144E-2</v>
      </c>
      <c r="G91" s="1"/>
      <c r="H91" s="1">
        <v>3</v>
      </c>
      <c r="I91" s="1">
        <v>97.16</v>
      </c>
      <c r="J91" s="1">
        <v>2.3180000000000001</v>
      </c>
      <c r="K91" s="11">
        <f t="shared" si="13"/>
        <v>2.3857554549197201E-2</v>
      </c>
    </row>
    <row r="92" spans="1:19">
      <c r="A92" s="1"/>
      <c r="B92" s="1">
        <v>4</v>
      </c>
      <c r="C92" s="1">
        <v>95.6</v>
      </c>
      <c r="D92" s="1">
        <v>3.819</v>
      </c>
      <c r="E92" s="11">
        <f t="shared" si="12"/>
        <v>3.9947698744769874E-2</v>
      </c>
      <c r="G92" s="1"/>
      <c r="H92" s="1">
        <v>4</v>
      </c>
      <c r="I92" s="1">
        <v>97.11</v>
      </c>
      <c r="J92" s="1">
        <v>2.351</v>
      </c>
      <c r="K92" s="11">
        <f t="shared" si="13"/>
        <v>2.4209659149418184E-2</v>
      </c>
    </row>
    <row r="93" spans="1:19">
      <c r="A93" s="1"/>
      <c r="B93" s="1">
        <v>5</v>
      </c>
      <c r="C93" s="1">
        <v>93.8</v>
      </c>
      <c r="D93" s="1">
        <v>5.5469999999999997</v>
      </c>
      <c r="E93" s="11">
        <f t="shared" si="12"/>
        <v>5.9136460554371002E-2</v>
      </c>
      <c r="G93" s="1"/>
      <c r="H93" s="1">
        <v>5</v>
      </c>
      <c r="I93" s="1">
        <v>97.78</v>
      </c>
      <c r="J93" s="1">
        <v>2.6480000000000001</v>
      </c>
      <c r="K93" s="11">
        <f t="shared" si="13"/>
        <v>2.708120269993864E-2</v>
      </c>
    </row>
    <row r="94" spans="1:19">
      <c r="A94" s="1"/>
      <c r="B94" s="1">
        <v>6</v>
      </c>
      <c r="C94" s="1">
        <v>95.83</v>
      </c>
      <c r="D94" s="1">
        <v>3.5070000000000001</v>
      </c>
      <c r="E94" s="11">
        <f t="shared" si="12"/>
        <v>3.6596055514974433E-2</v>
      </c>
      <c r="G94" s="1"/>
      <c r="H94" s="1">
        <v>6</v>
      </c>
      <c r="I94" s="1">
        <v>97.72</v>
      </c>
      <c r="J94" s="1">
        <v>1.6080000000000001</v>
      </c>
      <c r="K94" s="11">
        <f t="shared" si="13"/>
        <v>1.6455178059762588E-2</v>
      </c>
    </row>
    <row r="95" spans="1:19">
      <c r="A95" s="1"/>
      <c r="B95" s="1">
        <v>7</v>
      </c>
      <c r="C95" s="1">
        <v>95.68</v>
      </c>
      <c r="D95" s="1">
        <v>3.66</v>
      </c>
      <c r="E95" s="11">
        <f t="shared" si="12"/>
        <v>3.8252508361204009E-2</v>
      </c>
      <c r="G95" s="1"/>
      <c r="H95" s="1">
        <v>7</v>
      </c>
      <c r="I95" s="1">
        <v>96.3</v>
      </c>
      <c r="J95" s="1">
        <v>3.056</v>
      </c>
      <c r="K95" s="11">
        <f t="shared" si="13"/>
        <v>3.1734164070612671E-2</v>
      </c>
    </row>
    <row r="96" spans="1:19">
      <c r="A96" s="1"/>
      <c r="B96" s="1">
        <v>8</v>
      </c>
      <c r="C96" s="1">
        <v>94.05</v>
      </c>
      <c r="D96" s="1">
        <v>5.375</v>
      </c>
      <c r="E96" s="11">
        <f t="shared" si="12"/>
        <v>5.7150451887293993E-2</v>
      </c>
      <c r="G96" s="1"/>
      <c r="H96" s="1">
        <v>8</v>
      </c>
      <c r="I96" s="1">
        <v>97.13</v>
      </c>
      <c r="J96" s="1">
        <v>2.1680000000000001</v>
      </c>
      <c r="K96" s="11">
        <f t="shared" si="13"/>
        <v>2.2320601256048598E-2</v>
      </c>
    </row>
    <row r="97" spans="1:19">
      <c r="A97" s="1"/>
      <c r="B97" s="1">
        <v>9</v>
      </c>
      <c r="C97" s="1">
        <v>94.38</v>
      </c>
      <c r="D97" s="1">
        <v>4.9809999999999999</v>
      </c>
      <c r="E97" s="11">
        <f t="shared" si="12"/>
        <v>5.2776011866920956E-2</v>
      </c>
      <c r="G97" s="1"/>
      <c r="H97" s="1">
        <v>9</v>
      </c>
      <c r="I97" s="1">
        <v>97.57</v>
      </c>
      <c r="J97" s="1">
        <v>1.7929999999999999</v>
      </c>
      <c r="K97" s="11">
        <f t="shared" si="13"/>
        <v>1.8376550169109357E-2</v>
      </c>
    </row>
    <row r="98" spans="1:19">
      <c r="A98" s="1" t="s">
        <v>526</v>
      </c>
      <c r="B98" s="1"/>
      <c r="C98" s="1"/>
      <c r="D98" s="1"/>
      <c r="E98" s="35">
        <f>AVERAGE(E89:E97)</f>
        <v>4.5963239226994419E-2</v>
      </c>
      <c r="G98" s="1" t="s">
        <v>526</v>
      </c>
      <c r="H98" s="1"/>
      <c r="I98" s="1"/>
      <c r="J98" s="1"/>
      <c r="K98" s="34">
        <f>AVERAGE(K89:K97)</f>
        <v>2.2666488580448084E-2</v>
      </c>
    </row>
    <row r="99" spans="1:19">
      <c r="A99" s="1" t="s">
        <v>527</v>
      </c>
      <c r="B99" s="1"/>
      <c r="C99" s="1"/>
      <c r="D99" s="1"/>
      <c r="E99" s="11">
        <f>_xlfn.STDEV.S(E89:E97)</f>
        <v>9.2084321706398797E-3</v>
      </c>
      <c r="G99" s="1" t="s">
        <v>527</v>
      </c>
      <c r="H99" s="1"/>
      <c r="I99" s="1"/>
      <c r="J99" s="1"/>
      <c r="K99" s="11">
        <f>_xlfn.STDEV.S(K89:K97)</f>
        <v>4.7063383838876803E-3</v>
      </c>
    </row>
    <row r="101" spans="1:19">
      <c r="A101" s="13" t="s">
        <v>520</v>
      </c>
      <c r="B101" s="13" t="s">
        <v>521</v>
      </c>
      <c r="C101" s="11" t="s">
        <v>522</v>
      </c>
      <c r="D101" s="11" t="s">
        <v>523</v>
      </c>
      <c r="E101" s="11" t="s">
        <v>524</v>
      </c>
      <c r="G101" s="13" t="s">
        <v>520</v>
      </c>
      <c r="H101" s="13" t="s">
        <v>521</v>
      </c>
      <c r="I101" s="11" t="s">
        <v>522</v>
      </c>
      <c r="J101" s="11" t="s">
        <v>523</v>
      </c>
      <c r="K101" s="11" t="s">
        <v>524</v>
      </c>
      <c r="M101" s="10"/>
      <c r="N101" s="10"/>
      <c r="R101" s="10"/>
      <c r="S101" s="10"/>
    </row>
    <row r="102" spans="1:19">
      <c r="A102" s="15" t="s">
        <v>85</v>
      </c>
      <c r="B102" s="14"/>
      <c r="C102" s="12"/>
      <c r="D102" s="1"/>
      <c r="E102" s="11"/>
      <c r="G102" s="15" t="s">
        <v>87</v>
      </c>
      <c r="H102" s="14"/>
      <c r="I102" s="12"/>
      <c r="J102" s="1"/>
      <c r="K102" s="11"/>
    </row>
    <row r="103" spans="1:19">
      <c r="A103" s="1"/>
      <c r="B103" s="1">
        <v>1</v>
      </c>
      <c r="C103" s="1">
        <v>96.39</v>
      </c>
      <c r="D103" s="1">
        <v>3.0470000000000002</v>
      </c>
      <c r="E103" s="11">
        <f>AVERAGE(D103/C103)</f>
        <v>3.1611162983712006E-2</v>
      </c>
      <c r="G103" s="1"/>
      <c r="H103" s="1">
        <v>1</v>
      </c>
      <c r="I103" s="1">
        <v>94.36</v>
      </c>
      <c r="J103" s="1">
        <v>4.9139999999999997</v>
      </c>
      <c r="K103" s="11">
        <f t="shared" ref="K103:K111" si="14">AVERAGE(J103/I103)</f>
        <v>5.2077151335311572E-2</v>
      </c>
    </row>
    <row r="104" spans="1:19">
      <c r="A104" s="1"/>
      <c r="B104" s="1">
        <v>2</v>
      </c>
      <c r="C104" s="1">
        <v>95.27</v>
      </c>
      <c r="D104" s="1">
        <v>4.1070000000000002</v>
      </c>
      <c r="E104" s="11">
        <f t="shared" ref="E104:E111" si="15">AVERAGE(D104/C104)</f>
        <v>4.3109058465414088E-2</v>
      </c>
      <c r="G104" s="1"/>
      <c r="H104" s="1">
        <v>2</v>
      </c>
      <c r="I104" s="1">
        <v>96.17</v>
      </c>
      <c r="J104" s="1">
        <v>3.2989999999999999</v>
      </c>
      <c r="K104" s="11">
        <f t="shared" si="14"/>
        <v>3.4303836955391492E-2</v>
      </c>
    </row>
    <row r="105" spans="1:19">
      <c r="A105" s="1"/>
      <c r="B105" s="1">
        <v>3</v>
      </c>
      <c r="C105" s="1">
        <v>96.48</v>
      </c>
      <c r="D105" s="1">
        <v>2.9750000000000001</v>
      </c>
      <c r="E105" s="11">
        <f t="shared" si="15"/>
        <v>3.0835406301824211E-2</v>
      </c>
      <c r="G105" s="1"/>
      <c r="H105" s="1">
        <v>3</v>
      </c>
      <c r="I105" s="1">
        <v>96.11</v>
      </c>
      <c r="J105" s="1">
        <v>3.2650000000000001</v>
      </c>
      <c r="K105" s="11">
        <f t="shared" si="14"/>
        <v>3.3971490999895951E-2</v>
      </c>
    </row>
    <row r="106" spans="1:19">
      <c r="A106" s="1"/>
      <c r="B106" s="1">
        <v>4</v>
      </c>
      <c r="C106" s="1">
        <v>96.24</v>
      </c>
      <c r="D106" s="1">
        <v>3.137</v>
      </c>
      <c r="E106" s="11">
        <f t="shared" si="15"/>
        <v>3.2595594347464674E-2</v>
      </c>
      <c r="G106" s="1"/>
      <c r="H106" s="1">
        <v>4</v>
      </c>
      <c r="I106" s="1">
        <v>93.86</v>
      </c>
      <c r="J106" s="1">
        <v>4.4850000000000003</v>
      </c>
      <c r="K106" s="11">
        <f t="shared" si="14"/>
        <v>4.7783933518005542E-2</v>
      </c>
    </row>
    <row r="107" spans="1:19">
      <c r="A107" s="1"/>
      <c r="B107" s="1">
        <v>5</v>
      </c>
      <c r="C107" s="1">
        <v>96.64</v>
      </c>
      <c r="D107" s="1">
        <v>2.714</v>
      </c>
      <c r="E107" s="11">
        <f t="shared" si="15"/>
        <v>2.8083609271523178E-2</v>
      </c>
      <c r="G107" s="1"/>
      <c r="H107" s="1">
        <v>5</v>
      </c>
      <c r="I107" s="1">
        <v>95.36</v>
      </c>
      <c r="J107" s="1">
        <v>3.9009999999999998</v>
      </c>
      <c r="K107" s="11">
        <f t="shared" si="14"/>
        <v>4.0908137583892619E-2</v>
      </c>
    </row>
    <row r="108" spans="1:19">
      <c r="A108" s="1"/>
      <c r="B108" s="1">
        <v>6</v>
      </c>
      <c r="C108" s="1">
        <v>97.21</v>
      </c>
      <c r="D108" s="1">
        <v>2.181</v>
      </c>
      <c r="E108" s="11">
        <f t="shared" si="15"/>
        <v>2.2435963378253269E-2</v>
      </c>
      <c r="G108" s="1"/>
      <c r="H108" s="1">
        <v>6</v>
      </c>
      <c r="I108" s="1">
        <v>95.81</v>
      </c>
      <c r="J108" s="1">
        <v>3.504</v>
      </c>
      <c r="K108" s="11">
        <f t="shared" si="14"/>
        <v>3.6572382841039558E-2</v>
      </c>
    </row>
    <row r="109" spans="1:19">
      <c r="A109" s="1"/>
      <c r="B109" s="1">
        <v>7</v>
      </c>
      <c r="C109" s="1">
        <v>95.69</v>
      </c>
      <c r="D109" s="1">
        <v>3.8159999999999998</v>
      </c>
      <c r="E109" s="11">
        <f t="shared" si="15"/>
        <v>3.9878775211620858E-2</v>
      </c>
      <c r="G109" s="1"/>
      <c r="H109" s="1">
        <v>7</v>
      </c>
      <c r="I109" s="1">
        <v>96.36</v>
      </c>
      <c r="J109" s="1">
        <v>2.9340000000000002</v>
      </c>
      <c r="K109" s="11">
        <f t="shared" si="14"/>
        <v>3.044831880448319E-2</v>
      </c>
    </row>
    <row r="110" spans="1:19">
      <c r="A110" s="1"/>
      <c r="B110" s="1">
        <v>8</v>
      </c>
      <c r="C110" s="1">
        <v>95.75</v>
      </c>
      <c r="D110" s="1">
        <v>3.6219999999999999</v>
      </c>
      <c r="E110" s="11">
        <f t="shared" si="15"/>
        <v>3.7827676240208878E-2</v>
      </c>
      <c r="G110" s="1"/>
      <c r="H110" s="1">
        <v>8</v>
      </c>
      <c r="I110" s="1">
        <v>96.14</v>
      </c>
      <c r="J110" s="1">
        <v>3.2610000000000001</v>
      </c>
      <c r="K110" s="11">
        <f t="shared" si="14"/>
        <v>3.3919284376950284E-2</v>
      </c>
    </row>
    <row r="111" spans="1:19">
      <c r="A111" s="1"/>
      <c r="B111" s="1">
        <v>9</v>
      </c>
      <c r="C111" s="1">
        <v>97.382000000000005</v>
      </c>
      <c r="D111" s="1">
        <v>2.0049999999999999</v>
      </c>
      <c r="E111" s="11">
        <f t="shared" si="15"/>
        <v>2.0589020558214041E-2</v>
      </c>
      <c r="G111" s="1"/>
      <c r="H111" s="1">
        <v>9</v>
      </c>
      <c r="I111" s="1">
        <v>95.35</v>
      </c>
      <c r="J111" s="1">
        <v>3.911</v>
      </c>
      <c r="K111" s="11">
        <f t="shared" si="14"/>
        <v>4.1017304667016259E-2</v>
      </c>
    </row>
    <row r="112" spans="1:19">
      <c r="A112" s="1" t="s">
        <v>526</v>
      </c>
      <c r="B112" s="1"/>
      <c r="C112" s="1"/>
      <c r="D112" s="1"/>
      <c r="E112" s="11">
        <f>AVERAGE(E103:E111)</f>
        <v>3.1885140750915024E-2</v>
      </c>
      <c r="G112" s="1" t="s">
        <v>526</v>
      </c>
      <c r="H112" s="1"/>
      <c r="I112" s="1"/>
      <c r="J112" s="1"/>
      <c r="K112" s="11">
        <f>AVERAGE(K103:K111)</f>
        <v>3.9000204564665159E-2</v>
      </c>
    </row>
    <row r="113" spans="1:19">
      <c r="A113" s="1" t="s">
        <v>527</v>
      </c>
      <c r="B113" s="1"/>
      <c r="C113" s="1"/>
      <c r="D113" s="1"/>
      <c r="E113" s="11">
        <f>_xlfn.STDEV.S(E103:E111)</f>
        <v>7.5681150671328213E-3</v>
      </c>
      <c r="G113" s="1" t="s">
        <v>527</v>
      </c>
      <c r="H113" s="1"/>
      <c r="I113" s="1"/>
      <c r="J113" s="1"/>
      <c r="K113" s="11">
        <f>_xlfn.STDEV.S(K103:K111)</f>
        <v>7.1419358332107871E-3</v>
      </c>
    </row>
    <row r="115" spans="1:19">
      <c r="A115" s="13" t="s">
        <v>520</v>
      </c>
      <c r="B115" s="13" t="s">
        <v>521</v>
      </c>
      <c r="C115" s="11" t="s">
        <v>522</v>
      </c>
      <c r="D115" s="11" t="s">
        <v>523</v>
      </c>
      <c r="E115" s="11" t="s">
        <v>524</v>
      </c>
      <c r="G115" s="13" t="s">
        <v>520</v>
      </c>
      <c r="H115" s="13" t="s">
        <v>521</v>
      </c>
      <c r="I115" s="11" t="s">
        <v>522</v>
      </c>
      <c r="J115" s="11" t="s">
        <v>523</v>
      </c>
      <c r="K115" s="11" t="s">
        <v>524</v>
      </c>
      <c r="M115" s="10"/>
      <c r="N115" s="10"/>
      <c r="R115" s="10"/>
      <c r="S115" s="10"/>
    </row>
    <row r="116" spans="1:19">
      <c r="A116" s="61" t="s">
        <v>88</v>
      </c>
      <c r="B116" s="14"/>
      <c r="C116" s="12"/>
      <c r="D116" s="1"/>
      <c r="E116" s="11"/>
      <c r="G116" s="61" t="s">
        <v>90</v>
      </c>
      <c r="H116" s="14"/>
      <c r="I116" s="12"/>
      <c r="J116" s="1"/>
      <c r="K116" s="11"/>
    </row>
    <row r="117" spans="1:19">
      <c r="A117" s="1"/>
      <c r="B117" s="1">
        <v>1</v>
      </c>
      <c r="C117" s="1">
        <v>95.73</v>
      </c>
      <c r="D117" s="1">
        <v>3.5569999999999999</v>
      </c>
      <c r="E117" s="11">
        <f>AVERAGE(D117/C117)</f>
        <v>3.7156586232111141E-2</v>
      </c>
      <c r="G117" s="1"/>
      <c r="H117" s="1">
        <v>1</v>
      </c>
      <c r="I117" s="1">
        <v>95.16</v>
      </c>
      <c r="J117" s="1">
        <v>4.2839999999999998</v>
      </c>
      <c r="K117" s="11">
        <f t="shared" ref="K117:K125" si="16">AVERAGE(J117/I117)</f>
        <v>4.5018915510718786E-2</v>
      </c>
    </row>
    <row r="118" spans="1:19">
      <c r="A118" s="1"/>
      <c r="B118" s="1">
        <v>2</v>
      </c>
      <c r="C118" s="1">
        <v>96.39</v>
      </c>
      <c r="D118" s="1">
        <v>2.895</v>
      </c>
      <c r="E118" s="11">
        <f t="shared" ref="E118:E125" si="17">AVERAGE(D118/C118)</f>
        <v>3.0034235916588856E-2</v>
      </c>
      <c r="G118" s="1"/>
      <c r="H118" s="1">
        <v>2</v>
      </c>
      <c r="I118" s="1">
        <v>95.53</v>
      </c>
      <c r="J118" s="1">
        <v>3.786</v>
      </c>
      <c r="K118" s="11">
        <f t="shared" si="16"/>
        <v>3.9631529362503928E-2</v>
      </c>
    </row>
    <row r="119" spans="1:19">
      <c r="A119" s="1"/>
      <c r="B119" s="1">
        <v>3</v>
      </c>
      <c r="C119" s="1">
        <v>96.61</v>
      </c>
      <c r="D119" s="1">
        <v>2.73</v>
      </c>
      <c r="E119" s="11">
        <f t="shared" si="17"/>
        <v>2.8257944312183005E-2</v>
      </c>
      <c r="G119" s="1"/>
      <c r="H119" s="1">
        <v>3</v>
      </c>
      <c r="I119" s="1">
        <v>95.9</v>
      </c>
      <c r="J119" s="1">
        <v>3.4590000000000001</v>
      </c>
      <c r="K119" s="11">
        <f t="shared" si="16"/>
        <v>3.6068821689259643E-2</v>
      </c>
    </row>
    <row r="120" spans="1:19">
      <c r="A120" s="1"/>
      <c r="B120" s="1">
        <v>4</v>
      </c>
      <c r="C120" s="1">
        <v>95.87</v>
      </c>
      <c r="D120" s="1">
        <v>3.3959999999999999</v>
      </c>
      <c r="E120" s="11">
        <f t="shared" si="17"/>
        <v>3.5422968603316986E-2</v>
      </c>
      <c r="G120" s="1"/>
      <c r="H120" s="1">
        <v>4</v>
      </c>
      <c r="I120" s="1">
        <v>95.28</v>
      </c>
      <c r="J120" s="1">
        <v>4.1029999999999998</v>
      </c>
      <c r="K120" s="11">
        <f t="shared" si="16"/>
        <v>4.3062552476910154E-2</v>
      </c>
    </row>
    <row r="121" spans="1:19">
      <c r="A121" s="1"/>
      <c r="B121" s="1">
        <v>5</v>
      </c>
      <c r="C121" s="1">
        <v>95.94</v>
      </c>
      <c r="D121" s="1">
        <v>3.4180000000000001</v>
      </c>
      <c r="E121" s="11">
        <f t="shared" si="17"/>
        <v>3.5626433187408803E-2</v>
      </c>
      <c r="G121" s="1"/>
      <c r="H121" s="1">
        <v>5</v>
      </c>
      <c r="I121" s="1">
        <v>96.05</v>
      </c>
      <c r="J121" s="1">
        <v>3.2759999999999998</v>
      </c>
      <c r="K121" s="11">
        <f t="shared" si="16"/>
        <v>3.4107235814679851E-2</v>
      </c>
    </row>
    <row r="122" spans="1:19">
      <c r="A122" s="1"/>
      <c r="B122" s="1">
        <v>6</v>
      </c>
      <c r="C122" s="1">
        <v>96.68</v>
      </c>
      <c r="D122" s="1">
        <v>2.649</v>
      </c>
      <c r="E122" s="11">
        <f t="shared" si="17"/>
        <v>2.7399669011170871E-2</v>
      </c>
      <c r="G122" s="1"/>
      <c r="H122" s="1">
        <v>6</v>
      </c>
      <c r="I122" s="1">
        <v>95.89</v>
      </c>
      <c r="J122" s="1">
        <v>3.4</v>
      </c>
      <c r="K122" s="11">
        <f t="shared" si="16"/>
        <v>3.5457294816977784E-2</v>
      </c>
    </row>
    <row r="123" spans="1:19">
      <c r="A123" s="1"/>
      <c r="B123" s="1">
        <v>7</v>
      </c>
      <c r="C123" s="1">
        <v>96.16</v>
      </c>
      <c r="D123" s="1">
        <v>3.125</v>
      </c>
      <c r="E123" s="11">
        <f t="shared" si="17"/>
        <v>3.249792013311148E-2</v>
      </c>
      <c r="G123" s="1"/>
      <c r="H123" s="1">
        <v>7</v>
      </c>
      <c r="I123" s="1">
        <v>96.37</v>
      </c>
      <c r="J123" s="1">
        <v>2.9849999999999999</v>
      </c>
      <c r="K123" s="11">
        <f t="shared" si="16"/>
        <v>3.0974369617100754E-2</v>
      </c>
    </row>
    <row r="124" spans="1:19">
      <c r="A124" s="1"/>
      <c r="B124" s="1">
        <v>8</v>
      </c>
      <c r="C124" s="1">
        <v>95.25</v>
      </c>
      <c r="D124" s="1">
        <v>3.2469999999999999</v>
      </c>
      <c r="E124" s="11">
        <f t="shared" si="17"/>
        <v>3.4089238845144358E-2</v>
      </c>
      <c r="G124" s="1"/>
      <c r="H124" s="1">
        <v>8</v>
      </c>
      <c r="I124" s="1">
        <v>96.19</v>
      </c>
      <c r="J124" s="1">
        <v>3.2269999999999999</v>
      </c>
      <c r="K124" s="11">
        <f t="shared" si="16"/>
        <v>3.3548185882108325E-2</v>
      </c>
    </row>
    <row r="125" spans="1:19">
      <c r="A125" s="1"/>
      <c r="B125" s="1">
        <v>9</v>
      </c>
      <c r="C125" s="1">
        <v>95.62</v>
      </c>
      <c r="D125" s="1">
        <v>3.6930000000000001</v>
      </c>
      <c r="E125" s="11">
        <f t="shared" si="17"/>
        <v>3.8621627274628735E-2</v>
      </c>
      <c r="G125" s="1"/>
      <c r="H125" s="1">
        <v>9</v>
      </c>
      <c r="I125" s="1">
        <v>96.05</v>
      </c>
      <c r="J125" s="1">
        <v>3.371</v>
      </c>
      <c r="K125" s="11">
        <f t="shared" si="16"/>
        <v>3.5096304008328999E-2</v>
      </c>
    </row>
    <row r="126" spans="1:19">
      <c r="A126" s="1" t="s">
        <v>526</v>
      </c>
      <c r="B126" s="1"/>
      <c r="C126" s="1"/>
      <c r="D126" s="1"/>
      <c r="E126" s="11">
        <f>AVERAGE(E117:E125)</f>
        <v>3.3234069279518247E-2</v>
      </c>
      <c r="G126" s="1" t="s">
        <v>526</v>
      </c>
      <c r="H126" s="1"/>
      <c r="I126" s="1"/>
      <c r="J126" s="1"/>
      <c r="K126" s="11">
        <f>AVERAGE(K117:K125)</f>
        <v>3.6996134353176474E-2</v>
      </c>
    </row>
    <row r="127" spans="1:19">
      <c r="A127" s="1" t="s">
        <v>527</v>
      </c>
      <c r="B127" s="1"/>
      <c r="C127" s="1"/>
      <c r="D127" s="1"/>
      <c r="E127" s="11">
        <f>_xlfn.STDEV.S(E117:E125)</f>
        <v>3.9566528783119706E-3</v>
      </c>
      <c r="G127" s="1" t="s">
        <v>527</v>
      </c>
      <c r="H127" s="1"/>
      <c r="I127" s="1"/>
      <c r="J127" s="1"/>
      <c r="K127" s="11">
        <f>_xlfn.STDEV.S(K117:K125)</f>
        <v>4.6293193128757425E-3</v>
      </c>
    </row>
    <row r="129" spans="1:23">
      <c r="A129" s="13" t="s">
        <v>520</v>
      </c>
      <c r="B129" s="13" t="s">
        <v>521</v>
      </c>
      <c r="C129" s="11" t="s">
        <v>522</v>
      </c>
      <c r="D129" s="11" t="s">
        <v>523</v>
      </c>
      <c r="E129" s="11" t="s">
        <v>524</v>
      </c>
      <c r="G129" s="13" t="s">
        <v>520</v>
      </c>
      <c r="H129" s="13" t="s">
        <v>521</v>
      </c>
      <c r="I129" s="11" t="s">
        <v>522</v>
      </c>
      <c r="J129" s="11" t="s">
        <v>523</v>
      </c>
      <c r="K129" s="11" t="s">
        <v>524</v>
      </c>
      <c r="M129" s="13" t="s">
        <v>520</v>
      </c>
      <c r="N129" s="13" t="s">
        <v>521</v>
      </c>
      <c r="O129" s="11" t="s">
        <v>522</v>
      </c>
      <c r="P129" s="11" t="s">
        <v>523</v>
      </c>
      <c r="Q129" s="11" t="s">
        <v>524</v>
      </c>
      <c r="S129" s="13" t="s">
        <v>520</v>
      </c>
      <c r="T129" s="13" t="s">
        <v>521</v>
      </c>
      <c r="U129" s="11" t="s">
        <v>522</v>
      </c>
      <c r="V129" s="11" t="s">
        <v>523</v>
      </c>
      <c r="W129" s="11" t="s">
        <v>524</v>
      </c>
    </row>
    <row r="130" spans="1:23">
      <c r="A130" s="15" t="s">
        <v>91</v>
      </c>
      <c r="B130" s="14"/>
      <c r="C130" s="12"/>
      <c r="D130" s="1"/>
      <c r="E130" s="11"/>
      <c r="G130" s="15" t="s">
        <v>93</v>
      </c>
      <c r="H130" s="14"/>
      <c r="I130" s="12"/>
      <c r="J130" s="1"/>
      <c r="K130" s="11"/>
      <c r="M130" s="61" t="s">
        <v>94</v>
      </c>
      <c r="N130" s="14"/>
      <c r="O130" s="12"/>
      <c r="P130" s="1"/>
      <c r="Q130" s="11"/>
      <c r="S130" s="61" t="s">
        <v>96</v>
      </c>
      <c r="T130" s="14"/>
      <c r="U130" s="12"/>
      <c r="V130" s="1"/>
      <c r="W130" s="11"/>
    </row>
    <row r="131" spans="1:23">
      <c r="A131" s="1"/>
      <c r="B131" s="1">
        <v>1</v>
      </c>
      <c r="C131" s="1">
        <v>96.91</v>
      </c>
      <c r="D131" s="1">
        <v>2.5169999999999999</v>
      </c>
      <c r="E131" s="11">
        <f>AVERAGE(D131/C131)</f>
        <v>2.597255185223403E-2</v>
      </c>
      <c r="G131" s="1"/>
      <c r="H131" s="1">
        <v>1</v>
      </c>
      <c r="I131" s="1">
        <v>95.55</v>
      </c>
      <c r="J131" s="1">
        <v>3.7959999999999998</v>
      </c>
      <c r="K131" s="11">
        <f t="shared" ref="K131:K139" si="18">AVERAGE(J131/I131)</f>
        <v>3.9727891156462587E-2</v>
      </c>
      <c r="M131" s="1"/>
      <c r="N131" s="1">
        <v>1</v>
      </c>
      <c r="O131" s="1">
        <v>98.03</v>
      </c>
      <c r="P131" s="1">
        <v>1.3680000000000001</v>
      </c>
      <c r="Q131" s="11">
        <f>AVERAGE(P131/O131)</f>
        <v>1.3954911761705602E-2</v>
      </c>
      <c r="S131" s="1"/>
      <c r="T131" s="1">
        <v>1</v>
      </c>
      <c r="U131" s="1">
        <v>98.13</v>
      </c>
      <c r="V131" s="1">
        <v>1.296</v>
      </c>
      <c r="W131" s="11">
        <f>AVERAGE(V131/U131)</f>
        <v>1.3206970345460105E-2</v>
      </c>
    </row>
    <row r="132" spans="1:23">
      <c r="A132" s="1"/>
      <c r="B132" s="1">
        <v>2</v>
      </c>
      <c r="C132" s="1">
        <v>96.94</v>
      </c>
      <c r="D132" s="1">
        <v>2.4670000000000001</v>
      </c>
      <c r="E132" s="11">
        <f t="shared" ref="E132:E139" si="19">AVERAGE(D132/C132)</f>
        <v>2.5448731173922014E-2</v>
      </c>
      <c r="G132" s="1"/>
      <c r="H132" s="1">
        <v>2</v>
      </c>
      <c r="I132" s="1">
        <v>97.76</v>
      </c>
      <c r="J132" s="1">
        <v>1.7609999999999999</v>
      </c>
      <c r="K132" s="11">
        <f t="shared" si="18"/>
        <v>1.8013502454991816E-2</v>
      </c>
      <c r="M132" s="1"/>
      <c r="N132" s="1">
        <v>2</v>
      </c>
      <c r="O132" s="1">
        <v>98.25</v>
      </c>
      <c r="P132" s="1">
        <v>1.2929999999999999</v>
      </c>
      <c r="Q132" s="11">
        <f t="shared" ref="Q132:Q139" si="20">AVERAGE(P132/O132)</f>
        <v>1.3160305343511449E-2</v>
      </c>
      <c r="S132" s="1"/>
      <c r="T132" s="1">
        <v>2</v>
      </c>
      <c r="U132" s="1">
        <v>98.355000000000004</v>
      </c>
      <c r="V132" s="1">
        <v>1.1279999999999999</v>
      </c>
      <c r="W132" s="11">
        <f t="shared" ref="W132:W139" si="21">AVERAGE(V132/U132)</f>
        <v>1.1468659447918254E-2</v>
      </c>
    </row>
    <row r="133" spans="1:23">
      <c r="A133" s="1"/>
      <c r="B133" s="1">
        <v>3</v>
      </c>
      <c r="C133" s="1">
        <v>96.07</v>
      </c>
      <c r="D133" s="1">
        <v>3.3809999999999998</v>
      </c>
      <c r="E133" s="11">
        <f t="shared" si="19"/>
        <v>3.5193088373061308E-2</v>
      </c>
      <c r="G133" s="1"/>
      <c r="H133" s="1">
        <v>3</v>
      </c>
      <c r="I133" s="1">
        <v>96.24</v>
      </c>
      <c r="J133" s="1">
        <v>3.1150000000000002</v>
      </c>
      <c r="K133" s="11">
        <f t="shared" si="18"/>
        <v>3.236699916874481E-2</v>
      </c>
      <c r="M133" s="1"/>
      <c r="N133" s="1">
        <v>3</v>
      </c>
      <c r="O133" s="1">
        <v>97.89</v>
      </c>
      <c r="P133" s="1">
        <v>1.405</v>
      </c>
      <c r="Q133" s="11">
        <f t="shared" si="20"/>
        <v>1.4352845030135867E-2</v>
      </c>
      <c r="S133" s="1"/>
      <c r="T133" s="1">
        <v>3</v>
      </c>
      <c r="U133" s="1">
        <v>98.22</v>
      </c>
      <c r="V133" s="1">
        <v>1.1359999999999999</v>
      </c>
      <c r="W133" s="11">
        <f t="shared" si="21"/>
        <v>1.1565872531052738E-2</v>
      </c>
    </row>
    <row r="134" spans="1:23">
      <c r="A134" s="1"/>
      <c r="B134" s="1">
        <v>4</v>
      </c>
      <c r="C134" s="1">
        <v>97.2</v>
      </c>
      <c r="D134" s="1">
        <v>2.202</v>
      </c>
      <c r="E134" s="11">
        <f t="shared" si="19"/>
        <v>2.2654320987654322E-2</v>
      </c>
      <c r="G134" s="1"/>
      <c r="H134" s="1">
        <v>4</v>
      </c>
      <c r="I134" s="1">
        <v>95.82</v>
      </c>
      <c r="J134" s="1">
        <v>3.4409999999999998</v>
      </c>
      <c r="K134" s="11">
        <f t="shared" si="18"/>
        <v>3.591108328115216E-2</v>
      </c>
      <c r="M134" s="1"/>
      <c r="N134" s="1">
        <v>4</v>
      </c>
      <c r="O134" s="1">
        <v>97.6</v>
      </c>
      <c r="P134" s="1">
        <v>1.7190000000000001</v>
      </c>
      <c r="Q134" s="11">
        <f t="shared" si="20"/>
        <v>1.7612704918032789E-2</v>
      </c>
      <c r="S134" s="1"/>
      <c r="T134" s="1">
        <v>4</v>
      </c>
      <c r="U134" s="1">
        <v>98.406000000000006</v>
      </c>
      <c r="V134" s="1">
        <v>1.121</v>
      </c>
      <c r="W134" s="11">
        <f t="shared" si="21"/>
        <v>1.1391581814117025E-2</v>
      </c>
    </row>
    <row r="135" spans="1:23">
      <c r="A135" s="1"/>
      <c r="B135" s="1">
        <v>5</v>
      </c>
      <c r="C135" s="1">
        <v>96.37</v>
      </c>
      <c r="D135" s="1">
        <v>3.0009999999999999</v>
      </c>
      <c r="E135" s="11">
        <f t="shared" si="19"/>
        <v>3.1140396388917711E-2</v>
      </c>
      <c r="G135" s="1"/>
      <c r="H135" s="1">
        <v>5</v>
      </c>
      <c r="I135" s="1">
        <v>96.96</v>
      </c>
      <c r="J135" s="1">
        <v>2.3479999999999999</v>
      </c>
      <c r="K135" s="11">
        <f t="shared" si="18"/>
        <v>2.4216171617161716E-2</v>
      </c>
      <c r="M135" s="1"/>
      <c r="N135" s="1">
        <v>5</v>
      </c>
      <c r="O135" s="1">
        <v>98.019000000000005</v>
      </c>
      <c r="P135" s="1">
        <v>1.619</v>
      </c>
      <c r="Q135" s="11">
        <f t="shared" si="20"/>
        <v>1.6517205847845825E-2</v>
      </c>
      <c r="S135" s="1"/>
      <c r="T135" s="1">
        <v>5</v>
      </c>
      <c r="U135" s="1">
        <v>97.94</v>
      </c>
      <c r="V135" s="1">
        <v>1.4550000000000001</v>
      </c>
      <c r="W135" s="11">
        <f t="shared" si="21"/>
        <v>1.48560343067184E-2</v>
      </c>
    </row>
    <row r="136" spans="1:23">
      <c r="A136" s="1"/>
      <c r="B136" s="1">
        <v>6</v>
      </c>
      <c r="C136" s="1">
        <v>96.37</v>
      </c>
      <c r="D136" s="1">
        <v>2.923</v>
      </c>
      <c r="E136" s="11">
        <f t="shared" si="19"/>
        <v>3.0331015876310055E-2</v>
      </c>
      <c r="G136" s="1"/>
      <c r="H136" s="1">
        <v>6</v>
      </c>
      <c r="I136" s="1">
        <v>97.38</v>
      </c>
      <c r="J136" s="1">
        <v>1.91</v>
      </c>
      <c r="K136" s="11">
        <f t="shared" si="18"/>
        <v>1.9613883754364347E-2</v>
      </c>
      <c r="M136" s="1"/>
      <c r="N136" s="1">
        <v>6</v>
      </c>
      <c r="O136" s="1">
        <v>98.191999999999993</v>
      </c>
      <c r="P136" s="1">
        <v>1.284</v>
      </c>
      <c r="Q136" s="11">
        <f t="shared" si="20"/>
        <v>1.3076421704415839E-2</v>
      </c>
      <c r="S136" s="1"/>
      <c r="T136" s="1">
        <v>6</v>
      </c>
      <c r="U136" s="1">
        <v>98.03</v>
      </c>
      <c r="V136" s="1">
        <v>1.458</v>
      </c>
      <c r="W136" s="11">
        <f t="shared" si="21"/>
        <v>1.487299806181781E-2</v>
      </c>
    </row>
    <row r="137" spans="1:23">
      <c r="A137" s="1"/>
      <c r="B137" s="1">
        <v>7</v>
      </c>
      <c r="C137" s="1">
        <v>96.67</v>
      </c>
      <c r="D137" s="1">
        <v>2.7290000000000001</v>
      </c>
      <c r="E137" s="11">
        <f t="shared" si="19"/>
        <v>2.8230061032378195E-2</v>
      </c>
      <c r="G137" s="1"/>
      <c r="H137" s="1">
        <v>7</v>
      </c>
      <c r="I137" s="1">
        <v>95.19</v>
      </c>
      <c r="J137" s="1">
        <v>4.0919999999999996</v>
      </c>
      <c r="K137" s="11">
        <f t="shared" si="18"/>
        <v>4.2987708792940435E-2</v>
      </c>
      <c r="M137" s="1"/>
      <c r="N137" s="1">
        <v>7</v>
      </c>
      <c r="O137" s="1">
        <v>97.31</v>
      </c>
      <c r="P137" s="1">
        <v>2.08</v>
      </c>
      <c r="Q137" s="11">
        <f t="shared" si="20"/>
        <v>2.1374987154454836E-2</v>
      </c>
      <c r="S137" s="1"/>
      <c r="T137" s="1">
        <v>7</v>
      </c>
      <c r="U137" s="1">
        <v>98.332999999999998</v>
      </c>
      <c r="V137" s="1">
        <v>1.1830000000000001</v>
      </c>
      <c r="W137" s="11">
        <f t="shared" si="21"/>
        <v>1.2030549256099175E-2</v>
      </c>
    </row>
    <row r="138" spans="1:23">
      <c r="A138" s="1"/>
      <c r="B138" s="1">
        <v>8</v>
      </c>
      <c r="C138" s="1">
        <v>97.25</v>
      </c>
      <c r="D138" s="1">
        <v>2.1240000000000001</v>
      </c>
      <c r="E138" s="11">
        <f t="shared" si="19"/>
        <v>2.1840616966580979E-2</v>
      </c>
      <c r="G138" s="1"/>
      <c r="H138" s="1">
        <v>8</v>
      </c>
      <c r="I138" s="1">
        <v>96.07</v>
      </c>
      <c r="J138" s="1">
        <v>3.2080000000000002</v>
      </c>
      <c r="K138" s="11">
        <f t="shared" si="18"/>
        <v>3.3392318101384412E-2</v>
      </c>
      <c r="M138" s="1"/>
      <c r="N138" s="1">
        <v>8</v>
      </c>
      <c r="O138" s="1">
        <v>97.17</v>
      </c>
      <c r="P138" s="1">
        <v>2.3610000000000002</v>
      </c>
      <c r="Q138" s="11">
        <f t="shared" si="20"/>
        <v>2.4297622723062677E-2</v>
      </c>
      <c r="S138" s="1"/>
      <c r="T138" s="1">
        <v>8</v>
      </c>
      <c r="U138" s="1">
        <v>98.41</v>
      </c>
      <c r="V138" s="1">
        <v>1.151</v>
      </c>
      <c r="W138" s="11">
        <f t="shared" si="21"/>
        <v>1.1695965857128341E-2</v>
      </c>
    </row>
    <row r="139" spans="1:23">
      <c r="A139" s="1"/>
      <c r="B139" s="1">
        <v>9</v>
      </c>
      <c r="C139" s="1">
        <v>96.74</v>
      </c>
      <c r="D139" s="1">
        <v>2.7210000000000001</v>
      </c>
      <c r="E139" s="11">
        <f t="shared" si="19"/>
        <v>2.8126938184825308E-2</v>
      </c>
      <c r="G139" s="1"/>
      <c r="H139" s="1">
        <v>9</v>
      </c>
      <c r="I139" s="1">
        <v>95.52</v>
      </c>
      <c r="J139" s="1">
        <v>3.8719999999999999</v>
      </c>
      <c r="K139" s="11">
        <f t="shared" si="18"/>
        <v>4.0536013400335011E-2</v>
      </c>
      <c r="M139" s="1"/>
      <c r="N139" s="1">
        <v>9</v>
      </c>
      <c r="O139" s="1">
        <v>96.29</v>
      </c>
      <c r="P139" s="1">
        <v>2.8740000000000001</v>
      </c>
      <c r="Q139" s="11">
        <f t="shared" si="20"/>
        <v>2.9847336171980474E-2</v>
      </c>
      <c r="S139" s="1"/>
      <c r="T139" s="1">
        <v>9</v>
      </c>
      <c r="U139" s="1">
        <v>98.433000000000007</v>
      </c>
      <c r="V139" s="1">
        <v>1.1040000000000001</v>
      </c>
      <c r="W139" s="11">
        <f t="shared" si="21"/>
        <v>1.1215750815275365E-2</v>
      </c>
    </row>
    <row r="140" spans="1:23">
      <c r="A140" s="1" t="s">
        <v>526</v>
      </c>
      <c r="B140" s="1"/>
      <c r="C140" s="1"/>
      <c r="D140" s="1"/>
      <c r="E140" s="34">
        <f>AVERAGE(E131:E139)</f>
        <v>2.7659746759542657E-2</v>
      </c>
      <c r="G140" s="1" t="s">
        <v>526</v>
      </c>
      <c r="H140" s="1"/>
      <c r="I140" s="1"/>
      <c r="J140" s="1"/>
      <c r="K140" s="11">
        <f>AVERAGE(K131:K139)</f>
        <v>3.1862841303059698E-2</v>
      </c>
      <c r="M140" s="1" t="s">
        <v>526</v>
      </c>
      <c r="N140" s="1"/>
      <c r="O140" s="1"/>
      <c r="P140" s="1"/>
      <c r="Q140" s="34">
        <f>AVERAGE(Q131:Q139)</f>
        <v>1.8243815628349487E-2</v>
      </c>
      <c r="S140" s="1" t="s">
        <v>526</v>
      </c>
      <c r="T140" s="1"/>
      <c r="U140" s="1"/>
      <c r="V140" s="1"/>
      <c r="W140" s="34">
        <f>AVERAGE(W131:W139)</f>
        <v>1.2478264715065246E-2</v>
      </c>
    </row>
    <row r="141" spans="1:23">
      <c r="A141" s="1" t="s">
        <v>527</v>
      </c>
      <c r="B141" s="1"/>
      <c r="C141" s="1"/>
      <c r="D141" s="1"/>
      <c r="E141" s="11">
        <f>_xlfn.STDEV.S(E131:E139)</f>
        <v>4.2307968794397513E-3</v>
      </c>
      <c r="G141" s="1" t="s">
        <v>527</v>
      </c>
      <c r="H141" s="1"/>
      <c r="I141" s="1"/>
      <c r="J141" s="1"/>
      <c r="K141" s="11">
        <f>_xlfn.STDEV.S(K131:K139)</f>
        <v>9.2204937671457078E-3</v>
      </c>
      <c r="M141" s="1" t="s">
        <v>527</v>
      </c>
      <c r="N141" s="1"/>
      <c r="O141" s="1"/>
      <c r="P141" s="1"/>
      <c r="Q141" s="11">
        <f>_xlfn.STDEV.S(Q131:Q139)</f>
        <v>5.8154145584150127E-3</v>
      </c>
      <c r="S141" s="1" t="s">
        <v>527</v>
      </c>
      <c r="T141" s="1"/>
      <c r="U141" s="1"/>
      <c r="V141" s="1"/>
      <c r="W141" s="11">
        <f>_xlfn.STDEV.S(W131:W139)</f>
        <v>1.4730313952615219E-3</v>
      </c>
    </row>
    <row r="144" spans="1:23">
      <c r="A144" s="13" t="s">
        <v>520</v>
      </c>
      <c r="B144" s="13" t="s">
        <v>521</v>
      </c>
      <c r="C144" s="11" t="s">
        <v>522</v>
      </c>
      <c r="D144" s="11" t="s">
        <v>523</v>
      </c>
      <c r="E144" s="11" t="s">
        <v>524</v>
      </c>
      <c r="G144" s="13" t="s">
        <v>520</v>
      </c>
      <c r="H144" s="13" t="s">
        <v>521</v>
      </c>
      <c r="I144" s="11" t="s">
        <v>522</v>
      </c>
      <c r="J144" s="11" t="s">
        <v>523</v>
      </c>
      <c r="K144" s="11" t="s">
        <v>524</v>
      </c>
      <c r="M144" s="13" t="s">
        <v>520</v>
      </c>
      <c r="N144" s="13" t="s">
        <v>521</v>
      </c>
      <c r="O144" s="11" t="s">
        <v>522</v>
      </c>
      <c r="P144" s="11" t="s">
        <v>523</v>
      </c>
      <c r="Q144" s="11" t="s">
        <v>524</v>
      </c>
      <c r="S144" s="13" t="s">
        <v>520</v>
      </c>
      <c r="T144" s="13" t="s">
        <v>521</v>
      </c>
      <c r="U144" s="11" t="s">
        <v>522</v>
      </c>
      <c r="V144" s="11" t="s">
        <v>523</v>
      </c>
      <c r="W144" s="11" t="s">
        <v>524</v>
      </c>
    </row>
    <row r="145" spans="1:23">
      <c r="A145" s="16" t="s">
        <v>98</v>
      </c>
      <c r="B145" s="1"/>
      <c r="C145" s="12"/>
      <c r="D145" s="1"/>
      <c r="E145" s="11"/>
      <c r="G145" s="16" t="s">
        <v>100</v>
      </c>
      <c r="H145" s="1"/>
      <c r="I145" s="12"/>
      <c r="J145" s="1"/>
      <c r="K145" s="11"/>
      <c r="M145" s="16" t="s">
        <v>101</v>
      </c>
      <c r="N145" s="1"/>
      <c r="O145" s="12"/>
      <c r="P145" s="1"/>
      <c r="Q145" s="11"/>
      <c r="S145" s="15" t="s">
        <v>103</v>
      </c>
      <c r="T145" s="14"/>
      <c r="U145" s="12"/>
      <c r="V145" s="1"/>
      <c r="W145" s="11"/>
    </row>
    <row r="146" spans="1:23">
      <c r="A146" s="1"/>
      <c r="B146" s="1">
        <v>1</v>
      </c>
      <c r="C146" s="1">
        <v>94.992999999999995</v>
      </c>
      <c r="D146" s="1">
        <v>4.0999999999999996</v>
      </c>
      <c r="E146" s="11">
        <f>AVERAGE(D146/C146)</f>
        <v>4.3161075026580904E-2</v>
      </c>
      <c r="G146" s="1"/>
      <c r="H146" s="1">
        <v>1</v>
      </c>
      <c r="I146" s="1">
        <v>95.981999999999999</v>
      </c>
      <c r="J146" s="1">
        <v>3.1819999999999999</v>
      </c>
      <c r="K146" s="11">
        <f>AVERAGE(J146/I146)</f>
        <v>3.3152049342585067E-2</v>
      </c>
      <c r="M146" s="1"/>
      <c r="N146" s="1">
        <v>1</v>
      </c>
      <c r="O146" s="1">
        <v>96.831000000000003</v>
      </c>
      <c r="P146" s="1">
        <v>2.294</v>
      </c>
      <c r="Q146" s="11">
        <f>AVERAGE(P146/O146)</f>
        <v>2.3690760190434881E-2</v>
      </c>
      <c r="S146" s="1"/>
      <c r="T146" s="1">
        <v>1</v>
      </c>
      <c r="U146" s="1">
        <v>96.7</v>
      </c>
      <c r="V146" s="1">
        <v>1.83</v>
      </c>
      <c r="W146" s="11">
        <f>AVERAGE(V146/U146)</f>
        <v>1.8924508790072389E-2</v>
      </c>
    </row>
    <row r="147" spans="1:23">
      <c r="A147" s="1"/>
      <c r="B147" s="1">
        <v>2</v>
      </c>
      <c r="C147" s="1">
        <v>94.962999999999994</v>
      </c>
      <c r="D147" s="1">
        <v>4.1539999999999999</v>
      </c>
      <c r="E147" s="11">
        <f t="shared" ref="E147:E154" si="22">AVERAGE(D147/C147)</f>
        <v>4.3743352674199425E-2</v>
      </c>
      <c r="G147" s="1"/>
      <c r="H147" s="1">
        <v>2</v>
      </c>
      <c r="I147" s="1">
        <v>95.756</v>
      </c>
      <c r="J147" s="1">
        <v>3.3210000000000002</v>
      </c>
      <c r="K147" s="11">
        <f t="shared" ref="K147:K154" si="23">AVERAGE(J147/I147)</f>
        <v>3.4681899828731363E-2</v>
      </c>
      <c r="M147" s="1"/>
      <c r="N147" s="1">
        <v>2</v>
      </c>
      <c r="O147" s="1">
        <v>96.528000000000006</v>
      </c>
      <c r="P147" s="1">
        <v>2.5539999999999998</v>
      </c>
      <c r="Q147" s="11">
        <f t="shared" ref="Q147:Q154" si="24">AVERAGE(P147/O147)</f>
        <v>2.6458644123984746E-2</v>
      </c>
      <c r="S147" s="1"/>
      <c r="T147" s="1">
        <v>2</v>
      </c>
      <c r="U147" s="1">
        <v>97.379000000000005</v>
      </c>
      <c r="V147" s="1">
        <v>1.6160000000000001</v>
      </c>
      <c r="W147" s="11">
        <f t="shared" ref="W147:W154" si="25">AVERAGE(V147/U147)</f>
        <v>1.6594953737458795E-2</v>
      </c>
    </row>
    <row r="148" spans="1:23">
      <c r="A148" s="1"/>
      <c r="B148" s="1">
        <v>3</v>
      </c>
      <c r="C148" s="1">
        <v>95.489000000000004</v>
      </c>
      <c r="D148" s="1">
        <v>3.6539999999999999</v>
      </c>
      <c r="E148" s="11">
        <f t="shared" si="22"/>
        <v>3.8266187728429449E-2</v>
      </c>
      <c r="G148" s="1"/>
      <c r="H148" s="1">
        <v>3</v>
      </c>
      <c r="I148" s="1">
        <v>94.409000000000006</v>
      </c>
      <c r="J148" s="1">
        <v>4.7220000000000004</v>
      </c>
      <c r="K148" s="11">
        <f t="shared" si="23"/>
        <v>5.001641792625703E-2</v>
      </c>
      <c r="M148" s="1"/>
      <c r="N148" s="1">
        <v>3</v>
      </c>
      <c r="O148" s="1">
        <v>96.837000000000003</v>
      </c>
      <c r="P148" s="1">
        <v>2.2959999999999998</v>
      </c>
      <c r="Q148" s="11">
        <f t="shared" si="24"/>
        <v>2.3709945578652785E-2</v>
      </c>
      <c r="S148" s="1"/>
      <c r="T148" s="1">
        <v>3</v>
      </c>
      <c r="U148" s="1">
        <v>97.364000000000004</v>
      </c>
      <c r="V148" s="1">
        <v>1.6739999999999999</v>
      </c>
      <c r="W148" s="11">
        <f t="shared" si="25"/>
        <v>1.7193213097243334E-2</v>
      </c>
    </row>
    <row r="149" spans="1:23">
      <c r="A149" s="1"/>
      <c r="B149" s="1">
        <v>4</v>
      </c>
      <c r="C149" s="1">
        <v>95.650999999999996</v>
      </c>
      <c r="D149" s="1">
        <v>3.3690000000000002</v>
      </c>
      <c r="E149" s="11">
        <f t="shared" si="22"/>
        <v>3.5221795903858821E-2</v>
      </c>
      <c r="G149" s="1"/>
      <c r="H149" s="1">
        <v>4</v>
      </c>
      <c r="I149" s="1">
        <v>97.147000000000006</v>
      </c>
      <c r="J149" s="1">
        <v>2.0329999999999999</v>
      </c>
      <c r="K149" s="11">
        <f t="shared" si="23"/>
        <v>2.0927048699393699E-2</v>
      </c>
      <c r="M149" s="1"/>
      <c r="N149" s="1">
        <v>4</v>
      </c>
      <c r="O149" s="1">
        <v>95.162000000000006</v>
      </c>
      <c r="P149" s="1">
        <v>3.8279999999999998</v>
      </c>
      <c r="Q149" s="11">
        <f t="shared" si="24"/>
        <v>4.0226140686408438E-2</v>
      </c>
      <c r="S149" s="1"/>
      <c r="T149" s="1">
        <v>4</v>
      </c>
      <c r="U149" s="1">
        <v>97.08</v>
      </c>
      <c r="V149" s="1">
        <v>1.9730000000000001</v>
      </c>
      <c r="W149" s="11">
        <f t="shared" si="25"/>
        <v>2.0323444581788218E-2</v>
      </c>
    </row>
    <row r="150" spans="1:23">
      <c r="A150" s="1"/>
      <c r="B150" s="1">
        <v>5</v>
      </c>
      <c r="C150" s="1">
        <v>96.105000000000004</v>
      </c>
      <c r="D150" s="1">
        <v>3.0390000000000001</v>
      </c>
      <c r="E150" s="11">
        <f t="shared" si="22"/>
        <v>3.162166380521305E-2</v>
      </c>
      <c r="G150" s="1"/>
      <c r="H150" s="1">
        <v>5</v>
      </c>
      <c r="I150" s="1">
        <v>94.709000000000003</v>
      </c>
      <c r="J150" s="1">
        <v>4.359</v>
      </c>
      <c r="K150" s="11">
        <f t="shared" si="23"/>
        <v>4.6025192959486427E-2</v>
      </c>
      <c r="M150" s="1"/>
      <c r="N150" s="1">
        <v>5</v>
      </c>
      <c r="O150" s="1">
        <v>94.463999999999999</v>
      </c>
      <c r="P150" s="1">
        <v>4.6369999999999996</v>
      </c>
      <c r="Q150" s="11">
        <f t="shared" si="24"/>
        <v>4.9087483062330621E-2</v>
      </c>
      <c r="S150" s="1"/>
      <c r="T150" s="1">
        <v>5</v>
      </c>
      <c r="U150" s="1">
        <v>97.555999999999997</v>
      </c>
      <c r="V150" s="1">
        <v>1.5229999999999999</v>
      </c>
      <c r="W150" s="11">
        <f t="shared" si="25"/>
        <v>1.5611546188855631E-2</v>
      </c>
    </row>
    <row r="151" spans="1:23">
      <c r="A151" s="1"/>
      <c r="B151" s="1">
        <v>6</v>
      </c>
      <c r="C151" s="1">
        <v>95.528999999999996</v>
      </c>
      <c r="D151" s="1">
        <v>3.5609999999999999</v>
      </c>
      <c r="E151" s="11">
        <f t="shared" si="22"/>
        <v>3.7276638507678296E-2</v>
      </c>
      <c r="G151" s="1"/>
      <c r="H151" s="1">
        <v>6</v>
      </c>
      <c r="I151" s="1">
        <v>94.120999999999995</v>
      </c>
      <c r="J151" s="1">
        <v>4.9850000000000003</v>
      </c>
      <c r="K151" s="11">
        <f t="shared" si="23"/>
        <v>5.2963738166827812E-2</v>
      </c>
      <c r="M151" s="1"/>
      <c r="N151" s="1">
        <v>6</v>
      </c>
      <c r="O151" s="1">
        <v>97.314999999999998</v>
      </c>
      <c r="P151" s="1">
        <v>1.7370000000000001</v>
      </c>
      <c r="Q151" s="11">
        <f t="shared" si="24"/>
        <v>1.7849252427683298E-2</v>
      </c>
      <c r="S151" s="1"/>
      <c r="T151" s="1">
        <v>6</v>
      </c>
      <c r="U151" s="1">
        <v>97.137</v>
      </c>
      <c r="V151" s="1">
        <v>1.897</v>
      </c>
      <c r="W151" s="11">
        <f t="shared" si="25"/>
        <v>1.9529118667449066E-2</v>
      </c>
    </row>
    <row r="152" spans="1:23">
      <c r="A152" s="1"/>
      <c r="B152" s="1">
        <v>7</v>
      </c>
      <c r="C152" s="1">
        <v>96.811999999999998</v>
      </c>
      <c r="D152" s="1">
        <v>2.3530000000000002</v>
      </c>
      <c r="E152" s="11">
        <f t="shared" si="22"/>
        <v>2.4304838243192996E-2</v>
      </c>
      <c r="G152" s="1"/>
      <c r="H152" s="1">
        <v>7</v>
      </c>
      <c r="I152" s="1">
        <v>96.542000000000002</v>
      </c>
      <c r="J152" s="1">
        <v>2.621</v>
      </c>
      <c r="K152" s="11">
        <f t="shared" si="23"/>
        <v>2.7148805701145615E-2</v>
      </c>
      <c r="M152" s="1"/>
      <c r="N152" s="1">
        <v>7</v>
      </c>
      <c r="O152" s="1">
        <v>96.78</v>
      </c>
      <c r="P152" s="1">
        <v>2.327</v>
      </c>
      <c r="Q152" s="11">
        <f t="shared" si="24"/>
        <v>2.4044224013225871E-2</v>
      </c>
      <c r="S152" s="1"/>
      <c r="T152" s="1">
        <v>7</v>
      </c>
      <c r="U152" s="1">
        <v>96.088999999999999</v>
      </c>
      <c r="V152" s="1">
        <v>2.9609999999999999</v>
      </c>
      <c r="W152" s="11">
        <f t="shared" si="25"/>
        <v>3.0815181758577982E-2</v>
      </c>
    </row>
    <row r="153" spans="1:23">
      <c r="A153" s="1"/>
      <c r="B153" s="1">
        <v>8</v>
      </c>
      <c r="C153" s="1">
        <v>95.028000000000006</v>
      </c>
      <c r="D153" s="1">
        <v>4.0460000000000003</v>
      </c>
      <c r="E153" s="11">
        <f t="shared" si="22"/>
        <v>4.2576924695879106E-2</v>
      </c>
      <c r="G153" s="1"/>
      <c r="H153" s="1">
        <v>8</v>
      </c>
      <c r="I153" s="1">
        <v>93.738</v>
      </c>
      <c r="J153" s="1">
        <v>5.367</v>
      </c>
      <c r="K153" s="11">
        <f t="shared" si="23"/>
        <v>5.7255328682071303E-2</v>
      </c>
      <c r="M153" s="1"/>
      <c r="N153" s="1">
        <v>8</v>
      </c>
      <c r="O153" s="1">
        <v>96.760999999999996</v>
      </c>
      <c r="P153" s="1">
        <v>2.3860000000000001</v>
      </c>
      <c r="Q153" s="11">
        <f t="shared" si="24"/>
        <v>2.4658695135436799E-2</v>
      </c>
      <c r="S153" s="1"/>
      <c r="T153" s="1">
        <v>8</v>
      </c>
      <c r="U153" s="1">
        <v>97.433999999999997</v>
      </c>
      <c r="V153" s="1">
        <v>1.6160000000000001</v>
      </c>
      <c r="W153" s="11">
        <f t="shared" si="25"/>
        <v>1.6585586140361683E-2</v>
      </c>
    </row>
    <row r="154" spans="1:23">
      <c r="A154" s="1"/>
      <c r="B154" s="1">
        <v>9</v>
      </c>
      <c r="C154" s="1">
        <v>94.668999999999997</v>
      </c>
      <c r="D154" s="1">
        <v>4.2720000000000002</v>
      </c>
      <c r="E154" s="11">
        <f t="shared" si="22"/>
        <v>4.5125648311485286E-2</v>
      </c>
      <c r="G154" s="1"/>
      <c r="H154" s="1">
        <v>9</v>
      </c>
      <c r="I154" s="1">
        <v>94.518000000000001</v>
      </c>
      <c r="J154" s="1">
        <v>4.577</v>
      </c>
      <c r="K154" s="11">
        <f t="shared" si="23"/>
        <v>4.8424638693158974E-2</v>
      </c>
      <c r="M154" s="1"/>
      <c r="N154" s="1">
        <v>9</v>
      </c>
      <c r="O154" s="1">
        <v>97.022000000000006</v>
      </c>
      <c r="P154" s="1">
        <v>2.008</v>
      </c>
      <c r="Q154" s="11">
        <f t="shared" si="24"/>
        <v>2.0696336913277401E-2</v>
      </c>
      <c r="S154" s="1"/>
      <c r="T154" s="1">
        <v>9</v>
      </c>
      <c r="U154" s="1">
        <v>97.564999999999998</v>
      </c>
      <c r="V154" s="1">
        <v>1.54</v>
      </c>
      <c r="W154" s="11">
        <f t="shared" si="25"/>
        <v>1.5784348895608057E-2</v>
      </c>
    </row>
    <row r="155" spans="1:23">
      <c r="A155" s="1" t="s">
        <v>526</v>
      </c>
      <c r="B155" s="1"/>
      <c r="C155" s="1"/>
      <c r="D155" s="1"/>
      <c r="E155" s="11">
        <f>AVERAGE(E146:E154)</f>
        <v>3.7922013877390817E-2</v>
      </c>
      <c r="G155" s="1" t="s">
        <v>526</v>
      </c>
      <c r="H155" s="1"/>
      <c r="I155" s="1"/>
      <c r="J155" s="1"/>
      <c r="K155" s="11">
        <f>AVERAGE(K146:K154)</f>
        <v>4.1177235555517479E-2</v>
      </c>
      <c r="M155" s="1" t="s">
        <v>526</v>
      </c>
      <c r="N155" s="1"/>
      <c r="O155" s="1"/>
      <c r="P155" s="1"/>
      <c r="Q155" s="34">
        <f>AVERAGE(Q146:Q154)</f>
        <v>2.782460912571498E-2</v>
      </c>
      <c r="S155" s="1" t="s">
        <v>526</v>
      </c>
      <c r="T155" s="1"/>
      <c r="U155" s="1"/>
      <c r="V155" s="1"/>
      <c r="W155" s="34">
        <f>AVERAGE(W146:W154)</f>
        <v>1.9040211317490577E-2</v>
      </c>
    </row>
    <row r="156" spans="1:23">
      <c r="A156" s="1" t="s">
        <v>527</v>
      </c>
      <c r="B156" s="1"/>
      <c r="C156" s="1"/>
      <c r="D156" s="1"/>
      <c r="E156" s="11">
        <f>_xlfn.STDEV.S(E146:E154)</f>
        <v>6.7808951870039578E-3</v>
      </c>
      <c r="G156" s="1" t="s">
        <v>527</v>
      </c>
      <c r="H156" s="1"/>
      <c r="I156" s="1"/>
      <c r="J156" s="1"/>
      <c r="K156" s="11">
        <f>_xlfn.STDEV.S(K146:K154)</f>
        <v>1.2575001602628196E-2</v>
      </c>
      <c r="M156" s="1" t="s">
        <v>527</v>
      </c>
      <c r="N156" s="1"/>
      <c r="O156" s="1"/>
      <c r="P156" s="1"/>
      <c r="Q156" s="11">
        <f>_xlfn.STDEV.S(Q146:Q154)</f>
        <v>1.0102147949734625E-2</v>
      </c>
      <c r="S156" s="1" t="s">
        <v>527</v>
      </c>
      <c r="T156" s="1"/>
      <c r="U156" s="1"/>
      <c r="V156" s="1"/>
      <c r="W156" s="11">
        <f>_xlfn.STDEV.S(W146:W154)</f>
        <v>4.7212457368767356E-3</v>
      </c>
    </row>
    <row r="158" spans="1:23">
      <c r="A158" s="13" t="s">
        <v>520</v>
      </c>
      <c r="B158" s="13" t="s">
        <v>521</v>
      </c>
      <c r="C158" s="11" t="s">
        <v>522</v>
      </c>
      <c r="D158" s="11" t="s">
        <v>523</v>
      </c>
      <c r="E158" s="11" t="s">
        <v>524</v>
      </c>
      <c r="G158" s="13" t="s">
        <v>520</v>
      </c>
      <c r="H158" s="13" t="s">
        <v>521</v>
      </c>
      <c r="I158" s="11" t="s">
        <v>522</v>
      </c>
      <c r="J158" s="11" t="s">
        <v>523</v>
      </c>
      <c r="K158" s="11" t="s">
        <v>524</v>
      </c>
      <c r="M158" s="13" t="s">
        <v>520</v>
      </c>
      <c r="N158" s="13" t="s">
        <v>521</v>
      </c>
      <c r="O158" s="11" t="s">
        <v>522</v>
      </c>
      <c r="P158" s="11" t="s">
        <v>523</v>
      </c>
      <c r="Q158" s="11" t="s">
        <v>524</v>
      </c>
      <c r="S158" s="13" t="s">
        <v>520</v>
      </c>
      <c r="T158" s="13" t="s">
        <v>521</v>
      </c>
      <c r="U158" s="11" t="s">
        <v>522</v>
      </c>
      <c r="V158" s="11" t="s">
        <v>523</v>
      </c>
      <c r="W158" s="11" t="s">
        <v>524</v>
      </c>
    </row>
    <row r="159" spans="1:23">
      <c r="A159" s="15" t="s">
        <v>107</v>
      </c>
      <c r="B159" s="14"/>
      <c r="C159" s="12"/>
      <c r="D159" s="1"/>
      <c r="E159" s="11"/>
      <c r="G159" s="16" t="s">
        <v>109</v>
      </c>
      <c r="H159" s="1"/>
      <c r="I159" s="12"/>
      <c r="J159" s="1"/>
      <c r="K159" s="11"/>
      <c r="M159" s="16" t="s">
        <v>110</v>
      </c>
      <c r="N159" s="1"/>
      <c r="O159" s="12"/>
      <c r="P159" s="1"/>
      <c r="Q159" s="11"/>
      <c r="S159" s="16" t="s">
        <v>112</v>
      </c>
      <c r="T159" s="1"/>
      <c r="U159" s="12"/>
      <c r="V159" s="1"/>
      <c r="W159" s="11"/>
    </row>
    <row r="160" spans="1:23">
      <c r="A160" s="1"/>
      <c r="B160" s="1">
        <v>1</v>
      </c>
      <c r="C160" s="1">
        <v>93.15</v>
      </c>
      <c r="D160" s="1">
        <v>6.1239999999999997</v>
      </c>
      <c r="E160" s="11">
        <f>AVERAGE(D160/C160)</f>
        <v>6.5743424584004284E-2</v>
      </c>
      <c r="G160" s="1"/>
      <c r="H160" s="1">
        <v>1</v>
      </c>
      <c r="I160" s="1">
        <v>93.86</v>
      </c>
      <c r="J160" s="1">
        <v>5.5010000000000003</v>
      </c>
      <c r="K160" s="11">
        <f t="shared" ref="K160:K167" si="26">AVERAGE(J160/I160)</f>
        <v>5.8608565949286172E-2</v>
      </c>
      <c r="M160" s="1"/>
      <c r="N160" s="1">
        <v>1</v>
      </c>
      <c r="O160" s="1">
        <v>95.236000000000004</v>
      </c>
      <c r="P160" s="1">
        <v>4.0659999999999998</v>
      </c>
      <c r="Q160" s="11">
        <f>AVERAGE(P160/O160)</f>
        <v>4.2693939266663865E-2</v>
      </c>
      <c r="S160" s="1"/>
      <c r="T160" s="1">
        <v>1</v>
      </c>
      <c r="U160" s="1">
        <v>96.168999999999997</v>
      </c>
      <c r="V160" s="1">
        <v>3.01</v>
      </c>
      <c r="W160" s="11">
        <f>AVERAGE(V160/U160)</f>
        <v>3.1299067266998722E-2</v>
      </c>
    </row>
    <row r="161" spans="1:23">
      <c r="A161" s="1"/>
      <c r="B161" s="1">
        <v>2</v>
      </c>
      <c r="C161" s="1">
        <v>93.68</v>
      </c>
      <c r="D161" s="1">
        <v>5.2539999999999996</v>
      </c>
      <c r="E161" s="11">
        <f t="shared" ref="E161:E167" si="27">AVERAGE(D161/C161)</f>
        <v>5.6084543125533723E-2</v>
      </c>
      <c r="G161" s="1"/>
      <c r="H161" s="1">
        <v>2</v>
      </c>
      <c r="I161" s="1">
        <v>96.56</v>
      </c>
      <c r="J161" s="1">
        <v>2.7309999999999999</v>
      </c>
      <c r="K161" s="11">
        <f t="shared" si="26"/>
        <v>2.8282932891466443E-2</v>
      </c>
      <c r="M161" s="1"/>
      <c r="N161" s="1">
        <v>2</v>
      </c>
      <c r="O161" s="1">
        <v>93.073999999999998</v>
      </c>
      <c r="P161" s="1">
        <v>6.1920000000000002</v>
      </c>
      <c r="Q161" s="11">
        <f t="shared" ref="Q161:Q167" si="28">AVERAGE(P161/O161)</f>
        <v>6.6527709134667046E-2</v>
      </c>
      <c r="S161" s="1"/>
      <c r="T161" s="1">
        <v>2</v>
      </c>
      <c r="U161" s="1">
        <v>96.222999999999999</v>
      </c>
      <c r="V161" s="1">
        <v>3.0209999999999999</v>
      </c>
      <c r="W161" s="11">
        <f t="shared" ref="W161:W167" si="29">AVERAGE(V161/U161)</f>
        <v>3.1395820126165264E-2</v>
      </c>
    </row>
    <row r="162" spans="1:23">
      <c r="A162" s="1"/>
      <c r="B162" s="1">
        <v>3</v>
      </c>
      <c r="C162" s="1">
        <v>95.6</v>
      </c>
      <c r="D162" s="1">
        <v>3.895</v>
      </c>
      <c r="E162" s="11">
        <f t="shared" si="27"/>
        <v>4.0742677824267784E-2</v>
      </c>
      <c r="G162" s="1"/>
      <c r="H162" s="1">
        <v>3</v>
      </c>
      <c r="I162" s="1">
        <v>95.66</v>
      </c>
      <c r="J162" s="1">
        <v>3.7320000000000002</v>
      </c>
      <c r="K162" s="11">
        <f t="shared" si="26"/>
        <v>3.901317164959231E-2</v>
      </c>
      <c r="M162" s="1"/>
      <c r="N162" s="1">
        <v>3</v>
      </c>
      <c r="O162" s="1">
        <v>93.238</v>
      </c>
      <c r="P162" s="1">
        <v>6.0289999999999999</v>
      </c>
      <c r="Q162" s="11">
        <f t="shared" si="28"/>
        <v>6.4662476672601304E-2</v>
      </c>
      <c r="S162" s="1"/>
      <c r="T162" s="1">
        <v>3</v>
      </c>
      <c r="U162" s="1">
        <v>96.87</v>
      </c>
      <c r="V162" s="1">
        <v>2.4049999999999998</v>
      </c>
      <c r="W162" s="11">
        <f t="shared" si="29"/>
        <v>2.4827087849695464E-2</v>
      </c>
    </row>
    <row r="163" spans="1:23">
      <c r="A163" s="1"/>
      <c r="B163" s="1">
        <v>4</v>
      </c>
      <c r="C163" s="1">
        <v>94.32</v>
      </c>
      <c r="D163" s="1">
        <v>5.03</v>
      </c>
      <c r="E163" s="11">
        <f t="shared" si="27"/>
        <v>5.3329092451229861E-2</v>
      </c>
      <c r="G163" s="1"/>
      <c r="H163" s="1">
        <v>4</v>
      </c>
      <c r="I163" s="1">
        <v>95.47</v>
      </c>
      <c r="J163" s="1">
        <v>3.867</v>
      </c>
      <c r="K163" s="11">
        <f t="shared" si="26"/>
        <v>4.0504870639991621E-2</v>
      </c>
      <c r="M163" s="1"/>
      <c r="N163" s="1">
        <v>4</v>
      </c>
      <c r="O163" s="1">
        <v>95.081000000000003</v>
      </c>
      <c r="P163" s="1">
        <v>4.266</v>
      </c>
      <c r="Q163" s="11">
        <f t="shared" si="28"/>
        <v>4.4867008129910284E-2</v>
      </c>
      <c r="S163" s="1"/>
      <c r="T163" s="1">
        <v>4</v>
      </c>
      <c r="U163" s="1">
        <v>96.111999999999995</v>
      </c>
      <c r="V163" s="1">
        <v>3.1539999999999999</v>
      </c>
      <c r="W163" s="11">
        <f t="shared" si="29"/>
        <v>3.2815881471616445E-2</v>
      </c>
    </row>
    <row r="164" spans="1:23">
      <c r="A164" s="1"/>
      <c r="B164" s="1">
        <v>5</v>
      </c>
      <c r="C164" s="1">
        <v>95.74</v>
      </c>
      <c r="D164" s="1">
        <v>3.548</v>
      </c>
      <c r="E164" s="11">
        <f t="shared" si="27"/>
        <v>3.705870064758722E-2</v>
      </c>
      <c r="G164" s="1"/>
      <c r="H164" s="1">
        <v>5</v>
      </c>
      <c r="I164" s="1">
        <v>96.88</v>
      </c>
      <c r="J164" s="1">
        <v>2.431</v>
      </c>
      <c r="K164" s="11">
        <f t="shared" si="26"/>
        <v>2.5092898431048723E-2</v>
      </c>
      <c r="M164" s="1"/>
      <c r="N164" s="1">
        <v>5</v>
      </c>
      <c r="O164" s="1">
        <v>94.141000000000005</v>
      </c>
      <c r="P164" s="1">
        <v>5.0609999999999999</v>
      </c>
      <c r="Q164" s="11">
        <f t="shared" si="28"/>
        <v>5.3759785853135185E-2</v>
      </c>
      <c r="S164" s="1"/>
      <c r="T164" s="1">
        <v>5</v>
      </c>
      <c r="U164" s="1">
        <v>94.49</v>
      </c>
      <c r="V164" s="1">
        <v>4.7720000000000002</v>
      </c>
      <c r="W164" s="11">
        <f t="shared" si="29"/>
        <v>5.0502698698274957E-2</v>
      </c>
    </row>
    <row r="165" spans="1:23">
      <c r="A165" s="1"/>
      <c r="B165" s="1">
        <v>6</v>
      </c>
      <c r="C165" s="1">
        <v>96.21</v>
      </c>
      <c r="D165" s="1">
        <v>3.16</v>
      </c>
      <c r="E165" s="11">
        <f t="shared" si="27"/>
        <v>3.2844818625922464E-2</v>
      </c>
      <c r="G165" s="1"/>
      <c r="H165" s="1">
        <v>6</v>
      </c>
      <c r="I165" s="1">
        <v>95.72</v>
      </c>
      <c r="J165" s="1">
        <v>3.5470000000000002</v>
      </c>
      <c r="K165" s="11">
        <f t="shared" si="26"/>
        <v>3.7055996656916008E-2</v>
      </c>
      <c r="M165" s="1"/>
      <c r="N165" s="1">
        <v>6</v>
      </c>
      <c r="O165" s="1">
        <v>94.275999999999996</v>
      </c>
      <c r="P165" s="1">
        <v>4.9409999999999998</v>
      </c>
      <c r="Q165" s="11">
        <f t="shared" si="28"/>
        <v>5.2409945267088122E-2</v>
      </c>
      <c r="S165" s="1"/>
      <c r="T165" s="1">
        <v>6</v>
      </c>
      <c r="U165" s="1">
        <v>94.57</v>
      </c>
      <c r="V165" s="1">
        <v>4.601</v>
      </c>
      <c r="W165" s="11">
        <f t="shared" si="29"/>
        <v>4.8651792323146877E-2</v>
      </c>
    </row>
    <row r="166" spans="1:23">
      <c r="A166" s="1"/>
      <c r="B166" s="1">
        <v>7</v>
      </c>
      <c r="C166" s="1">
        <v>94.67</v>
      </c>
      <c r="D166" s="1">
        <v>4.5759999999999996</v>
      </c>
      <c r="E166" s="11">
        <f t="shared" si="27"/>
        <v>4.8336326185697685E-2</v>
      </c>
      <c r="G166" s="1"/>
      <c r="H166" s="1">
        <v>7</v>
      </c>
      <c r="I166" s="1">
        <v>95.23</v>
      </c>
      <c r="J166" s="1">
        <v>4.0469999999999997</v>
      </c>
      <c r="K166" s="11">
        <f t="shared" si="26"/>
        <v>4.2497112254541634E-2</v>
      </c>
      <c r="M166" s="1"/>
      <c r="N166" s="1">
        <v>7</v>
      </c>
      <c r="O166" s="1">
        <v>93.253</v>
      </c>
      <c r="P166" s="1">
        <v>5.9640000000000004</v>
      </c>
      <c r="Q166" s="11">
        <f t="shared" si="28"/>
        <v>6.3955047022615896E-2</v>
      </c>
      <c r="S166" s="1"/>
      <c r="T166" s="1">
        <v>7</v>
      </c>
      <c r="U166" s="1">
        <v>95.370999999999995</v>
      </c>
      <c r="V166" s="1">
        <v>3.8889999999999998</v>
      </c>
      <c r="W166" s="11">
        <f t="shared" si="29"/>
        <v>4.0777594866363988E-2</v>
      </c>
    </row>
    <row r="167" spans="1:23">
      <c r="A167" s="1"/>
      <c r="B167" s="1">
        <v>8</v>
      </c>
      <c r="C167" s="1">
        <v>94.18</v>
      </c>
      <c r="D167" s="1">
        <v>5.0839999999999996</v>
      </c>
      <c r="E167" s="11">
        <f t="shared" si="27"/>
        <v>5.3981737099171791E-2</v>
      </c>
      <c r="G167" s="1"/>
      <c r="H167" s="1">
        <v>8</v>
      </c>
      <c r="I167" s="1">
        <v>95.4</v>
      </c>
      <c r="J167" s="1">
        <v>3.8460000000000001</v>
      </c>
      <c r="K167" s="11">
        <f t="shared" si="26"/>
        <v>4.0314465408805032E-2</v>
      </c>
      <c r="M167" s="1"/>
      <c r="N167" s="1">
        <v>8</v>
      </c>
      <c r="O167" s="1">
        <v>92.102999999999994</v>
      </c>
      <c r="P167" s="1">
        <v>7.1029999999999998</v>
      </c>
      <c r="Q167" s="11">
        <f t="shared" si="28"/>
        <v>7.7120180667296395E-2</v>
      </c>
      <c r="S167" s="1"/>
      <c r="T167" s="1">
        <v>8</v>
      </c>
      <c r="U167" s="1">
        <v>95.381</v>
      </c>
      <c r="V167" s="1">
        <v>3.8860000000000001</v>
      </c>
      <c r="W167" s="11">
        <f t="shared" si="29"/>
        <v>4.0741866828823352E-2</v>
      </c>
    </row>
    <row r="168" spans="1:23">
      <c r="A168" s="1" t="s">
        <v>526</v>
      </c>
      <c r="B168" s="1"/>
      <c r="C168" s="1"/>
      <c r="D168" s="1"/>
      <c r="E168" s="35">
        <f>AVERAGE(E160:E167)</f>
        <v>4.8515165067926851E-2</v>
      </c>
      <c r="G168" s="1" t="s">
        <v>526</v>
      </c>
      <c r="H168" s="1"/>
      <c r="I168" s="1"/>
      <c r="J168" s="1"/>
      <c r="K168" s="11">
        <f>AVERAGE(K160:K167)</f>
        <v>3.892125173520599E-2</v>
      </c>
      <c r="M168" s="1" t="s">
        <v>526</v>
      </c>
      <c r="N168" s="1"/>
      <c r="O168" s="1"/>
      <c r="P168" s="1"/>
      <c r="Q168" s="35">
        <f>AVERAGE(Q160:Q167)</f>
        <v>5.8249511501747273E-2</v>
      </c>
      <c r="S168" s="1" t="s">
        <v>526</v>
      </c>
      <c r="T168" s="1"/>
      <c r="U168" s="1"/>
      <c r="V168" s="1"/>
      <c r="W168" s="11">
        <f>AVERAGE(W160:W167)</f>
        <v>3.7626476178885634E-2</v>
      </c>
    </row>
    <row r="169" spans="1:23">
      <c r="A169" s="1" t="s">
        <v>527</v>
      </c>
      <c r="B169" s="1"/>
      <c r="C169" s="1"/>
      <c r="D169" s="1"/>
      <c r="E169" s="11">
        <f>_xlfn.STDEV.S(E160:E167)</f>
        <v>1.0983231327036585E-2</v>
      </c>
      <c r="G169" s="1" t="s">
        <v>527</v>
      </c>
      <c r="H169" s="1"/>
      <c r="I169" s="1"/>
      <c r="J169" s="1"/>
      <c r="K169" s="11">
        <f>_xlfn.STDEV.S(K160:K167)</f>
        <v>1.0090383125226393E-2</v>
      </c>
      <c r="M169" s="1" t="s">
        <v>527</v>
      </c>
      <c r="N169" s="1"/>
      <c r="O169" s="1"/>
      <c r="P169" s="1"/>
      <c r="Q169" s="11">
        <f>_xlfn.STDEV.S(Q160:Q167)</f>
        <v>1.1793674835839872E-2</v>
      </c>
      <c r="S169" s="1" t="s">
        <v>527</v>
      </c>
      <c r="T169" s="1"/>
      <c r="U169" s="1"/>
      <c r="V169" s="1"/>
      <c r="W169" s="11">
        <f>_xlfn.STDEV.S(W160:W167)</f>
        <v>9.0460192646787414E-3</v>
      </c>
    </row>
    <row r="171" spans="1:23">
      <c r="A171" s="13" t="s">
        <v>520</v>
      </c>
      <c r="B171" s="13" t="s">
        <v>521</v>
      </c>
      <c r="C171" s="11" t="s">
        <v>522</v>
      </c>
      <c r="D171" s="11" t="s">
        <v>523</v>
      </c>
      <c r="E171" s="11" t="s">
        <v>524</v>
      </c>
      <c r="G171" s="13" t="s">
        <v>520</v>
      </c>
      <c r="H171" s="13" t="s">
        <v>521</v>
      </c>
      <c r="I171" s="11" t="s">
        <v>522</v>
      </c>
      <c r="J171" s="11" t="s">
        <v>523</v>
      </c>
      <c r="K171" s="11" t="s">
        <v>524</v>
      </c>
      <c r="M171" s="13" t="s">
        <v>520</v>
      </c>
      <c r="N171" s="13" t="s">
        <v>521</v>
      </c>
      <c r="O171" s="11" t="s">
        <v>522</v>
      </c>
      <c r="P171" s="11" t="s">
        <v>523</v>
      </c>
      <c r="Q171" s="11" t="s">
        <v>524</v>
      </c>
      <c r="S171" s="13" t="s">
        <v>520</v>
      </c>
      <c r="T171" s="13" t="s">
        <v>521</v>
      </c>
      <c r="U171" s="11" t="s">
        <v>522</v>
      </c>
      <c r="V171" s="11" t="s">
        <v>523</v>
      </c>
      <c r="W171" s="11" t="s">
        <v>524</v>
      </c>
    </row>
    <row r="172" spans="1:23">
      <c r="A172" s="62" t="s">
        <v>540</v>
      </c>
      <c r="B172" s="14"/>
      <c r="C172" s="12"/>
      <c r="D172" s="1"/>
      <c r="E172" s="11"/>
      <c r="G172" s="62" t="s">
        <v>541</v>
      </c>
      <c r="H172" s="14"/>
      <c r="I172" s="12"/>
      <c r="J172" s="1"/>
      <c r="K172" s="11"/>
      <c r="M172" s="63" t="s">
        <v>542</v>
      </c>
      <c r="N172" s="14"/>
      <c r="O172" s="12"/>
      <c r="P172" s="1"/>
      <c r="Q172" s="11"/>
      <c r="S172" s="63" t="s">
        <v>543</v>
      </c>
      <c r="T172" s="14"/>
      <c r="U172" s="12"/>
      <c r="V172" s="1"/>
      <c r="W172" s="11"/>
    </row>
    <row r="173" spans="1:23">
      <c r="A173" s="1"/>
      <c r="B173" s="1">
        <v>1</v>
      </c>
      <c r="C173" s="1">
        <v>97.42</v>
      </c>
      <c r="D173" s="1">
        <v>2.0299999999999998</v>
      </c>
      <c r="E173" s="11">
        <f>AVERAGE(D173/C173)</f>
        <v>2.0837610346951342E-2</v>
      </c>
      <c r="G173" s="1"/>
      <c r="H173" s="1">
        <v>1</v>
      </c>
      <c r="I173" s="1">
        <v>95.41</v>
      </c>
      <c r="J173" s="1">
        <v>3.8149999999999999</v>
      </c>
      <c r="K173" s="11">
        <f>AVERAGE(J173/I173)</f>
        <v>3.9985326485693327E-2</v>
      </c>
      <c r="M173" s="1"/>
      <c r="N173" s="1">
        <v>1</v>
      </c>
      <c r="O173" s="1"/>
      <c r="P173" s="1"/>
      <c r="Q173" s="11" t="e">
        <f>AVERAGE(P173/O173)</f>
        <v>#DIV/0!</v>
      </c>
      <c r="S173" s="1"/>
      <c r="T173" s="1">
        <v>1</v>
      </c>
      <c r="U173" s="1"/>
      <c r="V173" s="1"/>
      <c r="W173" s="11" t="e">
        <f>AVERAGE(V173/U173)</f>
        <v>#DIV/0!</v>
      </c>
    </row>
    <row r="174" spans="1:23">
      <c r="A174" s="1"/>
      <c r="B174" s="1">
        <v>2</v>
      </c>
      <c r="C174" s="1">
        <v>97.54</v>
      </c>
      <c r="D174" s="1">
        <v>1.8069999999999999</v>
      </c>
      <c r="E174" s="11">
        <f t="shared" ref="E174:E180" si="30">AVERAGE(D174/C174)</f>
        <v>1.8525733032602007E-2</v>
      </c>
      <c r="G174" s="1"/>
      <c r="H174" s="1">
        <v>2</v>
      </c>
      <c r="I174" s="1">
        <v>98.73</v>
      </c>
      <c r="J174" s="1">
        <v>0.70399999999999996</v>
      </c>
      <c r="K174" s="11">
        <f t="shared" ref="K174:K181" si="31">AVERAGE(J174/I174)</f>
        <v>7.1305580877139667E-3</v>
      </c>
      <c r="M174" s="1"/>
      <c r="N174" s="1">
        <v>2</v>
      </c>
      <c r="O174" s="1"/>
      <c r="P174" s="1"/>
      <c r="Q174" s="11" t="e">
        <f t="shared" ref="Q174:Q181" si="32">AVERAGE(P174/O174)</f>
        <v>#DIV/0!</v>
      </c>
      <c r="S174" s="1"/>
      <c r="T174" s="1">
        <v>2</v>
      </c>
      <c r="U174" s="1"/>
      <c r="V174" s="1"/>
      <c r="W174" s="11" t="e">
        <f t="shared" ref="W174:W181" si="33">AVERAGE(V174/U174)</f>
        <v>#DIV/0!</v>
      </c>
    </row>
    <row r="175" spans="1:23">
      <c r="A175" s="1"/>
      <c r="B175" s="1">
        <v>3</v>
      </c>
      <c r="C175" s="1">
        <v>96.99</v>
      </c>
      <c r="D175" s="1">
        <v>2.2490000000000001</v>
      </c>
      <c r="E175" s="11">
        <f t="shared" si="30"/>
        <v>2.3187957521393961E-2</v>
      </c>
      <c r="G175" s="1"/>
      <c r="H175" s="1">
        <v>3</v>
      </c>
      <c r="I175" s="1">
        <v>97.66</v>
      </c>
      <c r="J175" s="1">
        <v>1.732</v>
      </c>
      <c r="K175" s="11">
        <f t="shared" si="31"/>
        <v>1.7734998976039321E-2</v>
      </c>
      <c r="M175" s="1"/>
      <c r="N175" s="1">
        <v>3</v>
      </c>
      <c r="O175" s="1"/>
      <c r="P175" s="1"/>
      <c r="Q175" s="11" t="e">
        <f t="shared" si="32"/>
        <v>#DIV/0!</v>
      </c>
      <c r="S175" s="1"/>
      <c r="T175" s="1">
        <v>3</v>
      </c>
      <c r="U175" s="1"/>
      <c r="V175" s="1"/>
      <c r="W175" s="11" t="e">
        <f t="shared" si="33"/>
        <v>#DIV/0!</v>
      </c>
    </row>
    <row r="176" spans="1:23">
      <c r="A176" s="1"/>
      <c r="B176" s="1">
        <v>4</v>
      </c>
      <c r="C176" s="1">
        <v>96.86</v>
      </c>
      <c r="D176" s="1">
        <v>2.5070000000000001</v>
      </c>
      <c r="E176" s="11">
        <f t="shared" si="30"/>
        <v>2.5882717323972744E-2</v>
      </c>
      <c r="G176" s="1"/>
      <c r="H176" s="1">
        <v>4</v>
      </c>
      <c r="I176" s="1">
        <v>99.07</v>
      </c>
      <c r="J176" s="1">
        <v>0.41499999999999998</v>
      </c>
      <c r="K176" s="11">
        <f t="shared" si="31"/>
        <v>4.188957302917129E-3</v>
      </c>
      <c r="M176" s="1"/>
      <c r="N176" s="1">
        <v>4</v>
      </c>
      <c r="O176" s="1"/>
      <c r="P176" s="1"/>
      <c r="Q176" s="11" t="e">
        <f t="shared" si="32"/>
        <v>#DIV/0!</v>
      </c>
      <c r="S176" s="1"/>
      <c r="T176" s="1">
        <v>4</v>
      </c>
      <c r="U176" s="1"/>
      <c r="V176" s="1"/>
      <c r="W176" s="11" t="e">
        <f t="shared" si="33"/>
        <v>#DIV/0!</v>
      </c>
    </row>
    <row r="177" spans="1:23">
      <c r="A177" s="1"/>
      <c r="B177" s="1">
        <v>5</v>
      </c>
      <c r="C177" s="1">
        <v>95.56</v>
      </c>
      <c r="D177" s="1">
        <v>3.66</v>
      </c>
      <c r="E177" s="11">
        <f t="shared" si="30"/>
        <v>3.8300544160736708E-2</v>
      </c>
      <c r="G177" s="1"/>
      <c r="H177" s="1">
        <v>5</v>
      </c>
      <c r="I177" s="1">
        <v>98.97</v>
      </c>
      <c r="J177" s="1">
        <v>0.35899999999999999</v>
      </c>
      <c r="K177" s="11">
        <f t="shared" si="31"/>
        <v>3.627361826816207E-3</v>
      </c>
      <c r="M177" s="1"/>
      <c r="N177" s="1">
        <v>5</v>
      </c>
      <c r="O177" s="1"/>
      <c r="P177" s="1"/>
      <c r="Q177" s="11" t="e">
        <f t="shared" si="32"/>
        <v>#DIV/0!</v>
      </c>
      <c r="S177" s="1"/>
      <c r="T177" s="1">
        <v>5</v>
      </c>
      <c r="U177" s="1"/>
      <c r="V177" s="1"/>
      <c r="W177" s="11" t="e">
        <f t="shared" si="33"/>
        <v>#DIV/0!</v>
      </c>
    </row>
    <row r="178" spans="1:23">
      <c r="A178" s="1"/>
      <c r="B178" s="1">
        <v>6</v>
      </c>
      <c r="C178" s="1">
        <v>96.12</v>
      </c>
      <c r="D178" s="1">
        <v>3.24</v>
      </c>
      <c r="E178" s="11">
        <f t="shared" si="30"/>
        <v>3.3707865168539325E-2</v>
      </c>
      <c r="G178" s="1"/>
      <c r="H178" s="1">
        <v>6</v>
      </c>
      <c r="I178" s="1">
        <v>99.04</v>
      </c>
      <c r="J178" s="1">
        <v>0.32100000000000001</v>
      </c>
      <c r="K178" s="11">
        <f t="shared" si="31"/>
        <v>3.2411147011308563E-3</v>
      </c>
      <c r="M178" s="1"/>
      <c r="N178" s="1">
        <v>6</v>
      </c>
      <c r="O178" s="1"/>
      <c r="P178" s="1"/>
      <c r="Q178" s="11" t="e">
        <f t="shared" si="32"/>
        <v>#DIV/0!</v>
      </c>
      <c r="S178" s="1"/>
      <c r="T178" s="1">
        <v>6</v>
      </c>
      <c r="U178" s="1"/>
      <c r="V178" s="1"/>
      <c r="W178" s="11" t="e">
        <f t="shared" si="33"/>
        <v>#DIV/0!</v>
      </c>
    </row>
    <row r="179" spans="1:23">
      <c r="A179" s="1"/>
      <c r="B179" s="1">
        <v>7</v>
      </c>
      <c r="C179" s="1">
        <v>97.84</v>
      </c>
      <c r="D179" s="1">
        <v>1.522</v>
      </c>
      <c r="E179" s="11">
        <f t="shared" si="30"/>
        <v>1.5556009811937858E-2</v>
      </c>
      <c r="G179" s="1"/>
      <c r="H179" s="1">
        <v>7</v>
      </c>
      <c r="I179" s="1">
        <v>97.73</v>
      </c>
      <c r="J179" s="1">
        <v>1.5980000000000001</v>
      </c>
      <c r="K179" s="11">
        <f t="shared" si="31"/>
        <v>1.6351171595211298E-2</v>
      </c>
      <c r="M179" s="1"/>
      <c r="N179" s="1">
        <v>7</v>
      </c>
      <c r="O179" s="1"/>
      <c r="P179" s="1"/>
      <c r="Q179" s="11" t="e">
        <f t="shared" si="32"/>
        <v>#DIV/0!</v>
      </c>
      <c r="S179" s="1"/>
      <c r="T179" s="1">
        <v>7</v>
      </c>
      <c r="U179" s="1"/>
      <c r="V179" s="1"/>
      <c r="W179" s="11" t="e">
        <f t="shared" si="33"/>
        <v>#DIV/0!</v>
      </c>
    </row>
    <row r="180" spans="1:23">
      <c r="A180" s="1"/>
      <c r="B180" s="1">
        <v>8</v>
      </c>
      <c r="C180" s="1">
        <v>97.56</v>
      </c>
      <c r="D180" s="1">
        <v>1.724</v>
      </c>
      <c r="E180" s="11">
        <f t="shared" si="30"/>
        <v>1.7671176711767118E-2</v>
      </c>
      <c r="G180" s="1"/>
      <c r="H180" s="1">
        <v>8</v>
      </c>
      <c r="I180" s="1">
        <v>99.03</v>
      </c>
      <c r="J180" s="1">
        <v>0.38700000000000001</v>
      </c>
      <c r="K180" s="11">
        <f t="shared" si="31"/>
        <v>3.9079066949409269E-3</v>
      </c>
      <c r="M180" s="1"/>
      <c r="N180" s="1">
        <v>8</v>
      </c>
      <c r="O180" s="1"/>
      <c r="P180" s="1"/>
      <c r="Q180" s="11" t="e">
        <f t="shared" si="32"/>
        <v>#DIV/0!</v>
      </c>
      <c r="S180" s="1"/>
      <c r="T180" s="1">
        <v>8</v>
      </c>
      <c r="U180" s="1"/>
      <c r="V180" s="1"/>
      <c r="W180" s="11" t="e">
        <f t="shared" si="33"/>
        <v>#DIV/0!</v>
      </c>
    </row>
    <row r="181" spans="1:23">
      <c r="A181" s="1"/>
      <c r="B181" s="1"/>
      <c r="C181" s="1"/>
      <c r="D181" s="1"/>
      <c r="E181" s="11"/>
      <c r="G181" s="1"/>
      <c r="H181" s="1">
        <v>9</v>
      </c>
      <c r="I181" s="1">
        <v>98.95</v>
      </c>
      <c r="J181" s="1">
        <v>0.442</v>
      </c>
      <c r="K181" s="11">
        <f t="shared" si="31"/>
        <v>4.4669024759979789E-3</v>
      </c>
      <c r="M181" s="1"/>
      <c r="N181" s="1">
        <v>9</v>
      </c>
      <c r="O181" s="1"/>
      <c r="P181" s="1"/>
      <c r="Q181" s="11" t="e">
        <f t="shared" si="32"/>
        <v>#DIV/0!</v>
      </c>
      <c r="S181" s="1"/>
      <c r="T181" s="1">
        <v>9</v>
      </c>
      <c r="U181" s="1"/>
      <c r="V181" s="1"/>
      <c r="W181" s="11" t="e">
        <f t="shared" si="33"/>
        <v>#DIV/0!</v>
      </c>
    </row>
    <row r="182" spans="1:23">
      <c r="A182" s="1" t="s">
        <v>526</v>
      </c>
      <c r="B182" s="1"/>
      <c r="C182" s="1"/>
      <c r="D182" s="1"/>
      <c r="E182" s="34">
        <f>AVERAGE(E173:E180)</f>
        <v>2.4208701759737637E-2</v>
      </c>
      <c r="G182" s="1" t="s">
        <v>526</v>
      </c>
      <c r="H182" s="1"/>
      <c r="I182" s="1"/>
      <c r="J182" s="1"/>
      <c r="K182" s="34">
        <f>AVERAGE(K173:K181)</f>
        <v>1.118158868294011E-2</v>
      </c>
      <c r="M182" s="1" t="s">
        <v>526</v>
      </c>
      <c r="N182" s="1"/>
      <c r="O182" s="1"/>
      <c r="P182" s="1"/>
      <c r="Q182" s="11" t="e">
        <f>AVERAGE(Q173:Q181)</f>
        <v>#DIV/0!</v>
      </c>
      <c r="S182" s="1" t="s">
        <v>526</v>
      </c>
      <c r="T182" s="1"/>
      <c r="U182" s="1"/>
      <c r="V182" s="1"/>
      <c r="W182" s="11" t="e">
        <f>AVERAGE(W173:W181)</f>
        <v>#DIV/0!</v>
      </c>
    </row>
    <row r="183" spans="1:23">
      <c r="A183" s="1" t="s">
        <v>527</v>
      </c>
      <c r="B183" s="1"/>
      <c r="C183" s="1"/>
      <c r="D183" s="1"/>
      <c r="E183" s="11">
        <f>_xlfn.STDEV.S(E173:E180)</f>
        <v>8.0527464453745545E-3</v>
      </c>
      <c r="G183" s="1" t="s">
        <v>527</v>
      </c>
      <c r="H183" s="1"/>
      <c r="I183" s="1"/>
      <c r="J183" s="1"/>
      <c r="K183" s="11">
        <f>_xlfn.STDEV.S(K173:K181)</f>
        <v>1.2159079728933313E-2</v>
      </c>
      <c r="M183" s="1" t="s">
        <v>527</v>
      </c>
      <c r="N183" s="1"/>
      <c r="O183" s="1"/>
      <c r="P183" s="1"/>
      <c r="Q183" s="11" t="e">
        <f>_xlfn.STDEV.S(Q173:Q181)</f>
        <v>#DIV/0!</v>
      </c>
      <c r="S183" s="1" t="s">
        <v>527</v>
      </c>
      <c r="T183" s="1"/>
      <c r="U183" s="1"/>
      <c r="V183" s="1"/>
      <c r="W183" s="11" t="e">
        <f>_xlfn.STDEV.S(W173:W181)</f>
        <v>#DIV/0!</v>
      </c>
    </row>
    <row r="186" spans="1:23">
      <c r="E186" s="10"/>
      <c r="K186" s="10"/>
      <c r="Q186" s="10"/>
      <c r="W186" s="10"/>
    </row>
    <row r="187" spans="1:23">
      <c r="A187" s="13" t="s">
        <v>520</v>
      </c>
      <c r="B187" s="13" t="s">
        <v>521</v>
      </c>
      <c r="C187" s="11" t="s">
        <v>522</v>
      </c>
      <c r="D187" s="11" t="s">
        <v>523</v>
      </c>
      <c r="E187" s="11" t="s">
        <v>524</v>
      </c>
      <c r="G187" s="13" t="s">
        <v>520</v>
      </c>
      <c r="H187" s="13" t="s">
        <v>521</v>
      </c>
      <c r="I187" s="11" t="s">
        <v>522</v>
      </c>
      <c r="J187" s="11" t="s">
        <v>523</v>
      </c>
      <c r="K187" s="11" t="s">
        <v>524</v>
      </c>
      <c r="L187" s="10"/>
    </row>
    <row r="188" spans="1:23">
      <c r="A188" s="15" t="s">
        <v>433</v>
      </c>
      <c r="B188" s="14"/>
      <c r="C188" s="12"/>
      <c r="D188" s="1"/>
      <c r="E188" s="11"/>
      <c r="G188" s="62" t="s">
        <v>544</v>
      </c>
      <c r="H188" s="14"/>
      <c r="I188" s="12"/>
      <c r="J188" s="1"/>
      <c r="K188" s="11"/>
      <c r="L188" s="10"/>
    </row>
    <row r="189" spans="1:23">
      <c r="A189" s="1"/>
      <c r="B189" s="1">
        <v>1</v>
      </c>
      <c r="C189" s="1">
        <v>91.09</v>
      </c>
      <c r="D189" s="1">
        <v>8.0210000000000008</v>
      </c>
      <c r="E189" s="11">
        <f>AVERAGE(D189/C189)</f>
        <v>8.8055769019650898E-2</v>
      </c>
      <c r="G189" s="1"/>
      <c r="H189" s="1">
        <v>1</v>
      </c>
      <c r="I189" s="1">
        <v>95.78</v>
      </c>
      <c r="J189" s="1">
        <v>3.4790000000000001</v>
      </c>
      <c r="K189" s="11">
        <f>AVERAGE(J189/I189)</f>
        <v>3.6322823136354147E-2</v>
      </c>
      <c r="L189" s="10"/>
    </row>
    <row r="190" spans="1:23">
      <c r="A190" s="1"/>
      <c r="B190" s="1">
        <v>2</v>
      </c>
      <c r="C190" s="1">
        <v>93.22</v>
      </c>
      <c r="D190" s="1">
        <v>6.0490000000000004</v>
      </c>
      <c r="E190" s="11">
        <f t="shared" ref="E190:E196" si="34">AVERAGE(D190/C190)</f>
        <v>6.4889508689122508E-2</v>
      </c>
      <c r="G190" s="1"/>
      <c r="H190" s="1">
        <v>2</v>
      </c>
      <c r="I190" s="1">
        <v>95.95</v>
      </c>
      <c r="J190" s="1">
        <v>3.3519999999999999</v>
      </c>
      <c r="K190" s="11">
        <f t="shared" ref="K190:K196" si="35">AVERAGE(J190/I190)</f>
        <v>3.4934861907243354E-2</v>
      </c>
      <c r="L190" s="10"/>
    </row>
    <row r="191" spans="1:23">
      <c r="A191" s="1"/>
      <c r="B191" s="1">
        <v>3</v>
      </c>
      <c r="C191" s="1">
        <v>91.64</v>
      </c>
      <c r="D191" s="1">
        <v>7.6710000000000003</v>
      </c>
      <c r="E191" s="11">
        <f t="shared" si="34"/>
        <v>8.3707987778262771E-2</v>
      </c>
      <c r="G191" s="1"/>
      <c r="H191" s="1">
        <v>3</v>
      </c>
      <c r="I191" s="1">
        <v>95.98</v>
      </c>
      <c r="J191" s="1">
        <v>3.2589999999999999</v>
      </c>
      <c r="K191" s="11">
        <f t="shared" si="35"/>
        <v>3.3954990623046466E-2</v>
      </c>
      <c r="L191" s="10"/>
    </row>
    <row r="192" spans="1:23">
      <c r="A192" s="1"/>
      <c r="B192" s="1">
        <v>4</v>
      </c>
      <c r="C192" s="1">
        <v>92.83</v>
      </c>
      <c r="D192" s="1">
        <v>6.4180000000000001</v>
      </c>
      <c r="E192" s="11">
        <f t="shared" si="34"/>
        <v>6.9137132392545514E-2</v>
      </c>
      <c r="G192" s="1"/>
      <c r="H192" s="1">
        <v>4</v>
      </c>
      <c r="I192" s="1">
        <v>95.29</v>
      </c>
      <c r="J192" s="1">
        <v>4.0199999999999996</v>
      </c>
      <c r="K192" s="11">
        <f t="shared" si="35"/>
        <v>4.218700808059607E-2</v>
      </c>
      <c r="L192" s="10"/>
    </row>
    <row r="193" spans="1:23">
      <c r="A193" s="1"/>
      <c r="B193" s="1">
        <v>5</v>
      </c>
      <c r="C193" s="1">
        <v>90.82</v>
      </c>
      <c r="D193" s="1">
        <v>8.3309999999999995</v>
      </c>
      <c r="E193" s="11">
        <f t="shared" si="34"/>
        <v>9.1730896278352791E-2</v>
      </c>
      <c r="G193" s="1"/>
      <c r="H193" s="1">
        <v>5</v>
      </c>
      <c r="I193" s="1">
        <v>96.35</v>
      </c>
      <c r="J193" s="1">
        <v>2.8889999999999998</v>
      </c>
      <c r="K193" s="11">
        <f t="shared" si="35"/>
        <v>2.998443175921121E-2</v>
      </c>
      <c r="L193" s="10"/>
    </row>
    <row r="194" spans="1:23">
      <c r="A194" s="1"/>
      <c r="B194" s="1">
        <v>6</v>
      </c>
      <c r="C194" s="1">
        <v>93.3</v>
      </c>
      <c r="D194" s="1">
        <v>5.8780000000000001</v>
      </c>
      <c r="E194" s="11">
        <f t="shared" si="34"/>
        <v>6.3001071811361206E-2</v>
      </c>
      <c r="G194" s="1"/>
      <c r="H194" s="1">
        <v>6</v>
      </c>
      <c r="I194" s="1">
        <v>96.19</v>
      </c>
      <c r="J194" s="1">
        <v>3.105</v>
      </c>
      <c r="K194" s="11">
        <f t="shared" si="35"/>
        <v>3.2279862771597882E-2</v>
      </c>
      <c r="L194" s="10"/>
    </row>
    <row r="195" spans="1:23">
      <c r="A195" s="1"/>
      <c r="B195" s="1">
        <v>7</v>
      </c>
      <c r="C195" s="1">
        <v>92.06</v>
      </c>
      <c r="D195" s="1">
        <v>7.125</v>
      </c>
      <c r="E195" s="11">
        <f t="shared" si="34"/>
        <v>7.7395177058440151E-2</v>
      </c>
      <c r="G195" s="1"/>
      <c r="H195" s="1">
        <v>7</v>
      </c>
      <c r="I195" s="1">
        <v>96.8</v>
      </c>
      <c r="J195" s="1">
        <v>2.5139999999999998</v>
      </c>
      <c r="K195" s="11">
        <f t="shared" si="35"/>
        <v>2.5971074380165288E-2</v>
      </c>
      <c r="L195" s="10"/>
    </row>
    <row r="196" spans="1:23">
      <c r="A196" s="1"/>
      <c r="B196" s="1">
        <v>8</v>
      </c>
      <c r="C196" s="1">
        <v>93.02</v>
      </c>
      <c r="D196" s="1">
        <v>5.5030000000000001</v>
      </c>
      <c r="E196" s="11">
        <f t="shared" si="34"/>
        <v>5.915932057622017E-2</v>
      </c>
      <c r="G196" s="1"/>
      <c r="H196" s="1">
        <v>8</v>
      </c>
      <c r="I196" s="1">
        <v>95.19</v>
      </c>
      <c r="J196" s="1">
        <v>4.0910000000000002</v>
      </c>
      <c r="K196" s="11">
        <f t="shared" si="35"/>
        <v>4.2977203487761323E-2</v>
      </c>
      <c r="L196" s="10"/>
    </row>
    <row r="197" spans="1:23">
      <c r="A197" s="1"/>
      <c r="B197" s="1"/>
      <c r="C197" s="1"/>
      <c r="D197" s="1"/>
      <c r="E197" s="11"/>
      <c r="G197" s="1"/>
      <c r="H197" s="1"/>
      <c r="I197" s="1"/>
      <c r="J197" s="1"/>
      <c r="K197" s="11"/>
      <c r="L197" s="10"/>
    </row>
    <row r="198" spans="1:23">
      <c r="A198" s="1" t="s">
        <v>526</v>
      </c>
      <c r="B198" s="1"/>
      <c r="C198" s="1"/>
      <c r="D198" s="1"/>
      <c r="E198" s="11">
        <f>AVERAGE(E189:E196)</f>
        <v>7.4634607950494508E-2</v>
      </c>
      <c r="G198" s="1" t="s">
        <v>526</v>
      </c>
      <c r="H198" s="1"/>
      <c r="I198" s="1"/>
      <c r="J198" s="1"/>
      <c r="K198" s="11">
        <f>AVERAGE(K189:K196)</f>
        <v>3.4826532018246967E-2</v>
      </c>
      <c r="L198" s="10"/>
    </row>
    <row r="199" spans="1:23">
      <c r="A199" s="1" t="s">
        <v>527</v>
      </c>
      <c r="B199" s="1"/>
      <c r="C199" s="1"/>
      <c r="D199" s="1"/>
      <c r="E199" s="11">
        <f>_xlfn.STDEV.S(E189:E196)</f>
        <v>1.2319383576144928E-2</v>
      </c>
      <c r="G199" s="1" t="s">
        <v>527</v>
      </c>
      <c r="H199" s="1"/>
      <c r="I199" s="1"/>
      <c r="J199" s="1"/>
      <c r="K199" s="11">
        <f>_xlfn.STDEV.S(K189:K196)</f>
        <v>5.756621644396445E-3</v>
      </c>
      <c r="L199" s="10"/>
    </row>
    <row r="200" spans="1:23">
      <c r="F200" s="10"/>
      <c r="L200" s="10"/>
    </row>
    <row r="201" spans="1:23">
      <c r="F201" s="10"/>
      <c r="L201" s="10"/>
    </row>
    <row r="202" spans="1:23">
      <c r="F202" s="10"/>
      <c r="L202" s="10"/>
    </row>
    <row r="203" spans="1:23">
      <c r="E203" s="10"/>
      <c r="K203" s="10"/>
      <c r="Q203" s="10"/>
      <c r="W203" s="10"/>
    </row>
    <row r="204" spans="1:23">
      <c r="E204" s="10"/>
      <c r="K204" s="10"/>
      <c r="Q204" s="10"/>
      <c r="W204" s="10"/>
    </row>
    <row r="205" spans="1:23">
      <c r="A205" s="13" t="s">
        <v>520</v>
      </c>
      <c r="B205" s="13" t="s">
        <v>521</v>
      </c>
      <c r="C205" s="11" t="s">
        <v>522</v>
      </c>
      <c r="D205" s="11" t="s">
        <v>523</v>
      </c>
      <c r="E205" s="11" t="s">
        <v>524</v>
      </c>
      <c r="G205" s="13" t="s">
        <v>520</v>
      </c>
      <c r="H205" s="13" t="s">
        <v>521</v>
      </c>
      <c r="I205" s="11" t="s">
        <v>522</v>
      </c>
      <c r="J205" s="11" t="s">
        <v>523</v>
      </c>
      <c r="K205" s="11" t="s">
        <v>524</v>
      </c>
      <c r="Q205" s="10"/>
      <c r="W205" s="10"/>
    </row>
    <row r="206" spans="1:23">
      <c r="A206" s="16" t="s">
        <v>121</v>
      </c>
      <c r="B206" s="1"/>
      <c r="C206" s="12"/>
      <c r="D206" s="1"/>
      <c r="E206" s="11"/>
      <c r="G206" s="16" t="s">
        <v>122</v>
      </c>
      <c r="H206" s="14"/>
      <c r="I206" s="12"/>
      <c r="J206" s="1"/>
      <c r="K206" s="11"/>
      <c r="Q206" s="10"/>
      <c r="W206" s="10"/>
    </row>
    <row r="207" spans="1:23">
      <c r="A207" s="1"/>
      <c r="B207" s="1">
        <v>1</v>
      </c>
      <c r="C207" s="1">
        <v>95.45</v>
      </c>
      <c r="D207" s="1">
        <v>3.903</v>
      </c>
      <c r="E207" s="11">
        <f>AVERAGE(D207/C207)</f>
        <v>4.0890518596123623E-2</v>
      </c>
      <c r="G207" s="1"/>
      <c r="H207" s="1">
        <v>1</v>
      </c>
      <c r="I207" s="1">
        <v>93.88</v>
      </c>
      <c r="J207" s="1">
        <v>5.0739999999999998</v>
      </c>
      <c r="K207" s="11">
        <f>AVERAGE(J207/I207)</f>
        <v>5.4047720494247976E-2</v>
      </c>
      <c r="Q207" s="10"/>
      <c r="W207" s="10"/>
    </row>
    <row r="208" spans="1:23">
      <c r="A208" s="1"/>
      <c r="B208" s="1">
        <v>2</v>
      </c>
      <c r="C208" s="1">
        <v>92.47</v>
      </c>
      <c r="D208" s="1">
        <v>6.69</v>
      </c>
      <c r="E208" s="11">
        <f t="shared" ref="E208:E214" si="36">AVERAGE(D208/C208)</f>
        <v>7.2347788471936847E-2</v>
      </c>
      <c r="G208" s="1"/>
      <c r="H208" s="1">
        <v>2</v>
      </c>
      <c r="I208" s="1">
        <v>94.78</v>
      </c>
      <c r="J208" s="1">
        <v>4.3719999999999999</v>
      </c>
      <c r="K208" s="11">
        <f t="shared" ref="K208:K214" si="37">AVERAGE(J208/I208)</f>
        <v>4.6127875079130617E-2</v>
      </c>
      <c r="Q208" s="10"/>
      <c r="W208" s="10"/>
    </row>
    <row r="209" spans="1:23">
      <c r="A209" s="1"/>
      <c r="B209" s="1">
        <v>3</v>
      </c>
      <c r="C209" s="1">
        <v>97.17</v>
      </c>
      <c r="D209" s="1">
        <v>2.121</v>
      </c>
      <c r="E209" s="11">
        <f t="shared" si="36"/>
        <v>2.1827724606359986E-2</v>
      </c>
      <c r="G209" s="1"/>
      <c r="H209" s="1">
        <v>3</v>
      </c>
      <c r="I209" s="1">
        <v>94.87</v>
      </c>
      <c r="J209" s="1">
        <v>4.1689999999999996</v>
      </c>
      <c r="K209" s="11">
        <f t="shared" si="37"/>
        <v>4.3944344893011481E-2</v>
      </c>
      <c r="Q209" s="10"/>
      <c r="W209" s="10"/>
    </row>
    <row r="210" spans="1:23">
      <c r="A210" s="1"/>
      <c r="B210" s="1">
        <v>4</v>
      </c>
      <c r="C210" s="1">
        <v>95.52</v>
      </c>
      <c r="D210" s="1">
        <v>3.827</v>
      </c>
      <c r="E210" s="11">
        <f t="shared" si="36"/>
        <v>4.0064907872696821E-2</v>
      </c>
      <c r="G210" s="1"/>
      <c r="H210" s="1">
        <v>4</v>
      </c>
      <c r="I210" s="1">
        <v>94.99</v>
      </c>
      <c r="J210" s="1">
        <v>4.3019999999999996</v>
      </c>
      <c r="K210" s="11">
        <f t="shared" si="37"/>
        <v>4.5288977787135483E-2</v>
      </c>
      <c r="Q210" s="10"/>
      <c r="W210" s="10"/>
    </row>
    <row r="211" spans="1:23">
      <c r="A211" s="1"/>
      <c r="B211" s="1">
        <v>5</v>
      </c>
      <c r="C211" s="1">
        <v>96.06</v>
      </c>
      <c r="D211" s="1">
        <v>2.9249999999999998</v>
      </c>
      <c r="E211" s="11">
        <f t="shared" si="36"/>
        <v>3.0449718925671453E-2</v>
      </c>
      <c r="G211" s="1"/>
      <c r="H211" s="1">
        <v>5</v>
      </c>
      <c r="I211" s="1">
        <v>96.09</v>
      </c>
      <c r="J211" s="1">
        <v>3.004</v>
      </c>
      <c r="K211" s="11">
        <f t="shared" si="37"/>
        <v>3.1262358205848682E-2</v>
      </c>
      <c r="Q211" s="10"/>
      <c r="W211" s="10"/>
    </row>
    <row r="212" spans="1:23">
      <c r="A212" s="1"/>
      <c r="B212" s="1">
        <v>6</v>
      </c>
      <c r="C212" s="1">
        <v>94.11</v>
      </c>
      <c r="D212" s="1">
        <v>5.0270000000000001</v>
      </c>
      <c r="E212" s="11">
        <f t="shared" si="36"/>
        <v>5.3416215067474231E-2</v>
      </c>
      <c r="G212" s="1"/>
      <c r="H212" s="1">
        <v>6</v>
      </c>
      <c r="I212" s="1">
        <v>95.34</v>
      </c>
      <c r="J212" s="1">
        <v>3.8290000000000002</v>
      </c>
      <c r="K212" s="11">
        <f t="shared" si="37"/>
        <v>4.0161527165932451E-2</v>
      </c>
      <c r="Q212" s="10"/>
      <c r="W212" s="10"/>
    </row>
    <row r="213" spans="1:23">
      <c r="A213" s="1"/>
      <c r="B213" s="1">
        <v>7</v>
      </c>
      <c r="C213" s="1">
        <v>93.97</v>
      </c>
      <c r="D213" s="1">
        <v>5.1920000000000002</v>
      </c>
      <c r="E213" s="11">
        <f t="shared" si="36"/>
        <v>5.525167606682984E-2</v>
      </c>
      <c r="G213" s="1"/>
      <c r="H213" s="1">
        <v>7</v>
      </c>
      <c r="I213" s="1">
        <v>95.5</v>
      </c>
      <c r="J213" s="1">
        <v>3.5720000000000001</v>
      </c>
      <c r="K213" s="11">
        <f t="shared" si="37"/>
        <v>3.7403141361256546E-2</v>
      </c>
      <c r="Q213" s="10"/>
      <c r="W213" s="10"/>
    </row>
    <row r="214" spans="1:23">
      <c r="A214" s="1"/>
      <c r="B214" s="1">
        <v>8</v>
      </c>
      <c r="C214" s="1">
        <v>93.56</v>
      </c>
      <c r="D214" s="1">
        <v>5.5659999999999998</v>
      </c>
      <c r="E214" s="11">
        <f t="shared" si="36"/>
        <v>5.949123557075673E-2</v>
      </c>
      <c r="G214" s="1"/>
      <c r="H214" s="1">
        <v>8</v>
      </c>
      <c r="I214" s="1">
        <v>95.45</v>
      </c>
      <c r="J214" s="1">
        <v>3.8210000000000002</v>
      </c>
      <c r="K214" s="11">
        <f t="shared" si="37"/>
        <v>4.0031430068098485E-2</v>
      </c>
      <c r="Q214" s="10"/>
      <c r="W214" s="10"/>
    </row>
    <row r="215" spans="1:23">
      <c r="A215" s="1"/>
      <c r="B215" s="1"/>
      <c r="C215" s="1"/>
      <c r="D215" s="1"/>
      <c r="E215" s="11"/>
      <c r="G215" s="1"/>
      <c r="H215" s="1"/>
      <c r="I215" s="1"/>
      <c r="J215" s="1"/>
      <c r="K215" s="11"/>
      <c r="Q215" s="10"/>
      <c r="W215" s="10"/>
    </row>
    <row r="216" spans="1:23">
      <c r="A216" s="1" t="s">
        <v>526</v>
      </c>
      <c r="B216" s="1"/>
      <c r="C216" s="1"/>
      <c r="D216" s="1"/>
      <c r="E216" s="11">
        <f>AVERAGE(E207:E214)</f>
        <v>4.6717473147231195E-2</v>
      </c>
      <c r="G216" s="1" t="s">
        <v>526</v>
      </c>
      <c r="H216" s="1"/>
      <c r="I216" s="1"/>
      <c r="J216" s="1"/>
      <c r="K216" s="11">
        <f>AVERAGE(K207:K214)</f>
        <v>4.228342188183272E-2</v>
      </c>
      <c r="Q216" s="10"/>
      <c r="W216" s="10"/>
    </row>
    <row r="217" spans="1:23">
      <c r="A217" s="1" t="s">
        <v>527</v>
      </c>
      <c r="B217" s="1"/>
      <c r="C217" s="1"/>
      <c r="D217" s="1"/>
      <c r="E217" s="11">
        <f>_xlfn.STDEV.S(E207:E214)</f>
        <v>1.6475684537250259E-2</v>
      </c>
      <c r="G217" s="1" t="s">
        <v>527</v>
      </c>
      <c r="H217" s="1"/>
      <c r="I217" s="1"/>
      <c r="J217" s="1"/>
      <c r="K217" s="11">
        <f>_xlfn.STDEV.S(K207:K214)</f>
        <v>6.759389877383796E-3</v>
      </c>
      <c r="Q217" s="10"/>
      <c r="W217" s="10"/>
    </row>
    <row r="218" spans="1:23">
      <c r="E218" s="10"/>
      <c r="K218" s="10"/>
      <c r="Q218" s="10"/>
      <c r="W218" s="10"/>
    </row>
    <row r="219" spans="1:23">
      <c r="A219" s="13" t="s">
        <v>520</v>
      </c>
      <c r="B219" s="13" t="s">
        <v>521</v>
      </c>
      <c r="C219" s="11" t="s">
        <v>522</v>
      </c>
      <c r="D219" s="11" t="s">
        <v>523</v>
      </c>
      <c r="E219" s="11" t="s">
        <v>524</v>
      </c>
      <c r="G219" s="13" t="s">
        <v>520</v>
      </c>
      <c r="H219" s="13" t="s">
        <v>521</v>
      </c>
      <c r="I219" s="11" t="s">
        <v>522</v>
      </c>
      <c r="J219" s="11" t="s">
        <v>523</v>
      </c>
      <c r="K219" s="11" t="s">
        <v>524</v>
      </c>
      <c r="M219" s="13" t="s">
        <v>520</v>
      </c>
      <c r="N219" s="13" t="s">
        <v>521</v>
      </c>
      <c r="O219" s="11" t="s">
        <v>522</v>
      </c>
      <c r="P219" s="11" t="s">
        <v>523</v>
      </c>
      <c r="Q219" s="11" t="s">
        <v>524</v>
      </c>
      <c r="S219" s="13" t="s">
        <v>520</v>
      </c>
      <c r="T219" s="13" t="s">
        <v>521</v>
      </c>
      <c r="U219" s="11" t="s">
        <v>522</v>
      </c>
      <c r="V219" s="11" t="s">
        <v>523</v>
      </c>
      <c r="W219" s="11" t="s">
        <v>524</v>
      </c>
    </row>
    <row r="220" spans="1:23">
      <c r="A220" s="16" t="s">
        <v>123</v>
      </c>
      <c r="B220" s="1"/>
      <c r="C220" s="12"/>
      <c r="D220" s="1"/>
      <c r="E220" s="11"/>
      <c r="G220" s="16" t="s">
        <v>125</v>
      </c>
      <c r="H220" s="1"/>
      <c r="I220" s="12"/>
      <c r="J220" s="1"/>
      <c r="K220" s="11"/>
      <c r="M220" s="16" t="s">
        <v>126</v>
      </c>
      <c r="N220" s="1"/>
      <c r="O220" s="12"/>
      <c r="P220" s="1"/>
      <c r="Q220" s="11"/>
      <c r="S220" s="16" t="s">
        <v>128</v>
      </c>
      <c r="T220" s="1"/>
      <c r="U220" s="12"/>
      <c r="V220" s="1"/>
      <c r="W220" s="11"/>
    </row>
    <row r="221" spans="1:23">
      <c r="A221" s="1"/>
      <c r="B221" s="1">
        <v>1</v>
      </c>
      <c r="C221" s="1">
        <v>95.48</v>
      </c>
      <c r="D221" s="1">
        <v>3.8180000000000001</v>
      </c>
      <c r="E221" s="11">
        <f>AVERAGE(D221/C221)</f>
        <v>3.9987431922915796E-2</v>
      </c>
      <c r="G221" s="1"/>
      <c r="H221" s="1">
        <v>1</v>
      </c>
      <c r="I221" s="1">
        <v>93.81</v>
      </c>
      <c r="J221" s="1">
        <v>5.3979999999999997</v>
      </c>
      <c r="K221" s="11">
        <f>AVERAGE(J221/I221)</f>
        <v>5.7541839889137615E-2</v>
      </c>
      <c r="M221" s="1"/>
      <c r="N221" s="1">
        <v>1</v>
      </c>
      <c r="O221" s="1">
        <v>95.16</v>
      </c>
      <c r="P221" s="1">
        <v>4.0529999999999999</v>
      </c>
      <c r="Q221" s="11">
        <f>AVERAGE(P221/O221)</f>
        <v>4.2591424968474151E-2</v>
      </c>
      <c r="S221" s="1"/>
      <c r="T221" s="1">
        <v>1</v>
      </c>
      <c r="U221" s="1">
        <v>95.54</v>
      </c>
      <c r="V221" s="1">
        <v>3.8519999999999999</v>
      </c>
      <c r="W221" s="11">
        <f>AVERAGE(V221/U221)</f>
        <v>4.0318191333472884E-2</v>
      </c>
    </row>
    <row r="222" spans="1:23">
      <c r="A222" s="1"/>
      <c r="B222" s="1">
        <v>2</v>
      </c>
      <c r="C222" s="1">
        <v>94.58</v>
      </c>
      <c r="D222" s="1">
        <v>4.6280000000000001</v>
      </c>
      <c r="E222" s="11">
        <f t="shared" ref="E222:E228" si="38">AVERAGE(D222/C222)</f>
        <v>4.8932120955804612E-2</v>
      </c>
      <c r="G222" s="1"/>
      <c r="H222" s="1">
        <v>2</v>
      </c>
      <c r="I222" s="1">
        <v>95.22</v>
      </c>
      <c r="J222" s="1">
        <v>4.0250000000000004</v>
      </c>
      <c r="K222" s="11">
        <f t="shared" ref="K222:K228" si="39">AVERAGE(J222/I222)</f>
        <v>4.2270531400966191E-2</v>
      </c>
      <c r="M222" s="1"/>
      <c r="N222" s="1">
        <v>2</v>
      </c>
      <c r="O222" s="1">
        <v>94.39</v>
      </c>
      <c r="P222" s="1">
        <v>4.8570000000000002</v>
      </c>
      <c r="Q222" s="11">
        <f t="shared" ref="Q222:Q228" si="40">AVERAGE(P222/O222)</f>
        <v>5.1456722110393052E-2</v>
      </c>
      <c r="S222" s="1"/>
      <c r="T222" s="1">
        <v>2</v>
      </c>
      <c r="U222" s="1">
        <v>97.29</v>
      </c>
      <c r="V222" s="1">
        <v>2.125</v>
      </c>
      <c r="W222" s="11">
        <f t="shared" ref="W222:W228" si="41">AVERAGE(V222/U222)</f>
        <v>2.1841915921471888E-2</v>
      </c>
    </row>
    <row r="223" spans="1:23">
      <c r="A223" s="1"/>
      <c r="B223" s="1">
        <v>3</v>
      </c>
      <c r="C223" s="1">
        <v>95.94</v>
      </c>
      <c r="D223" s="1">
        <v>3.1909999999999998</v>
      </c>
      <c r="E223" s="11">
        <f t="shared" si="38"/>
        <v>3.3260371065249116E-2</v>
      </c>
      <c r="G223" s="1"/>
      <c r="H223" s="1">
        <v>3</v>
      </c>
      <c r="I223" s="1">
        <v>95.16</v>
      </c>
      <c r="J223" s="1">
        <v>4.0179999999999998</v>
      </c>
      <c r="K223" s="11">
        <f t="shared" si="39"/>
        <v>4.2223623371164351E-2</v>
      </c>
      <c r="M223" s="1"/>
      <c r="N223" s="1">
        <v>3</v>
      </c>
      <c r="O223" s="1">
        <v>94.93</v>
      </c>
      <c r="P223" s="1">
        <v>3.6339999999999999</v>
      </c>
      <c r="Q223" s="11">
        <f t="shared" si="40"/>
        <v>3.8280838512588219E-2</v>
      </c>
      <c r="S223" s="1"/>
      <c r="T223" s="1">
        <v>3</v>
      </c>
      <c r="U223" s="1">
        <v>96.59</v>
      </c>
      <c r="V223" s="1">
        <v>2.1509999999999998</v>
      </c>
      <c r="W223" s="11">
        <f t="shared" si="41"/>
        <v>2.2269386064810021E-2</v>
      </c>
    </row>
    <row r="224" spans="1:23">
      <c r="A224" s="1"/>
      <c r="B224" s="1">
        <v>4</v>
      </c>
      <c r="C224" s="1">
        <v>94.73</v>
      </c>
      <c r="D224" s="1">
        <v>4.4630000000000001</v>
      </c>
      <c r="E224" s="11">
        <f t="shared" si="38"/>
        <v>4.7112847038952813E-2</v>
      </c>
      <c r="G224" s="1"/>
      <c r="H224" s="1">
        <v>4</v>
      </c>
      <c r="I224" s="1">
        <v>96.59</v>
      </c>
      <c r="J224" s="1">
        <v>2.802</v>
      </c>
      <c r="K224" s="11">
        <f t="shared" si="39"/>
        <v>2.9009214204368982E-2</v>
      </c>
      <c r="M224" s="1"/>
      <c r="N224" s="1">
        <v>4</v>
      </c>
      <c r="O224" s="1">
        <v>94.28</v>
      </c>
      <c r="P224" s="1">
        <v>4.8810000000000002</v>
      </c>
      <c r="Q224" s="11">
        <f t="shared" si="40"/>
        <v>5.1771319473907514E-2</v>
      </c>
      <c r="S224" s="1"/>
      <c r="T224" s="1">
        <v>4</v>
      </c>
      <c r="U224" s="1">
        <v>92.31</v>
      </c>
      <c r="V224" s="1">
        <v>6.3940000000000001</v>
      </c>
      <c r="W224" s="11">
        <f t="shared" si="41"/>
        <v>6.9266601668291627E-2</v>
      </c>
    </row>
    <row r="225" spans="1:23">
      <c r="A225" s="1"/>
      <c r="B225" s="1">
        <v>5</v>
      </c>
      <c r="C225" s="1">
        <v>96.05</v>
      </c>
      <c r="D225" s="1">
        <v>3.181</v>
      </c>
      <c r="E225" s="11">
        <f t="shared" si="38"/>
        <v>3.3118167621030717E-2</v>
      </c>
      <c r="G225" s="1"/>
      <c r="H225" s="1">
        <v>5</v>
      </c>
      <c r="I225" s="1">
        <v>94.85</v>
      </c>
      <c r="J225" s="1">
        <v>4.2969999999999997</v>
      </c>
      <c r="K225" s="11">
        <f t="shared" si="39"/>
        <v>4.5303110173958883E-2</v>
      </c>
      <c r="M225" s="1"/>
      <c r="N225" s="1">
        <v>5</v>
      </c>
      <c r="O225" s="1">
        <v>92.56</v>
      </c>
      <c r="P225" s="1">
        <v>6.577</v>
      </c>
      <c r="Q225" s="11">
        <f t="shared" si="40"/>
        <v>7.1056611927398441E-2</v>
      </c>
      <c r="S225" s="1"/>
      <c r="T225" s="1">
        <v>5</v>
      </c>
      <c r="U225" s="1">
        <v>94.29</v>
      </c>
      <c r="V225" s="1">
        <v>5</v>
      </c>
      <c r="W225" s="11">
        <f t="shared" si="41"/>
        <v>5.3027892671545229E-2</v>
      </c>
    </row>
    <row r="226" spans="1:23">
      <c r="A226" s="1"/>
      <c r="B226" s="1">
        <v>6</v>
      </c>
      <c r="C226" s="1">
        <v>95.18</v>
      </c>
      <c r="D226" s="1">
        <v>4.0149999999999997</v>
      </c>
      <c r="E226" s="11">
        <f t="shared" si="38"/>
        <v>4.2183231771380537E-2</v>
      </c>
      <c r="G226" s="1"/>
      <c r="H226" s="1">
        <v>6</v>
      </c>
      <c r="I226" s="1">
        <v>96.43</v>
      </c>
      <c r="J226" s="1">
        <v>2.8250000000000002</v>
      </c>
      <c r="K226" s="11">
        <f t="shared" si="39"/>
        <v>2.9295862283521726E-2</v>
      </c>
      <c r="M226" s="1"/>
      <c r="N226" s="1">
        <v>6</v>
      </c>
      <c r="O226" s="1">
        <v>94.47</v>
      </c>
      <c r="P226" s="1">
        <v>4.6520000000000001</v>
      </c>
      <c r="Q226" s="11">
        <f t="shared" si="40"/>
        <v>4.9243145972266332E-2</v>
      </c>
      <c r="S226" s="1"/>
      <c r="T226" s="1">
        <v>6</v>
      </c>
      <c r="U226" s="1">
        <v>96.15</v>
      </c>
      <c r="V226" s="1">
        <v>2.4020000000000001</v>
      </c>
      <c r="W226" s="11">
        <f t="shared" si="41"/>
        <v>2.4981799271970879E-2</v>
      </c>
    </row>
    <row r="227" spans="1:23">
      <c r="A227" s="1"/>
      <c r="B227" s="1">
        <v>7</v>
      </c>
      <c r="C227" s="1">
        <v>95.15</v>
      </c>
      <c r="D227" s="1">
        <v>4.2119999999999997</v>
      </c>
      <c r="E227" s="11">
        <f t="shared" si="38"/>
        <v>4.4266946925906457E-2</v>
      </c>
      <c r="G227" s="1"/>
      <c r="H227" s="1">
        <v>7</v>
      </c>
      <c r="I227" s="1">
        <v>94.8</v>
      </c>
      <c r="J227" s="1">
        <v>4.5449999999999999</v>
      </c>
      <c r="K227" s="11">
        <f t="shared" si="39"/>
        <v>4.7943037974683543E-2</v>
      </c>
      <c r="M227" s="1"/>
      <c r="N227" s="1">
        <v>7</v>
      </c>
      <c r="O227" s="1">
        <v>95.33</v>
      </c>
      <c r="P227" s="1">
        <v>3.8420000000000001</v>
      </c>
      <c r="Q227" s="11">
        <f t="shared" si="40"/>
        <v>4.0302108465330957E-2</v>
      </c>
      <c r="S227" s="1"/>
      <c r="T227" s="1">
        <v>7</v>
      </c>
      <c r="U227" s="1">
        <v>96</v>
      </c>
      <c r="V227" s="1">
        <v>3.371</v>
      </c>
      <c r="W227" s="11">
        <f t="shared" si="41"/>
        <v>3.5114583333333331E-2</v>
      </c>
    </row>
    <row r="228" spans="1:23">
      <c r="A228" s="1"/>
      <c r="B228" s="1">
        <v>8</v>
      </c>
      <c r="C228" s="1">
        <v>94.83</v>
      </c>
      <c r="D228" s="1">
        <v>4.375</v>
      </c>
      <c r="E228" s="11">
        <f t="shared" si="38"/>
        <v>4.6135189286090901E-2</v>
      </c>
      <c r="G228" s="1"/>
      <c r="H228" s="1">
        <v>8</v>
      </c>
      <c r="I228" s="1">
        <v>96.32</v>
      </c>
      <c r="J228" s="1">
        <v>3.14</v>
      </c>
      <c r="K228" s="11">
        <f t="shared" si="39"/>
        <v>3.2599667774086384E-2</v>
      </c>
      <c r="M228" s="1"/>
      <c r="N228" s="1">
        <v>8</v>
      </c>
      <c r="O228" s="1">
        <v>96.38</v>
      </c>
      <c r="P228" s="1">
        <v>2.907</v>
      </c>
      <c r="Q228" s="11">
        <f t="shared" si="40"/>
        <v>3.0161859306910149E-2</v>
      </c>
      <c r="S228" s="1"/>
      <c r="T228" s="1">
        <v>8</v>
      </c>
      <c r="U228" s="1">
        <v>95.02</v>
      </c>
      <c r="V228" s="1">
        <v>4.4009999999999998</v>
      </c>
      <c r="W228" s="11">
        <f t="shared" si="41"/>
        <v>4.6316564933698172E-2</v>
      </c>
    </row>
    <row r="229" spans="1:23">
      <c r="A229" s="1"/>
      <c r="B229" s="1"/>
      <c r="C229" s="1"/>
      <c r="D229" s="1"/>
      <c r="E229" s="11"/>
      <c r="G229" s="1"/>
      <c r="H229" s="1"/>
      <c r="I229" s="1"/>
      <c r="J229" s="1"/>
      <c r="K229" s="11"/>
      <c r="M229" s="1"/>
      <c r="O229" s="1"/>
      <c r="P229" s="1"/>
      <c r="Q229" s="1"/>
      <c r="R229" s="1"/>
      <c r="S229" s="11"/>
    </row>
    <row r="230" spans="1:23">
      <c r="A230" s="1" t="s">
        <v>526</v>
      </c>
      <c r="B230" s="1"/>
      <c r="C230" s="1"/>
      <c r="D230" s="1"/>
      <c r="E230" s="11">
        <f>AVERAGE(E221:E228)</f>
        <v>4.1874538323416366E-2</v>
      </c>
      <c r="G230" s="1" t="s">
        <v>526</v>
      </c>
      <c r="H230" s="1"/>
      <c r="I230" s="1"/>
      <c r="J230" s="1"/>
      <c r="K230" s="11">
        <f>AVERAGE(K221:K228)</f>
        <v>4.0773360883985955E-2</v>
      </c>
      <c r="M230" s="1" t="s">
        <v>526</v>
      </c>
      <c r="N230" s="1"/>
      <c r="O230" s="1"/>
      <c r="P230" s="1"/>
      <c r="Q230" s="11">
        <f>AVERAGE(Q221:Q228)</f>
        <v>4.6858003842158602E-2</v>
      </c>
      <c r="S230" s="1" t="s">
        <v>526</v>
      </c>
      <c r="T230" s="1"/>
      <c r="U230" s="1"/>
      <c r="V230" s="1"/>
      <c r="W230" s="11">
        <f>AVERAGE(W221:W228)</f>
        <v>3.9142116899824254E-2</v>
      </c>
    </row>
    <row r="231" spans="1:23">
      <c r="A231" s="1" t="s">
        <v>527</v>
      </c>
      <c r="B231" s="1"/>
      <c r="C231" s="1"/>
      <c r="D231" s="1"/>
      <c r="E231" s="11">
        <f>_xlfn.STDEV.S(E221:E228)</f>
        <v>6.0434200818524934E-3</v>
      </c>
      <c r="G231" s="1" t="s">
        <v>527</v>
      </c>
      <c r="H231" s="1"/>
      <c r="I231" s="1"/>
      <c r="J231" s="1"/>
      <c r="K231" s="11">
        <f>_xlfn.STDEV.S(K221:K228)</f>
        <v>9.9598260704675153E-3</v>
      </c>
      <c r="M231" s="1" t="s">
        <v>527</v>
      </c>
      <c r="N231" s="1"/>
      <c r="O231" s="1"/>
      <c r="P231" s="1"/>
      <c r="Q231" s="11">
        <f>_xlfn.STDEV.S(Q221:Q228)</f>
        <v>1.2247815451637566E-2</v>
      </c>
      <c r="S231" s="1" t="s">
        <v>527</v>
      </c>
      <c r="T231" s="1"/>
      <c r="U231" s="1"/>
      <c r="V231" s="1"/>
      <c r="W231" s="11">
        <f>_xlfn.STDEV.S(W221:W229)</f>
        <v>1.6707042264888977E-2</v>
      </c>
    </row>
    <row r="232" spans="1:23">
      <c r="E232" s="10"/>
      <c r="K232" s="10"/>
      <c r="Q232" s="10"/>
      <c r="W232" s="10"/>
    </row>
    <row r="233" spans="1:23">
      <c r="A233" s="13" t="s">
        <v>520</v>
      </c>
      <c r="B233" s="13" t="s">
        <v>521</v>
      </c>
      <c r="C233" s="11" t="s">
        <v>522</v>
      </c>
      <c r="D233" s="11" t="s">
        <v>523</v>
      </c>
      <c r="E233" s="11" t="s">
        <v>524</v>
      </c>
      <c r="G233" s="13" t="s">
        <v>520</v>
      </c>
      <c r="H233" s="13" t="s">
        <v>521</v>
      </c>
      <c r="I233" s="11" t="s">
        <v>522</v>
      </c>
      <c r="J233" s="11" t="s">
        <v>523</v>
      </c>
      <c r="K233" s="11" t="s">
        <v>524</v>
      </c>
      <c r="M233" s="13" t="s">
        <v>520</v>
      </c>
      <c r="N233" s="13" t="s">
        <v>521</v>
      </c>
      <c r="O233" s="11" t="s">
        <v>522</v>
      </c>
      <c r="P233" s="11" t="s">
        <v>523</v>
      </c>
      <c r="Q233" s="11" t="s">
        <v>524</v>
      </c>
      <c r="S233" s="13" t="s">
        <v>520</v>
      </c>
      <c r="T233" s="13" t="s">
        <v>521</v>
      </c>
      <c r="U233" s="11" t="s">
        <v>522</v>
      </c>
      <c r="V233" s="11" t="s">
        <v>523</v>
      </c>
      <c r="W233" s="11" t="s">
        <v>524</v>
      </c>
    </row>
    <row r="234" spans="1:23">
      <c r="A234" s="16" t="s">
        <v>129</v>
      </c>
      <c r="B234" s="1"/>
      <c r="C234" s="12"/>
      <c r="D234" s="1"/>
      <c r="E234" s="11"/>
      <c r="G234" s="16" t="s">
        <v>130</v>
      </c>
      <c r="H234" s="1"/>
      <c r="I234" s="12"/>
      <c r="J234" s="1"/>
      <c r="K234" s="11"/>
      <c r="M234" s="16" t="s">
        <v>131</v>
      </c>
      <c r="N234" s="1"/>
      <c r="O234" s="12"/>
      <c r="P234" s="1"/>
      <c r="Q234" s="11"/>
      <c r="S234" s="59" t="s">
        <v>132</v>
      </c>
      <c r="T234" s="1"/>
      <c r="U234" s="12"/>
      <c r="V234" s="1"/>
      <c r="W234" s="11"/>
    </row>
    <row r="235" spans="1:23">
      <c r="A235" s="1"/>
      <c r="B235" s="1">
        <v>1</v>
      </c>
      <c r="C235" s="1">
        <v>95.75</v>
      </c>
      <c r="D235" s="1">
        <v>3.444</v>
      </c>
      <c r="E235" s="11">
        <f>AVERAGE(D235/C235)</f>
        <v>3.5968668407310701E-2</v>
      </c>
      <c r="G235" s="1"/>
      <c r="H235" s="1">
        <v>1</v>
      </c>
      <c r="I235" s="1">
        <v>93.495000000000005</v>
      </c>
      <c r="J235" s="1">
        <v>5.73</v>
      </c>
      <c r="K235" s="11">
        <f>AVERAGE(J235/I235)</f>
        <v>6.1286699823519974E-2</v>
      </c>
      <c r="M235" s="1"/>
      <c r="N235" s="1">
        <v>1</v>
      </c>
      <c r="O235" s="1">
        <v>95.049000000000007</v>
      </c>
      <c r="P235" s="1">
        <v>4.0990000000000002</v>
      </c>
      <c r="Q235" s="11">
        <f>AVERAGE(P235/O235)</f>
        <v>4.3125124935559554E-2</v>
      </c>
      <c r="S235" s="1"/>
      <c r="T235" s="1">
        <v>1</v>
      </c>
      <c r="U235" s="1"/>
      <c r="V235" s="1"/>
      <c r="W235" s="11" t="e">
        <f>AVERAGE(V235/U235)</f>
        <v>#DIV/0!</v>
      </c>
    </row>
    <row r="236" spans="1:23">
      <c r="A236" s="1"/>
      <c r="B236" s="1">
        <v>2</v>
      </c>
      <c r="C236" s="1">
        <v>95.935000000000002</v>
      </c>
      <c r="D236" s="1">
        <v>3.2309999999999999</v>
      </c>
      <c r="E236" s="11">
        <f t="shared" ref="E236:E242" si="42">AVERAGE(D236/C236)</f>
        <v>3.3679053525824773E-2</v>
      </c>
      <c r="G236" s="1"/>
      <c r="H236" s="1">
        <v>2</v>
      </c>
      <c r="I236" s="1">
        <v>96.08</v>
      </c>
      <c r="J236" s="1">
        <v>3.19</v>
      </c>
      <c r="K236" s="11">
        <f t="shared" ref="K236:K242" si="43">AVERAGE(J236/I236)</f>
        <v>3.3201498751040802E-2</v>
      </c>
      <c r="M236" s="1"/>
      <c r="N236" s="1">
        <v>2</v>
      </c>
      <c r="O236" s="1">
        <v>97.010999999999996</v>
      </c>
      <c r="P236" s="1">
        <v>2.1739999999999999</v>
      </c>
      <c r="Q236" s="11">
        <f t="shared" ref="Q236:Q242" si="44">AVERAGE(P236/O236)</f>
        <v>2.2409829813113978E-2</v>
      </c>
      <c r="S236" s="1"/>
      <c r="T236" s="1">
        <v>2</v>
      </c>
      <c r="U236" s="1"/>
      <c r="V236" s="1"/>
      <c r="W236" s="11" t="e">
        <f t="shared" ref="W236:W242" si="45">AVERAGE(V236/U236)</f>
        <v>#DIV/0!</v>
      </c>
    </row>
    <row r="237" spans="1:23">
      <c r="A237" s="1"/>
      <c r="B237" s="1">
        <v>3</v>
      </c>
      <c r="C237" s="1">
        <v>96.465999999999994</v>
      </c>
      <c r="D237" s="1">
        <v>2.8149999999999999</v>
      </c>
      <c r="E237" s="11">
        <f t="shared" si="42"/>
        <v>2.9181265938258042E-2</v>
      </c>
      <c r="G237" s="1"/>
      <c r="H237" s="1">
        <v>3</v>
      </c>
      <c r="I237" s="1">
        <v>96.322999999999993</v>
      </c>
      <c r="J237" s="1">
        <v>2.9049999999999998</v>
      </c>
      <c r="K237" s="11">
        <f t="shared" si="43"/>
        <v>3.0158944385037842E-2</v>
      </c>
      <c r="M237" s="1"/>
      <c r="N237" s="1">
        <v>3</v>
      </c>
      <c r="O237" s="1">
        <v>96.962999999999994</v>
      </c>
      <c r="P237" s="1">
        <v>2.2679999999999998</v>
      </c>
      <c r="Q237" s="11">
        <f t="shared" si="44"/>
        <v>2.3390365397110237E-2</v>
      </c>
      <c r="S237" s="1"/>
      <c r="T237" s="1">
        <v>3</v>
      </c>
      <c r="U237" s="1"/>
      <c r="V237" s="1"/>
      <c r="W237" s="11" t="e">
        <f t="shared" si="45"/>
        <v>#DIV/0!</v>
      </c>
    </row>
    <row r="238" spans="1:23">
      <c r="A238" s="1"/>
      <c r="B238" s="1">
        <v>4</v>
      </c>
      <c r="C238" s="1">
        <v>96.091999999999999</v>
      </c>
      <c r="D238" s="1">
        <v>3.234</v>
      </c>
      <c r="E238" s="11">
        <f t="shared" si="42"/>
        <v>3.3655247054905718E-2</v>
      </c>
      <c r="G238" s="1"/>
      <c r="H238" s="1">
        <v>4</v>
      </c>
      <c r="I238" s="1">
        <v>96.894999999999996</v>
      </c>
      <c r="J238" s="1">
        <v>2.331</v>
      </c>
      <c r="K238" s="11">
        <f t="shared" si="43"/>
        <v>2.4056968883843337E-2</v>
      </c>
      <c r="M238" s="1"/>
      <c r="N238" s="1">
        <v>4</v>
      </c>
      <c r="O238" s="1">
        <v>94.721999999999994</v>
      </c>
      <c r="P238" s="1">
        <v>4.4459999999999997</v>
      </c>
      <c r="Q238" s="11">
        <f t="shared" si="44"/>
        <v>4.6937353518717931E-2</v>
      </c>
      <c r="S238" s="1"/>
      <c r="T238" s="1">
        <v>4</v>
      </c>
      <c r="U238" s="1"/>
      <c r="V238" s="1"/>
      <c r="W238" s="11" t="e">
        <f t="shared" si="45"/>
        <v>#DIV/0!</v>
      </c>
    </row>
    <row r="239" spans="1:23">
      <c r="A239" s="1"/>
      <c r="B239" s="1">
        <v>5</v>
      </c>
      <c r="C239" s="1">
        <v>96.028999999999996</v>
      </c>
      <c r="D239" s="1">
        <v>3.3029999999999999</v>
      </c>
      <c r="E239" s="11">
        <f t="shared" si="42"/>
        <v>3.4395859584083976E-2</v>
      </c>
      <c r="G239" s="1"/>
      <c r="H239" s="1">
        <v>5</v>
      </c>
      <c r="I239" s="1">
        <v>93.998999999999995</v>
      </c>
      <c r="J239" s="1">
        <v>5.274</v>
      </c>
      <c r="K239" s="11">
        <f t="shared" si="43"/>
        <v>5.6106979861487889E-2</v>
      </c>
      <c r="M239" s="1"/>
      <c r="N239" s="1">
        <v>5</v>
      </c>
      <c r="O239" s="1">
        <v>94.22</v>
      </c>
      <c r="P239" s="1">
        <v>4.3209999999999997</v>
      </c>
      <c r="Q239" s="11">
        <f t="shared" si="44"/>
        <v>4.5860751432816808E-2</v>
      </c>
      <c r="S239" s="1"/>
      <c r="T239" s="1">
        <v>5</v>
      </c>
      <c r="U239" s="1"/>
      <c r="V239" s="1"/>
      <c r="W239" s="11" t="e">
        <f t="shared" si="45"/>
        <v>#DIV/0!</v>
      </c>
    </row>
    <row r="240" spans="1:23">
      <c r="A240" s="1"/>
      <c r="B240" s="1">
        <v>6</v>
      </c>
      <c r="C240" s="1">
        <v>96.1</v>
      </c>
      <c r="D240" s="1">
        <v>3.1539999999999999</v>
      </c>
      <c r="E240" s="11">
        <f t="shared" si="42"/>
        <v>3.2819979188345477E-2</v>
      </c>
      <c r="G240" s="1"/>
      <c r="H240" s="1">
        <v>6</v>
      </c>
      <c r="I240" s="1">
        <v>94.480999999999995</v>
      </c>
      <c r="J240" s="1">
        <v>4.7779999999999996</v>
      </c>
      <c r="K240" s="11">
        <f t="shared" si="43"/>
        <v>5.0571014278002986E-2</v>
      </c>
      <c r="M240" s="1"/>
      <c r="N240" s="1">
        <v>6</v>
      </c>
      <c r="O240" s="1">
        <v>95.828999999999994</v>
      </c>
      <c r="P240" s="1">
        <v>3.347</v>
      </c>
      <c r="Q240" s="11">
        <f t="shared" si="44"/>
        <v>3.4926796689937284E-2</v>
      </c>
      <c r="S240" s="1"/>
      <c r="T240" s="1">
        <v>6</v>
      </c>
      <c r="U240" s="1"/>
      <c r="V240" s="1"/>
      <c r="W240" s="11" t="e">
        <f t="shared" si="45"/>
        <v>#DIV/0!</v>
      </c>
    </row>
    <row r="241" spans="1:23">
      <c r="A241" s="1"/>
      <c r="B241" s="1">
        <v>7</v>
      </c>
      <c r="C241" s="1">
        <v>96.063999999999993</v>
      </c>
      <c r="D241" s="1">
        <v>3.1379999999999999</v>
      </c>
      <c r="E241" s="11">
        <f t="shared" si="42"/>
        <v>3.2665722851432377E-2</v>
      </c>
      <c r="G241" s="1"/>
      <c r="H241" s="1">
        <v>7</v>
      </c>
      <c r="I241" s="1">
        <v>95.974999999999994</v>
      </c>
      <c r="J241" s="1">
        <v>3.2650000000000001</v>
      </c>
      <c r="K241" s="11">
        <f t="shared" si="43"/>
        <v>3.4019275853086742E-2</v>
      </c>
      <c r="M241" s="1"/>
      <c r="N241" s="1">
        <v>7</v>
      </c>
      <c r="O241" s="1">
        <v>94.495999999999995</v>
      </c>
      <c r="P241" s="1">
        <v>4.6340000000000003</v>
      </c>
      <c r="Q241" s="11">
        <f t="shared" si="44"/>
        <v>4.903911276667796E-2</v>
      </c>
      <c r="S241" s="1"/>
      <c r="T241" s="1">
        <v>7</v>
      </c>
      <c r="U241" s="1"/>
      <c r="V241" s="1"/>
      <c r="W241" s="11" t="e">
        <f t="shared" si="45"/>
        <v>#DIV/0!</v>
      </c>
    </row>
    <row r="242" spans="1:23">
      <c r="A242" s="1"/>
      <c r="B242" s="1">
        <v>8</v>
      </c>
      <c r="C242" s="1">
        <v>96.515000000000001</v>
      </c>
      <c r="D242" s="1">
        <v>2.78</v>
      </c>
      <c r="E242" s="11">
        <f t="shared" si="42"/>
        <v>2.8803812878827124E-2</v>
      </c>
      <c r="G242" s="1"/>
      <c r="H242" s="1">
        <v>8</v>
      </c>
      <c r="I242" s="1">
        <v>95.478999999999999</v>
      </c>
      <c r="J242" s="1">
        <v>3.778</v>
      </c>
      <c r="K242" s="11">
        <f t="shared" si="43"/>
        <v>3.9568910441039391E-2</v>
      </c>
      <c r="M242" s="1"/>
      <c r="N242" s="1">
        <v>8</v>
      </c>
      <c r="O242" s="1">
        <v>94.063000000000002</v>
      </c>
      <c r="P242" s="1">
        <v>5.0439999999999996</v>
      </c>
      <c r="Q242" s="11">
        <f t="shared" si="44"/>
        <v>5.3623635223201467E-2</v>
      </c>
      <c r="S242" s="1"/>
      <c r="T242" s="1">
        <v>8</v>
      </c>
      <c r="U242" s="1"/>
      <c r="V242" s="1"/>
      <c r="W242" s="11" t="e">
        <f t="shared" si="45"/>
        <v>#DIV/0!</v>
      </c>
    </row>
    <row r="243" spans="1:23">
      <c r="A243" s="1"/>
      <c r="B243" s="1"/>
      <c r="C243" s="1"/>
      <c r="D243" s="1"/>
      <c r="E243" s="11"/>
      <c r="G243" s="1"/>
      <c r="H243" s="1"/>
      <c r="I243" s="1"/>
      <c r="J243" s="1"/>
      <c r="K243" s="11"/>
      <c r="M243" s="1"/>
      <c r="N243" s="1"/>
      <c r="O243" s="1"/>
      <c r="P243" s="1"/>
      <c r="Q243" s="11"/>
      <c r="S243" s="1"/>
      <c r="T243" s="1"/>
      <c r="U243" s="1"/>
      <c r="V243" s="1"/>
      <c r="W243" s="11"/>
    </row>
    <row r="244" spans="1:23">
      <c r="A244" s="1" t="s">
        <v>526</v>
      </c>
      <c r="B244" s="1"/>
      <c r="C244" s="1"/>
      <c r="D244" s="1"/>
      <c r="E244" s="11">
        <f>AVERAGE(E235:E242)</f>
        <v>3.2646201178623525E-2</v>
      </c>
      <c r="G244" s="1" t="s">
        <v>526</v>
      </c>
      <c r="H244" s="1"/>
      <c r="I244" s="1"/>
      <c r="J244" s="1"/>
      <c r="K244" s="11">
        <f>AVERAGE(K235:K242)</f>
        <v>4.1121286534632366E-2</v>
      </c>
      <c r="M244" s="1" t="s">
        <v>526</v>
      </c>
      <c r="N244" s="1"/>
      <c r="O244" s="1"/>
      <c r="P244" s="1"/>
      <c r="Q244" s="11">
        <f>AVERAGE(Q235:Q242)</f>
        <v>3.9914121222141906E-2</v>
      </c>
      <c r="S244" s="1" t="s">
        <v>526</v>
      </c>
      <c r="T244" s="1"/>
      <c r="U244" s="1"/>
      <c r="V244" s="1"/>
      <c r="W244" s="11" t="e">
        <f>AVERAGE(W235:W242)</f>
        <v>#DIV/0!</v>
      </c>
    </row>
    <row r="245" spans="1:23">
      <c r="A245" s="1" t="s">
        <v>527</v>
      </c>
      <c r="B245" s="1"/>
      <c r="C245" s="1"/>
      <c r="D245" s="1"/>
      <c r="E245" s="11">
        <f>_xlfn.STDEV.S(E235:E242)</f>
        <v>2.4780566848056837E-3</v>
      </c>
      <c r="G245" s="1" t="s">
        <v>527</v>
      </c>
      <c r="H245" s="1"/>
      <c r="I245" s="1"/>
      <c r="J245" s="1"/>
      <c r="K245" s="11">
        <f>_xlfn.STDEV.S(K235:K242)</f>
        <v>1.3349411972644656E-2</v>
      </c>
      <c r="M245" s="1" t="s">
        <v>527</v>
      </c>
      <c r="N245" s="1"/>
      <c r="O245" s="1"/>
      <c r="P245" s="1"/>
      <c r="Q245" s="11">
        <f>_xlfn.STDEV.S(Q235:Q242)</f>
        <v>1.1774810418381814E-2</v>
      </c>
      <c r="S245" s="1" t="s">
        <v>527</v>
      </c>
      <c r="T245" s="1"/>
      <c r="U245" s="1"/>
      <c r="V245" s="1"/>
      <c r="W245" s="11" t="e">
        <f>_xlfn.STDEV.S(W235:W242)</f>
        <v>#DIV/0!</v>
      </c>
    </row>
    <row r="246" spans="1:23">
      <c r="E246" s="10"/>
      <c r="K246" s="10"/>
      <c r="Q246" s="10"/>
      <c r="W246" s="10"/>
    </row>
    <row r="248" spans="1:23">
      <c r="A248" s="13" t="s">
        <v>520</v>
      </c>
      <c r="B248" s="13" t="s">
        <v>521</v>
      </c>
      <c r="C248" s="11" t="s">
        <v>522</v>
      </c>
      <c r="D248" s="11" t="s">
        <v>523</v>
      </c>
      <c r="E248" s="11" t="s">
        <v>524</v>
      </c>
      <c r="G248" s="13" t="s">
        <v>520</v>
      </c>
      <c r="H248" s="13" t="s">
        <v>521</v>
      </c>
      <c r="I248" s="11" t="s">
        <v>522</v>
      </c>
      <c r="J248" s="11" t="s">
        <v>523</v>
      </c>
      <c r="K248" s="11" t="s">
        <v>524</v>
      </c>
    </row>
    <row r="249" spans="1:23">
      <c r="A249" s="16" t="s">
        <v>133</v>
      </c>
      <c r="B249" s="1"/>
      <c r="C249" s="12"/>
      <c r="D249" s="1"/>
      <c r="E249" s="11"/>
      <c r="G249" s="16" t="s">
        <v>134</v>
      </c>
      <c r="H249" s="1"/>
      <c r="I249" s="12"/>
      <c r="J249" s="1"/>
      <c r="K249" s="11"/>
    </row>
    <row r="250" spans="1:23">
      <c r="A250" s="1"/>
      <c r="B250" s="1">
        <v>1</v>
      </c>
      <c r="C250" s="1">
        <v>96.89</v>
      </c>
      <c r="D250" s="1">
        <v>2.4500000000000002</v>
      </c>
      <c r="E250" s="11">
        <f t="shared" ref="E250:E261" si="46">AVERAGE(D250/C250)</f>
        <v>2.5286407265971721E-2</v>
      </c>
      <c r="G250" s="1"/>
      <c r="H250" s="1">
        <v>1</v>
      </c>
      <c r="I250" s="1">
        <v>95.96</v>
      </c>
      <c r="J250" s="1">
        <v>3.4159999999999999</v>
      </c>
      <c r="K250" s="11">
        <f>AVERAGE(J250/I250)</f>
        <v>3.5598165902459358E-2</v>
      </c>
    </row>
    <row r="251" spans="1:23">
      <c r="A251" s="1"/>
      <c r="B251" s="1">
        <v>2</v>
      </c>
      <c r="C251" s="1">
        <v>96.59</v>
      </c>
      <c r="D251" s="1">
        <v>2.17</v>
      </c>
      <c r="E251" s="11">
        <f t="shared" si="46"/>
        <v>2.2466093798529867E-2</v>
      </c>
      <c r="G251" s="1"/>
      <c r="H251" s="1">
        <v>2</v>
      </c>
      <c r="I251" s="1">
        <v>95.91</v>
      </c>
      <c r="J251" s="1">
        <v>3.3740000000000001</v>
      </c>
      <c r="K251" s="11">
        <f t="shared" ref="K251:K261" si="47">AVERAGE(J251/I251)</f>
        <v>3.5178813470962363E-2</v>
      </c>
    </row>
    <row r="252" spans="1:23">
      <c r="A252" s="1"/>
      <c r="B252" s="1">
        <v>3</v>
      </c>
      <c r="C252" s="1">
        <v>96.94</v>
      </c>
      <c r="D252" s="1">
        <v>2.339</v>
      </c>
      <c r="E252" s="11">
        <f t="shared" si="46"/>
        <v>2.4128326800082527E-2</v>
      </c>
      <c r="G252" s="1"/>
      <c r="H252" s="1">
        <v>3</v>
      </c>
      <c r="I252" s="1">
        <v>96.08</v>
      </c>
      <c r="J252" s="1">
        <v>3.306</v>
      </c>
      <c r="K252" s="11">
        <f t="shared" si="47"/>
        <v>3.4408825978351376E-2</v>
      </c>
    </row>
    <row r="253" spans="1:23">
      <c r="A253" s="1"/>
      <c r="B253" s="1">
        <v>4</v>
      </c>
      <c r="C253" s="1">
        <v>96.45</v>
      </c>
      <c r="D253" s="1">
        <v>2.871</v>
      </c>
      <c r="E253" s="11">
        <f t="shared" si="46"/>
        <v>2.9766718506998444E-2</v>
      </c>
      <c r="G253" s="1"/>
      <c r="H253" s="1">
        <v>4</v>
      </c>
      <c r="I253" s="1">
        <v>95.39</v>
      </c>
      <c r="J253" s="1">
        <v>3.879</v>
      </c>
      <c r="K253" s="11">
        <f t="shared" si="47"/>
        <v>4.0664639899360519E-2</v>
      </c>
    </row>
    <row r="254" spans="1:23">
      <c r="A254" s="1"/>
      <c r="B254" s="1">
        <v>5</v>
      </c>
      <c r="C254" s="1">
        <v>96.15</v>
      </c>
      <c r="D254" s="1">
        <v>2.3849999999999998</v>
      </c>
      <c r="E254" s="11">
        <f t="shared" si="46"/>
        <v>2.4804992199687983E-2</v>
      </c>
      <c r="G254" s="1"/>
      <c r="H254" s="1">
        <v>5</v>
      </c>
      <c r="I254" s="1">
        <v>95.87</v>
      </c>
      <c r="J254" s="1">
        <v>3.5449999999999999</v>
      </c>
      <c r="K254" s="11">
        <f t="shared" si="47"/>
        <v>3.6977156566183368E-2</v>
      </c>
    </row>
    <row r="255" spans="1:23">
      <c r="A255" s="1"/>
      <c r="B255" s="1">
        <v>6</v>
      </c>
      <c r="C255" s="1">
        <v>96.78</v>
      </c>
      <c r="D255" s="1">
        <v>2.46</v>
      </c>
      <c r="E255" s="11">
        <f t="shared" si="46"/>
        <v>2.5418474891506507E-2</v>
      </c>
      <c r="G255" s="1"/>
      <c r="H255" s="1">
        <v>6</v>
      </c>
      <c r="I255" s="1">
        <v>96.355999999999995</v>
      </c>
      <c r="J255" s="1">
        <v>3.1589999999999998</v>
      </c>
      <c r="K255" s="11">
        <f t="shared" si="47"/>
        <v>3.2784673502428495E-2</v>
      </c>
    </row>
    <row r="256" spans="1:23">
      <c r="A256" s="1"/>
      <c r="B256" s="1">
        <v>7</v>
      </c>
      <c r="C256" s="1">
        <v>96.79</v>
      </c>
      <c r="D256" s="1">
        <v>2.415</v>
      </c>
      <c r="E256" s="11">
        <f t="shared" si="46"/>
        <v>2.4950924682301888E-2</v>
      </c>
      <c r="G256" s="1"/>
      <c r="H256" s="1">
        <v>7</v>
      </c>
      <c r="I256" s="1">
        <v>95.97</v>
      </c>
      <c r="J256" s="1">
        <v>3.3849999999999998</v>
      </c>
      <c r="K256" s="11">
        <f t="shared" si="47"/>
        <v>3.5271438991351461E-2</v>
      </c>
    </row>
    <row r="257" spans="1:23">
      <c r="A257" s="1"/>
      <c r="B257" s="1">
        <v>8</v>
      </c>
      <c r="C257" s="1">
        <v>96.49</v>
      </c>
      <c r="D257" s="1">
        <v>2.67</v>
      </c>
      <c r="E257" s="11">
        <f t="shared" si="46"/>
        <v>2.7671261270597991E-2</v>
      </c>
      <c r="G257" s="1"/>
      <c r="H257" s="1">
        <v>8</v>
      </c>
      <c r="I257" s="1">
        <v>96.4</v>
      </c>
      <c r="J257" s="1">
        <v>2.9769999999999999</v>
      </c>
      <c r="K257" s="11">
        <f t="shared" si="47"/>
        <v>3.0881742738589207E-2</v>
      </c>
    </row>
    <row r="258" spans="1:23">
      <c r="A258" s="1"/>
      <c r="B258" s="1">
        <v>9</v>
      </c>
      <c r="C258" s="1">
        <v>96.691000000000003</v>
      </c>
      <c r="D258" s="1">
        <v>2.6429999999999998</v>
      </c>
      <c r="E258" s="11">
        <f t="shared" si="46"/>
        <v>2.733449855725972E-2</v>
      </c>
      <c r="G258" s="1"/>
      <c r="H258" s="1">
        <v>9</v>
      </c>
      <c r="I258" s="1">
        <v>96.35</v>
      </c>
      <c r="J258" s="1">
        <v>3.012</v>
      </c>
      <c r="K258" s="11">
        <f t="shared" si="47"/>
        <v>3.1261027503892064E-2</v>
      </c>
    </row>
    <row r="259" spans="1:23">
      <c r="A259" s="1"/>
      <c r="B259" s="1">
        <v>10</v>
      </c>
      <c r="C259" s="1">
        <v>96.86</v>
      </c>
      <c r="D259" s="1">
        <v>2.3849999999999998</v>
      </c>
      <c r="E259" s="11">
        <f t="shared" si="46"/>
        <v>2.4623167458187073E-2</v>
      </c>
      <c r="G259" s="1"/>
      <c r="H259" s="1">
        <v>10</v>
      </c>
      <c r="I259" s="1">
        <v>95.02</v>
      </c>
      <c r="J259" s="1">
        <v>4.2720000000000002</v>
      </c>
      <c r="K259" s="11">
        <f t="shared" si="47"/>
        <v>4.4958956009261211E-2</v>
      </c>
    </row>
    <row r="260" spans="1:23">
      <c r="A260" s="1"/>
      <c r="B260" s="1">
        <v>11</v>
      </c>
      <c r="C260" s="1">
        <v>96.722999999999999</v>
      </c>
      <c r="D260" s="1">
        <v>2.6349999999999998</v>
      </c>
      <c r="E260" s="11">
        <f t="shared" si="46"/>
        <v>2.7242744745303596E-2</v>
      </c>
      <c r="G260" s="1"/>
      <c r="H260" s="1">
        <v>11</v>
      </c>
      <c r="I260" s="1">
        <v>96.64</v>
      </c>
      <c r="J260" s="1">
        <v>2.7250000000000001</v>
      </c>
      <c r="K260" s="11">
        <f t="shared" si="47"/>
        <v>2.8197433774834437E-2</v>
      </c>
    </row>
    <row r="261" spans="1:23">
      <c r="A261" s="1"/>
      <c r="B261" s="1">
        <v>12</v>
      </c>
      <c r="C261" s="1">
        <v>95.17</v>
      </c>
      <c r="D261" s="1">
        <v>4.173</v>
      </c>
      <c r="E261" s="11">
        <f t="shared" si="46"/>
        <v>4.3847851213617735E-2</v>
      </c>
      <c r="G261" s="1"/>
      <c r="H261" s="1">
        <v>12</v>
      </c>
      <c r="I261" s="1">
        <v>97.08</v>
      </c>
      <c r="J261" s="1">
        <v>2.286</v>
      </c>
      <c r="K261" s="11">
        <f t="shared" si="47"/>
        <v>2.3547589616810877E-2</v>
      </c>
    </row>
    <row r="262" spans="1:23">
      <c r="A262" s="1" t="s">
        <v>526</v>
      </c>
      <c r="B262" s="1"/>
      <c r="C262" s="1"/>
      <c r="D262" s="1"/>
      <c r="E262" s="34">
        <f>AVERAGE(E250:E257)</f>
        <v>2.5561649926959615E-2</v>
      </c>
      <c r="G262" s="1" t="s">
        <v>526</v>
      </c>
      <c r="H262" s="1"/>
      <c r="I262" s="1"/>
      <c r="J262" s="1"/>
      <c r="K262" s="11">
        <f>AVERAGE(K250:K257)</f>
        <v>3.5220682131210768E-2</v>
      </c>
    </row>
    <row r="263" spans="1:23">
      <c r="A263" s="1" t="s">
        <v>527</v>
      </c>
      <c r="B263" s="1"/>
      <c r="C263" s="1"/>
      <c r="D263" s="1"/>
      <c r="E263" s="11">
        <f>_xlfn.STDEV.S(E250:E261)</f>
        <v>5.559493120904869E-3</v>
      </c>
      <c r="G263" s="1" t="s">
        <v>527</v>
      </c>
      <c r="H263" s="1"/>
      <c r="I263" s="1"/>
      <c r="J263" s="1"/>
      <c r="K263" s="11">
        <f>_xlfn.STDEV.S(K250:K261)</f>
        <v>5.563539316026862E-3</v>
      </c>
    </row>
    <row r="265" spans="1:23">
      <c r="A265" s="13" t="s">
        <v>520</v>
      </c>
      <c r="B265" s="13" t="s">
        <v>521</v>
      </c>
      <c r="C265" s="11" t="s">
        <v>522</v>
      </c>
      <c r="D265" s="11" t="s">
        <v>523</v>
      </c>
      <c r="E265" s="11" t="s">
        <v>524</v>
      </c>
      <c r="G265" s="13" t="s">
        <v>520</v>
      </c>
      <c r="H265" s="13" t="s">
        <v>521</v>
      </c>
      <c r="I265" s="11" t="s">
        <v>522</v>
      </c>
      <c r="J265" s="11" t="s">
        <v>523</v>
      </c>
      <c r="K265" s="11" t="s">
        <v>524</v>
      </c>
      <c r="M265" s="13" t="s">
        <v>520</v>
      </c>
      <c r="N265" s="13" t="s">
        <v>521</v>
      </c>
      <c r="O265" s="11" t="s">
        <v>522</v>
      </c>
      <c r="P265" s="11" t="s">
        <v>523</v>
      </c>
      <c r="Q265" s="11" t="s">
        <v>524</v>
      </c>
      <c r="S265" s="13" t="s">
        <v>520</v>
      </c>
      <c r="T265" s="13" t="s">
        <v>521</v>
      </c>
      <c r="U265" s="11" t="s">
        <v>522</v>
      </c>
      <c r="V265" s="11" t="s">
        <v>523</v>
      </c>
      <c r="W265" s="11" t="s">
        <v>524</v>
      </c>
    </row>
    <row r="266" spans="1:23">
      <c r="A266" s="59" t="s">
        <v>135</v>
      </c>
      <c r="B266" s="1"/>
      <c r="C266" s="12"/>
      <c r="D266" s="1"/>
      <c r="E266" s="11"/>
      <c r="G266" s="16" t="s">
        <v>137</v>
      </c>
      <c r="H266" s="1"/>
      <c r="I266" s="12"/>
      <c r="J266" s="1"/>
      <c r="K266" s="11"/>
      <c r="M266" s="59" t="s">
        <v>139</v>
      </c>
      <c r="N266" s="1"/>
      <c r="O266" s="12"/>
      <c r="P266" s="1"/>
      <c r="Q266" s="11"/>
      <c r="S266" s="16" t="s">
        <v>140</v>
      </c>
      <c r="T266" s="1"/>
      <c r="U266" s="12"/>
      <c r="V266" s="1"/>
      <c r="W266" s="11"/>
    </row>
    <row r="267" spans="1:23">
      <c r="A267" s="1"/>
      <c r="B267" s="1">
        <v>1</v>
      </c>
      <c r="C267" s="1"/>
      <c r="D267" s="1"/>
      <c r="E267" s="11" t="e">
        <f>AVERAGE(D267/C267)</f>
        <v>#DIV/0!</v>
      </c>
      <c r="G267" s="1"/>
      <c r="H267" s="1">
        <v>1</v>
      </c>
      <c r="I267" s="1">
        <v>96.02</v>
      </c>
      <c r="J267" s="1">
        <v>3.294</v>
      </c>
      <c r="K267" s="11">
        <f>AVERAGE(J267/I267)</f>
        <v>3.4305353051447614E-2</v>
      </c>
      <c r="M267" s="16"/>
      <c r="N267" s="1">
        <v>1</v>
      </c>
      <c r="O267" s="1"/>
      <c r="P267" s="1"/>
      <c r="Q267" s="11" t="e">
        <f>AVERAGE(P267/O267)</f>
        <v>#DIV/0!</v>
      </c>
      <c r="S267" s="1"/>
      <c r="T267" s="1">
        <v>1</v>
      </c>
      <c r="U267" s="1">
        <v>91.58</v>
      </c>
      <c r="V267" s="1">
        <v>7.6509999999999998</v>
      </c>
      <c r="W267" s="11">
        <f>AVERAGE(V267/U267)</f>
        <v>8.3544442017907838E-2</v>
      </c>
    </row>
    <row r="268" spans="1:23">
      <c r="A268" s="1"/>
      <c r="B268" s="1">
        <v>2</v>
      </c>
      <c r="C268" s="1"/>
      <c r="D268" s="1"/>
      <c r="E268" s="11" t="e">
        <f t="shared" ref="E268:E278" si="48">AVERAGE(D268/C268)</f>
        <v>#DIV/0!</v>
      </c>
      <c r="G268" s="1"/>
      <c r="H268" s="1">
        <v>2</v>
      </c>
      <c r="I268" s="1">
        <v>95.29</v>
      </c>
      <c r="J268" s="1">
        <v>4.0170000000000003</v>
      </c>
      <c r="K268" s="11">
        <f t="shared" ref="K268:K278" si="49">AVERAGE(J268/I268)</f>
        <v>4.2155525238744884E-2</v>
      </c>
      <c r="M268" s="1"/>
      <c r="N268" s="1">
        <v>2</v>
      </c>
      <c r="O268" s="1"/>
      <c r="P268" s="1"/>
      <c r="Q268" s="11" t="e">
        <f t="shared" ref="Q268:Q278" si="50">AVERAGE(P268/O268)</f>
        <v>#DIV/0!</v>
      </c>
      <c r="S268" s="1"/>
      <c r="T268" s="1">
        <v>2</v>
      </c>
      <c r="U268" s="1">
        <v>95.06</v>
      </c>
      <c r="V268" s="1">
        <v>4.2160000000000002</v>
      </c>
      <c r="W268" s="11">
        <f t="shared" ref="W268:W278" si="51">AVERAGE(V268/U268)</f>
        <v>4.4350936250788973E-2</v>
      </c>
    </row>
    <row r="269" spans="1:23">
      <c r="A269" s="1"/>
      <c r="B269" s="1">
        <v>3</v>
      </c>
      <c r="C269" s="1"/>
      <c r="D269" s="1"/>
      <c r="E269" s="11" t="e">
        <f t="shared" si="48"/>
        <v>#DIV/0!</v>
      </c>
      <c r="G269" s="1"/>
      <c r="H269" s="1">
        <v>3</v>
      </c>
      <c r="I269" s="1">
        <v>94.02</v>
      </c>
      <c r="J269" s="1">
        <v>5.2720000000000002</v>
      </c>
      <c r="K269" s="11">
        <f t="shared" si="49"/>
        <v>5.6073175920017024E-2</v>
      </c>
      <c r="M269" s="1"/>
      <c r="N269" s="1">
        <v>3</v>
      </c>
      <c r="O269" s="1"/>
      <c r="P269" s="1"/>
      <c r="Q269" s="11" t="e">
        <f t="shared" si="50"/>
        <v>#DIV/0!</v>
      </c>
      <c r="S269" s="1"/>
      <c r="T269" s="1">
        <v>3</v>
      </c>
      <c r="U269" s="1">
        <v>95.46</v>
      </c>
      <c r="V269" s="1">
        <v>3.8250000000000002</v>
      </c>
      <c r="W269" s="11">
        <f t="shared" si="51"/>
        <v>4.0069138906348216E-2</v>
      </c>
    </row>
    <row r="270" spans="1:23">
      <c r="A270" s="1"/>
      <c r="B270" s="1">
        <v>4</v>
      </c>
      <c r="C270" s="1"/>
      <c r="D270" s="1"/>
      <c r="E270" s="11" t="e">
        <f t="shared" si="48"/>
        <v>#DIV/0!</v>
      </c>
      <c r="G270" s="1"/>
      <c r="H270" s="1">
        <v>4</v>
      </c>
      <c r="I270" s="1">
        <v>95.14</v>
      </c>
      <c r="J270" s="1">
        <v>4.1689999999999996</v>
      </c>
      <c r="K270" s="11">
        <f t="shared" si="49"/>
        <v>4.3819634223249943E-2</v>
      </c>
      <c r="M270" s="1"/>
      <c r="N270" s="1">
        <v>4</v>
      </c>
      <c r="O270" s="1"/>
      <c r="P270" s="1"/>
      <c r="Q270" s="11" t="e">
        <f t="shared" si="50"/>
        <v>#DIV/0!</v>
      </c>
      <c r="S270" s="1"/>
      <c r="T270" s="1">
        <v>4</v>
      </c>
      <c r="U270" s="1">
        <v>95.72</v>
      </c>
      <c r="V270" s="1">
        <v>3.6349999999999998</v>
      </c>
      <c r="W270" s="11">
        <f t="shared" si="51"/>
        <v>3.7975344755536981E-2</v>
      </c>
    </row>
    <row r="271" spans="1:23">
      <c r="A271" s="1"/>
      <c r="B271" s="1">
        <v>5</v>
      </c>
      <c r="C271" s="1"/>
      <c r="D271" s="1"/>
      <c r="E271" s="11" t="e">
        <f t="shared" si="48"/>
        <v>#DIV/0!</v>
      </c>
      <c r="G271" s="1"/>
      <c r="H271" s="1">
        <v>5</v>
      </c>
      <c r="I271" s="1">
        <v>94.12</v>
      </c>
      <c r="J271" s="1">
        <v>5.2160000000000002</v>
      </c>
      <c r="K271" s="11">
        <f t="shared" si="49"/>
        <v>5.5418614534636632E-2</v>
      </c>
      <c r="M271" s="1"/>
      <c r="N271" s="1">
        <v>5</v>
      </c>
      <c r="O271" s="1"/>
      <c r="P271" s="1"/>
      <c r="Q271" s="11" t="e">
        <f t="shared" si="50"/>
        <v>#DIV/0!</v>
      </c>
      <c r="S271" s="1"/>
      <c r="T271" s="1">
        <v>5</v>
      </c>
      <c r="U271" s="1">
        <v>95.15</v>
      </c>
      <c r="V271" s="1">
        <v>3.3159999999999998</v>
      </c>
      <c r="W271" s="11">
        <f t="shared" si="51"/>
        <v>3.4850236468733573E-2</v>
      </c>
    </row>
    <row r="272" spans="1:23">
      <c r="A272" s="1"/>
      <c r="B272" s="1">
        <v>6</v>
      </c>
      <c r="C272" s="1"/>
      <c r="D272" s="1"/>
      <c r="E272" s="11" t="e">
        <f t="shared" si="48"/>
        <v>#DIV/0!</v>
      </c>
      <c r="G272" s="1"/>
      <c r="H272" s="1">
        <v>6</v>
      </c>
      <c r="I272" s="1">
        <v>94.39</v>
      </c>
      <c r="J272" s="1">
        <v>4.8440000000000003</v>
      </c>
      <c r="K272" s="11">
        <f t="shared" si="49"/>
        <v>5.1318995656319526E-2</v>
      </c>
      <c r="M272" s="1"/>
      <c r="N272" s="1">
        <v>6</v>
      </c>
      <c r="O272" s="1"/>
      <c r="P272" s="1"/>
      <c r="Q272" s="11" t="e">
        <f t="shared" si="50"/>
        <v>#DIV/0!</v>
      </c>
      <c r="S272" s="1"/>
      <c r="T272" s="1">
        <v>6</v>
      </c>
      <c r="U272" s="1">
        <v>95.39</v>
      </c>
      <c r="V272" s="1">
        <v>3.8769999999999998</v>
      </c>
      <c r="W272" s="11">
        <f t="shared" si="51"/>
        <v>4.0643673341021071E-2</v>
      </c>
    </row>
    <row r="273" spans="1:23">
      <c r="A273" s="1"/>
      <c r="B273" s="1">
        <v>7</v>
      </c>
      <c r="C273" s="1"/>
      <c r="D273" s="1"/>
      <c r="E273" s="11" t="e">
        <f t="shared" si="48"/>
        <v>#DIV/0!</v>
      </c>
      <c r="G273" s="1"/>
      <c r="H273" s="1">
        <v>7</v>
      </c>
      <c r="I273" s="1">
        <v>94.93</v>
      </c>
      <c r="J273" s="1">
        <v>4.9589999999999996</v>
      </c>
      <c r="K273" s="11">
        <f t="shared" si="49"/>
        <v>5.2238491520067411E-2</v>
      </c>
      <c r="M273" s="1"/>
      <c r="N273" s="1">
        <v>7</v>
      </c>
      <c r="O273" s="1"/>
      <c r="P273" s="1"/>
      <c r="Q273" s="11" t="e">
        <f t="shared" si="50"/>
        <v>#DIV/0!</v>
      </c>
      <c r="S273" s="1"/>
      <c r="T273" s="1">
        <v>7</v>
      </c>
      <c r="U273" s="1">
        <v>95.05</v>
      </c>
      <c r="V273" s="1">
        <v>4.282</v>
      </c>
      <c r="W273" s="11">
        <f t="shared" si="51"/>
        <v>4.5049973698053657E-2</v>
      </c>
    </row>
    <row r="274" spans="1:23">
      <c r="A274" s="1"/>
      <c r="B274" s="1">
        <v>8</v>
      </c>
      <c r="C274" s="1"/>
      <c r="D274" s="1"/>
      <c r="E274" s="11" t="e">
        <f t="shared" si="48"/>
        <v>#DIV/0!</v>
      </c>
      <c r="G274" s="1"/>
      <c r="H274" s="1">
        <v>8</v>
      </c>
      <c r="I274" s="1">
        <v>95.33</v>
      </c>
      <c r="J274" s="1">
        <v>4.0359999999999996</v>
      </c>
      <c r="K274" s="11">
        <f t="shared" si="49"/>
        <v>4.2337144655407527E-2</v>
      </c>
      <c r="M274" s="1"/>
      <c r="N274" s="1">
        <v>8</v>
      </c>
      <c r="O274" s="1"/>
      <c r="P274" s="1"/>
      <c r="Q274" s="11" t="e">
        <f t="shared" si="50"/>
        <v>#DIV/0!</v>
      </c>
      <c r="S274" s="1"/>
      <c r="T274" s="1">
        <v>8</v>
      </c>
      <c r="U274" s="1">
        <v>96.37</v>
      </c>
      <c r="V274" s="1">
        <v>2.923</v>
      </c>
      <c r="W274" s="11">
        <f t="shared" si="51"/>
        <v>3.0331015876310055E-2</v>
      </c>
    </row>
    <row r="275" spans="1:23">
      <c r="A275" s="1"/>
      <c r="B275" s="1">
        <v>9</v>
      </c>
      <c r="C275" s="1"/>
      <c r="D275" s="1"/>
      <c r="E275" s="11" t="e">
        <f t="shared" si="48"/>
        <v>#DIV/0!</v>
      </c>
      <c r="G275" s="1"/>
      <c r="H275" s="1">
        <v>9</v>
      </c>
      <c r="I275" s="1">
        <v>95.18</v>
      </c>
      <c r="J275" s="1">
        <v>4.1029999999999998</v>
      </c>
      <c r="K275" s="11">
        <f t="shared" si="49"/>
        <v>4.3107795755410794E-2</v>
      </c>
      <c r="M275" s="1"/>
      <c r="N275" s="1">
        <v>9</v>
      </c>
      <c r="O275" s="1"/>
      <c r="P275" s="1"/>
      <c r="Q275" s="11" t="e">
        <f t="shared" si="50"/>
        <v>#DIV/0!</v>
      </c>
      <c r="S275" s="1"/>
      <c r="T275" s="1">
        <v>9</v>
      </c>
      <c r="U275" s="1">
        <v>95.72</v>
      </c>
      <c r="V275" s="1">
        <v>3.5790000000000002</v>
      </c>
      <c r="W275" s="11">
        <f t="shared" si="51"/>
        <v>3.7390305056414545E-2</v>
      </c>
    </row>
    <row r="276" spans="1:23">
      <c r="A276" s="1"/>
      <c r="B276" s="1">
        <v>10</v>
      </c>
      <c r="C276" s="1"/>
      <c r="D276" s="1"/>
      <c r="E276" s="11" t="e">
        <f t="shared" si="48"/>
        <v>#DIV/0!</v>
      </c>
      <c r="G276" s="1"/>
      <c r="H276" s="1">
        <v>10</v>
      </c>
      <c r="I276" s="1">
        <v>93.17</v>
      </c>
      <c r="J276" s="1">
        <v>6.0590000000000002</v>
      </c>
      <c r="K276" s="11">
        <f t="shared" si="49"/>
        <v>6.5031662552323705E-2</v>
      </c>
      <c r="M276" s="1"/>
      <c r="N276" s="1">
        <v>10</v>
      </c>
      <c r="O276" s="1"/>
      <c r="P276" s="1"/>
      <c r="Q276" s="11" t="e">
        <f t="shared" si="50"/>
        <v>#DIV/0!</v>
      </c>
      <c r="S276" s="1"/>
      <c r="T276" s="1">
        <v>10</v>
      </c>
      <c r="U276" s="1">
        <v>96.188999999999993</v>
      </c>
      <c r="V276" s="1">
        <v>3.2240000000000002</v>
      </c>
      <c r="W276" s="11">
        <f t="shared" si="51"/>
        <v>3.3517346058281099E-2</v>
      </c>
    </row>
    <row r="277" spans="1:23">
      <c r="A277" s="1"/>
      <c r="B277" s="1">
        <v>11</v>
      </c>
      <c r="C277" s="1"/>
      <c r="D277" s="1"/>
      <c r="E277" s="11" t="e">
        <f t="shared" si="48"/>
        <v>#DIV/0!</v>
      </c>
      <c r="G277" s="1"/>
      <c r="H277" s="1">
        <v>11</v>
      </c>
      <c r="I277" s="1">
        <v>92.71</v>
      </c>
      <c r="J277" s="1">
        <v>6.5540000000000003</v>
      </c>
      <c r="K277" s="11">
        <f t="shared" si="49"/>
        <v>7.0693560565203331E-2</v>
      </c>
      <c r="M277" s="1"/>
      <c r="N277" s="1">
        <v>11</v>
      </c>
      <c r="O277" s="1"/>
      <c r="P277" s="1"/>
      <c r="Q277" s="11" t="e">
        <f t="shared" si="50"/>
        <v>#DIV/0!</v>
      </c>
      <c r="S277" s="1"/>
      <c r="T277" s="1">
        <v>11</v>
      </c>
      <c r="U277" s="1">
        <v>95.67</v>
      </c>
      <c r="V277" s="1">
        <v>3.6139999999999999</v>
      </c>
      <c r="W277" s="11">
        <f t="shared" si="51"/>
        <v>3.7775687258283681E-2</v>
      </c>
    </row>
    <row r="278" spans="1:23">
      <c r="A278" s="1"/>
      <c r="B278" s="1">
        <v>12</v>
      </c>
      <c r="C278" s="1"/>
      <c r="D278" s="1"/>
      <c r="E278" s="11" t="e">
        <f t="shared" si="48"/>
        <v>#DIV/0!</v>
      </c>
      <c r="G278" s="1"/>
      <c r="H278" s="1">
        <v>12</v>
      </c>
      <c r="I278" s="1">
        <v>95.46</v>
      </c>
      <c r="J278" s="1">
        <v>3.9129999999999998</v>
      </c>
      <c r="K278" s="11">
        <f t="shared" si="49"/>
        <v>4.0990990990990989E-2</v>
      </c>
      <c r="M278" s="1"/>
      <c r="N278" s="1">
        <v>12</v>
      </c>
      <c r="O278" s="1"/>
      <c r="P278" s="1"/>
      <c r="Q278" s="11" t="e">
        <f t="shared" si="50"/>
        <v>#DIV/0!</v>
      </c>
      <c r="S278" s="1"/>
      <c r="T278" s="1">
        <v>12</v>
      </c>
      <c r="U278" s="1">
        <v>95.38</v>
      </c>
      <c r="V278" s="1">
        <v>3.9009999999999998</v>
      </c>
      <c r="W278" s="11">
        <f t="shared" si="51"/>
        <v>4.0899559656112396E-2</v>
      </c>
    </row>
    <row r="279" spans="1:23">
      <c r="A279" s="1" t="s">
        <v>526</v>
      </c>
      <c r="B279" s="1"/>
      <c r="C279" s="1"/>
      <c r="D279" s="1"/>
      <c r="E279" s="11" t="e">
        <f>AVERAGE(E267:E274)</f>
        <v>#DIV/0!</v>
      </c>
      <c r="G279" s="1" t="s">
        <v>526</v>
      </c>
      <c r="H279" s="1"/>
      <c r="I279" s="1"/>
      <c r="J279" s="1"/>
      <c r="K279" s="11">
        <f>AVERAGE(K267:K274)</f>
        <v>4.7208366849986319E-2</v>
      </c>
      <c r="M279" s="1" t="s">
        <v>526</v>
      </c>
      <c r="N279" s="1"/>
      <c r="O279" s="1"/>
      <c r="P279" s="1"/>
      <c r="Q279" s="11" t="e">
        <f>AVERAGE(Q267:Q274)</f>
        <v>#DIV/0!</v>
      </c>
      <c r="S279" s="1" t="s">
        <v>526</v>
      </c>
      <c r="T279" s="1"/>
      <c r="U279" s="1"/>
      <c r="V279" s="1"/>
      <c r="W279" s="11">
        <f>AVERAGE(W267:W274)</f>
        <v>4.4601845164337545E-2</v>
      </c>
    </row>
    <row r="280" spans="1:23">
      <c r="A280" s="1" t="s">
        <v>527</v>
      </c>
      <c r="B280" s="1"/>
      <c r="C280" s="1"/>
      <c r="D280" s="1"/>
      <c r="E280" s="11" t="e">
        <f>_xlfn.STDEV.S(E267:E278)</f>
        <v>#DIV/0!</v>
      </c>
      <c r="G280" s="1" t="s">
        <v>527</v>
      </c>
      <c r="H280" s="1"/>
      <c r="I280" s="1"/>
      <c r="J280" s="1"/>
      <c r="K280" s="11">
        <f>_xlfn.STDEV.S(K267:K278)</f>
        <v>1.0702947260817986E-2</v>
      </c>
      <c r="M280" s="1" t="s">
        <v>527</v>
      </c>
      <c r="N280" s="1"/>
      <c r="O280" s="1"/>
      <c r="P280" s="1"/>
      <c r="Q280" s="11" t="e">
        <f>_xlfn.STDEV.S(Q267:Q278)</f>
        <v>#DIV/0!</v>
      </c>
      <c r="S280" s="1" t="s">
        <v>527</v>
      </c>
      <c r="T280" s="1"/>
      <c r="U280" s="1"/>
      <c r="V280" s="1"/>
      <c r="W280" s="11">
        <f>_xlfn.STDEV.S(W267:W278)</f>
        <v>1.3690080473550104E-2</v>
      </c>
    </row>
    <row r="282" spans="1:23">
      <c r="A282" s="13" t="s">
        <v>520</v>
      </c>
      <c r="B282" s="13" t="s">
        <v>521</v>
      </c>
      <c r="C282" s="11" t="s">
        <v>522</v>
      </c>
      <c r="D282" s="11" t="s">
        <v>523</v>
      </c>
      <c r="E282" s="11" t="s">
        <v>524</v>
      </c>
      <c r="G282" s="13" t="s">
        <v>520</v>
      </c>
      <c r="H282" s="13" t="s">
        <v>521</v>
      </c>
      <c r="I282" s="11" t="s">
        <v>522</v>
      </c>
      <c r="J282" s="11" t="s">
        <v>523</v>
      </c>
      <c r="K282" s="11" t="s">
        <v>524</v>
      </c>
      <c r="M282" s="13" t="s">
        <v>520</v>
      </c>
      <c r="N282" s="13" t="s">
        <v>521</v>
      </c>
      <c r="O282" s="11" t="s">
        <v>522</v>
      </c>
      <c r="P282" s="11" t="s">
        <v>523</v>
      </c>
      <c r="Q282" s="11" t="s">
        <v>524</v>
      </c>
    </row>
    <row r="283" spans="1:23">
      <c r="A283" s="16" t="s">
        <v>142</v>
      </c>
      <c r="B283" s="1"/>
      <c r="C283" s="12"/>
      <c r="D283" s="1"/>
      <c r="E283" s="11"/>
      <c r="G283" s="16" t="s">
        <v>145</v>
      </c>
      <c r="H283" s="1"/>
      <c r="I283" s="12"/>
      <c r="J283" s="1"/>
      <c r="K283" s="11"/>
      <c r="M283" s="16" t="s">
        <v>145</v>
      </c>
      <c r="N283" s="1"/>
      <c r="O283" s="12"/>
      <c r="P283" s="1"/>
      <c r="Q283" s="11"/>
    </row>
    <row r="284" spans="1:23">
      <c r="A284" s="1"/>
      <c r="B284" s="1">
        <v>1</v>
      </c>
      <c r="C284" s="1">
        <v>96.558000000000007</v>
      </c>
      <c r="D284" s="1">
        <v>2.6779999999999999</v>
      </c>
      <c r="E284" s="11">
        <f>AVERAGE(D284/C284)</f>
        <v>2.773462582075022E-2</v>
      </c>
      <c r="G284" s="1"/>
      <c r="H284" s="1">
        <v>1</v>
      </c>
      <c r="I284" s="1">
        <v>97.33</v>
      </c>
      <c r="J284" s="1">
        <v>2.0449999999999999</v>
      </c>
      <c r="K284" s="11">
        <f>AVERAGE(J284/I284)</f>
        <v>2.1010993527175587E-2</v>
      </c>
      <c r="M284" s="1"/>
      <c r="N284" s="1">
        <v>1</v>
      </c>
      <c r="O284" s="1">
        <v>97.33</v>
      </c>
      <c r="P284" s="1">
        <v>2.0449999999999999</v>
      </c>
      <c r="Q284" s="11">
        <f>AVERAGE(P284/O284)</f>
        <v>2.1010993527175587E-2</v>
      </c>
    </row>
    <row r="285" spans="1:23">
      <c r="A285" s="1"/>
      <c r="B285" s="1">
        <v>2</v>
      </c>
      <c r="C285" s="1">
        <v>96.34</v>
      </c>
      <c r="D285" s="1">
        <v>3.1920000000000002</v>
      </c>
      <c r="E285" s="11">
        <f t="shared" ref="E285:E295" si="52">AVERAGE(D285/C285)</f>
        <v>3.3132655179572347E-2</v>
      </c>
      <c r="G285" s="1"/>
      <c r="H285" s="1">
        <v>2</v>
      </c>
      <c r="I285" s="1">
        <v>96.53</v>
      </c>
      <c r="J285" s="1">
        <v>2.734</v>
      </c>
      <c r="K285" s="11">
        <f t="shared" ref="K285:K292" si="53">AVERAGE(J285/I285)</f>
        <v>2.8322801201698954E-2</v>
      </c>
      <c r="M285" s="1"/>
      <c r="N285" s="1">
        <v>2</v>
      </c>
      <c r="O285" s="1">
        <v>96.53</v>
      </c>
      <c r="P285" s="1">
        <v>2.734</v>
      </c>
      <c r="Q285" s="11">
        <f t="shared" ref="Q285:Q295" si="54">AVERAGE(P285/O285)</f>
        <v>2.8322801201698954E-2</v>
      </c>
    </row>
    <row r="286" spans="1:23">
      <c r="A286" s="1"/>
      <c r="B286" s="1">
        <v>3</v>
      </c>
      <c r="C286" s="1">
        <v>96.891000000000005</v>
      </c>
      <c r="D286" s="1">
        <v>2.718</v>
      </c>
      <c r="E286" s="11">
        <f t="shared" si="52"/>
        <v>2.8052141065733657E-2</v>
      </c>
      <c r="G286" s="1"/>
      <c r="H286" s="1">
        <v>3</v>
      </c>
      <c r="I286" s="1">
        <v>96.67</v>
      </c>
      <c r="J286" s="1">
        <v>2.661</v>
      </c>
      <c r="K286" s="11">
        <f t="shared" si="53"/>
        <v>2.752663701251681E-2</v>
      </c>
      <c r="M286" s="1"/>
      <c r="N286" s="1">
        <v>3</v>
      </c>
      <c r="O286" s="1">
        <v>96.67</v>
      </c>
      <c r="P286" s="1">
        <v>2.661</v>
      </c>
      <c r="Q286" s="11">
        <f t="shared" si="54"/>
        <v>2.752663701251681E-2</v>
      </c>
    </row>
    <row r="287" spans="1:23">
      <c r="A287" s="1"/>
      <c r="B287" s="1">
        <v>4</v>
      </c>
      <c r="C287" s="1">
        <v>98.034999999999997</v>
      </c>
      <c r="D287" s="1">
        <v>1.5660000000000001</v>
      </c>
      <c r="E287" s="11">
        <f t="shared" si="52"/>
        <v>1.5973886877135718E-2</v>
      </c>
      <c r="G287" s="1"/>
      <c r="H287" s="1">
        <v>4</v>
      </c>
      <c r="I287" s="1">
        <v>94.74</v>
      </c>
      <c r="J287" s="1">
        <v>4.5039999999999996</v>
      </c>
      <c r="K287" s="11">
        <f t="shared" si="53"/>
        <v>4.754063753430441E-2</v>
      </c>
      <c r="M287" s="1"/>
      <c r="N287" s="1">
        <v>4</v>
      </c>
      <c r="O287" s="1">
        <v>94.74</v>
      </c>
      <c r="P287" s="1">
        <v>4.5039999999999996</v>
      </c>
      <c r="Q287" s="11">
        <f t="shared" si="54"/>
        <v>4.754063753430441E-2</v>
      </c>
    </row>
    <row r="288" spans="1:23">
      <c r="A288" s="1"/>
      <c r="B288" s="1">
        <v>5</v>
      </c>
      <c r="C288" s="1">
        <v>97.177999999999997</v>
      </c>
      <c r="D288" s="1">
        <v>2.3519999999999999</v>
      </c>
      <c r="E288" s="11">
        <f t="shared" si="52"/>
        <v>2.4203008911482023E-2</v>
      </c>
      <c r="G288" s="1"/>
      <c r="H288" s="1">
        <v>5</v>
      </c>
      <c r="I288" s="1">
        <v>96.11</v>
      </c>
      <c r="J288" s="1">
        <v>3.097</v>
      </c>
      <c r="K288" s="11">
        <f t="shared" si="53"/>
        <v>3.2223493913224432E-2</v>
      </c>
      <c r="M288" s="1"/>
      <c r="N288" s="1">
        <v>5</v>
      </c>
      <c r="O288" s="1">
        <v>96.11</v>
      </c>
      <c r="P288" s="1">
        <v>3.097</v>
      </c>
      <c r="Q288" s="11">
        <f t="shared" si="54"/>
        <v>3.2223493913224432E-2</v>
      </c>
    </row>
    <row r="289" spans="1:23">
      <c r="A289" s="1"/>
      <c r="B289" s="1">
        <v>6</v>
      </c>
      <c r="C289" s="1">
        <v>96.813999999999993</v>
      </c>
      <c r="D289" s="1">
        <v>2.6989999999999998</v>
      </c>
      <c r="E289" s="11">
        <f t="shared" si="52"/>
        <v>2.7878199433966161E-2</v>
      </c>
      <c r="G289" s="1"/>
      <c r="H289" s="1">
        <v>6</v>
      </c>
      <c r="I289" s="1">
        <v>95.4</v>
      </c>
      <c r="J289" s="1">
        <v>3.8210000000000002</v>
      </c>
      <c r="K289" s="11">
        <f t="shared" si="53"/>
        <v>4.0052410901467501E-2</v>
      </c>
      <c r="M289" s="1"/>
      <c r="N289" s="1">
        <v>6</v>
      </c>
      <c r="O289" s="1">
        <v>95.4</v>
      </c>
      <c r="P289" s="1">
        <v>3.8210000000000002</v>
      </c>
      <c r="Q289" s="11">
        <f t="shared" si="54"/>
        <v>4.0052410901467501E-2</v>
      </c>
    </row>
    <row r="290" spans="1:23">
      <c r="A290" s="1"/>
      <c r="B290" s="1">
        <v>7</v>
      </c>
      <c r="C290" s="1">
        <v>96.808000000000007</v>
      </c>
      <c r="D290" s="1">
        <v>2.7160000000000002</v>
      </c>
      <c r="E290" s="11">
        <f t="shared" si="52"/>
        <v>2.805553260061152E-2</v>
      </c>
      <c r="G290" s="1"/>
      <c r="H290" s="1">
        <v>7</v>
      </c>
      <c r="I290" s="1">
        <v>94.85</v>
      </c>
      <c r="J290" s="1">
        <v>4.351</v>
      </c>
      <c r="K290" s="11">
        <f t="shared" si="53"/>
        <v>4.5872430152872963E-2</v>
      </c>
      <c r="M290" s="1"/>
      <c r="N290" s="1">
        <v>7</v>
      </c>
      <c r="O290" s="1">
        <v>94.85</v>
      </c>
      <c r="P290" s="1">
        <v>4.351</v>
      </c>
      <c r="Q290" s="11">
        <f t="shared" si="54"/>
        <v>4.5872430152872963E-2</v>
      </c>
    </row>
    <row r="291" spans="1:23">
      <c r="A291" s="1"/>
      <c r="B291" s="1">
        <v>8</v>
      </c>
      <c r="C291" s="1">
        <v>97.658000000000001</v>
      </c>
      <c r="D291" s="1">
        <v>1.861</v>
      </c>
      <c r="E291" s="11">
        <f t="shared" si="52"/>
        <v>1.9056298511130679E-2</v>
      </c>
      <c r="G291" s="1"/>
      <c r="H291" s="1">
        <v>8</v>
      </c>
      <c r="I291" s="1">
        <v>95.13</v>
      </c>
      <c r="J291" s="1">
        <v>4.1070000000000002</v>
      </c>
      <c r="K291" s="11">
        <f t="shared" si="53"/>
        <v>4.3172500788394831E-2</v>
      </c>
      <c r="M291" s="1"/>
      <c r="N291" s="1">
        <v>8</v>
      </c>
      <c r="O291" s="1">
        <v>95.13</v>
      </c>
      <c r="P291" s="1">
        <v>4.1070000000000002</v>
      </c>
      <c r="Q291" s="11">
        <f t="shared" si="54"/>
        <v>4.3172500788394831E-2</v>
      </c>
    </row>
    <row r="292" spans="1:23">
      <c r="A292" s="1"/>
      <c r="B292" s="1">
        <v>9</v>
      </c>
      <c r="C292" s="1">
        <v>96.04</v>
      </c>
      <c r="D292" s="1">
        <v>3.5139999999999998</v>
      </c>
      <c r="E292" s="11">
        <f t="shared" si="52"/>
        <v>3.6588921282798829E-2</v>
      </c>
      <c r="G292" s="1"/>
      <c r="H292" s="1">
        <v>9</v>
      </c>
      <c r="I292" s="1">
        <v>96.16</v>
      </c>
      <c r="J292" s="1">
        <v>3.1269999999999998</v>
      </c>
      <c r="K292" s="11">
        <f t="shared" si="53"/>
        <v>3.2518718801996672E-2</v>
      </c>
      <c r="M292" s="1"/>
      <c r="N292" s="1">
        <v>9</v>
      </c>
      <c r="O292" s="1">
        <v>96.16</v>
      </c>
      <c r="P292" s="1">
        <v>3.1269999999999998</v>
      </c>
      <c r="Q292" s="11">
        <f t="shared" si="54"/>
        <v>3.2518718801996672E-2</v>
      </c>
    </row>
    <row r="293" spans="1:23">
      <c r="A293" s="1"/>
      <c r="B293" s="1">
        <v>10</v>
      </c>
      <c r="C293" s="1">
        <v>96.247</v>
      </c>
      <c r="D293" s="1">
        <v>3.3069999999999999</v>
      </c>
      <c r="E293" s="11">
        <f t="shared" si="52"/>
        <v>3.4359512504285844E-2</v>
      </c>
      <c r="G293" s="1"/>
      <c r="H293" s="1"/>
      <c r="I293" s="1"/>
      <c r="J293" s="1"/>
      <c r="K293" s="11"/>
      <c r="M293" s="1"/>
      <c r="N293" s="1">
        <v>10</v>
      </c>
      <c r="O293" s="1">
        <v>95.24</v>
      </c>
      <c r="P293" s="1">
        <v>4.0350000000000001</v>
      </c>
      <c r="Q293" s="11">
        <f t="shared" si="54"/>
        <v>4.2366652666946662E-2</v>
      </c>
    </row>
    <row r="294" spans="1:23">
      <c r="A294" s="1"/>
      <c r="B294" s="1">
        <v>11</v>
      </c>
      <c r="C294" s="1">
        <v>96.558000000000007</v>
      </c>
      <c r="D294" s="1">
        <v>3.0459999999999998</v>
      </c>
      <c r="E294" s="11">
        <f t="shared" si="52"/>
        <v>3.1545806665423885E-2</v>
      </c>
      <c r="G294" s="1"/>
      <c r="H294" s="1"/>
      <c r="I294" s="1"/>
      <c r="J294" s="1"/>
      <c r="K294" s="11"/>
      <c r="M294" s="1"/>
      <c r="N294" s="1">
        <v>11</v>
      </c>
      <c r="O294" s="1">
        <v>95.31</v>
      </c>
      <c r="P294" s="1">
        <v>3.9980000000000002</v>
      </c>
      <c r="Q294" s="11">
        <f t="shared" si="54"/>
        <v>4.194732976602665E-2</v>
      </c>
    </row>
    <row r="295" spans="1:23">
      <c r="A295" s="1"/>
      <c r="B295" s="1">
        <v>12</v>
      </c>
      <c r="C295" s="1">
        <v>97.370999999999995</v>
      </c>
      <c r="D295" s="1">
        <v>2.2890000000000001</v>
      </c>
      <c r="E295" s="11">
        <f t="shared" si="52"/>
        <v>2.3508026003635583E-2</v>
      </c>
      <c r="G295" s="1"/>
      <c r="H295" s="1"/>
      <c r="I295" s="1"/>
      <c r="J295" s="1"/>
      <c r="K295" s="11"/>
      <c r="M295" s="1"/>
      <c r="N295" s="1">
        <v>12</v>
      </c>
      <c r="O295" s="1">
        <v>94.1</v>
      </c>
      <c r="P295" s="1">
        <v>5.0999999999999996</v>
      </c>
      <c r="Q295" s="11">
        <f t="shared" si="54"/>
        <v>5.4197662061636558E-2</v>
      </c>
    </row>
    <row r="296" spans="1:23">
      <c r="A296" s="1" t="s">
        <v>526</v>
      </c>
      <c r="B296" s="1"/>
      <c r="C296" s="1"/>
      <c r="D296" s="1"/>
      <c r="E296" s="34">
        <f>AVERAGE(E284:E291)</f>
        <v>2.5510793550047789E-2</v>
      </c>
      <c r="G296" s="1" t="s">
        <v>526</v>
      </c>
      <c r="H296" s="1"/>
      <c r="I296" s="1"/>
      <c r="J296" s="1"/>
      <c r="K296" s="11">
        <f>AVERAGE(K284:K292)</f>
        <v>3.5360069314850244E-2</v>
      </c>
      <c r="M296" s="1" t="s">
        <v>526</v>
      </c>
      <c r="N296" s="1"/>
      <c r="O296" s="1"/>
      <c r="P296" s="1"/>
      <c r="Q296" s="11">
        <f>AVERAGE(Q284:Q291)</f>
        <v>3.5715238128956939E-2</v>
      </c>
    </row>
    <row r="297" spans="1:23">
      <c r="A297" s="1" t="s">
        <v>527</v>
      </c>
      <c r="B297" s="1"/>
      <c r="C297" s="1"/>
      <c r="D297" s="1"/>
      <c r="E297" s="11">
        <f>_xlfn.STDEV.S(E284:E295)</f>
        <v>6.1015724421781426E-3</v>
      </c>
      <c r="G297" s="1" t="s">
        <v>527</v>
      </c>
      <c r="H297" s="1"/>
      <c r="I297" s="1"/>
      <c r="J297" s="1"/>
      <c r="K297" s="11">
        <f>_xlfn.STDEV.S(K284:K292)</f>
        <v>9.1966113712532768E-3</v>
      </c>
      <c r="M297" s="1" t="s">
        <v>527</v>
      </c>
      <c r="N297" s="1"/>
      <c r="O297" s="1"/>
      <c r="P297" s="1"/>
      <c r="Q297" s="11">
        <f>_xlfn.STDEV.S(Q284:Q295)</f>
        <v>9.7061862045022089E-3</v>
      </c>
    </row>
    <row r="299" spans="1:23">
      <c r="A299" s="13" t="s">
        <v>520</v>
      </c>
      <c r="B299" s="13" t="s">
        <v>521</v>
      </c>
      <c r="C299" s="11" t="s">
        <v>522</v>
      </c>
      <c r="D299" s="11" t="s">
        <v>523</v>
      </c>
      <c r="E299" s="11" t="s">
        <v>524</v>
      </c>
      <c r="G299" s="13" t="s">
        <v>520</v>
      </c>
      <c r="H299" s="13" t="s">
        <v>521</v>
      </c>
      <c r="I299" s="11" t="s">
        <v>522</v>
      </c>
      <c r="J299" s="11" t="s">
        <v>523</v>
      </c>
      <c r="K299" s="11" t="s">
        <v>524</v>
      </c>
      <c r="M299" s="13" t="s">
        <v>520</v>
      </c>
      <c r="N299" s="13" t="s">
        <v>521</v>
      </c>
      <c r="O299" s="11" t="s">
        <v>522</v>
      </c>
      <c r="P299" s="11" t="s">
        <v>523</v>
      </c>
      <c r="Q299" s="11" t="s">
        <v>524</v>
      </c>
      <c r="S299" s="13" t="s">
        <v>520</v>
      </c>
      <c r="T299" s="13" t="s">
        <v>521</v>
      </c>
      <c r="U299" s="11" t="s">
        <v>522</v>
      </c>
      <c r="V299" s="11" t="s">
        <v>523</v>
      </c>
      <c r="W299" s="11" t="s">
        <v>524</v>
      </c>
    </row>
    <row r="300" spans="1:23">
      <c r="A300" s="59" t="s">
        <v>146</v>
      </c>
      <c r="B300" s="1"/>
      <c r="C300" s="12"/>
      <c r="D300" s="1"/>
      <c r="E300" s="11"/>
      <c r="G300" s="59" t="s">
        <v>148</v>
      </c>
      <c r="H300" s="1"/>
      <c r="I300" s="12"/>
      <c r="J300" s="1"/>
      <c r="K300" s="11"/>
      <c r="M300" s="16" t="s">
        <v>149</v>
      </c>
      <c r="N300" s="1"/>
      <c r="O300" s="12"/>
      <c r="P300" s="1"/>
      <c r="Q300" s="11"/>
      <c r="S300" s="16" t="s">
        <v>150</v>
      </c>
      <c r="T300" s="1"/>
      <c r="U300" s="12"/>
      <c r="V300" s="1"/>
      <c r="W300" s="11"/>
    </row>
    <row r="301" spans="1:23">
      <c r="A301" s="1"/>
      <c r="B301" s="1">
        <v>1</v>
      </c>
      <c r="C301" s="1"/>
      <c r="D301" s="1"/>
      <c r="E301" s="11" t="e">
        <f>AVERAGE(D301/C301)</f>
        <v>#DIV/0!</v>
      </c>
      <c r="G301" s="1"/>
      <c r="H301" s="1">
        <v>1</v>
      </c>
      <c r="I301" s="1"/>
      <c r="J301" s="1"/>
      <c r="K301" s="11" t="e">
        <f>AVERAGE(J301/I301)</f>
        <v>#DIV/0!</v>
      </c>
      <c r="M301" s="1"/>
      <c r="N301" s="1">
        <v>1</v>
      </c>
      <c r="O301" s="1">
        <v>95.415000000000006</v>
      </c>
      <c r="P301" s="1">
        <v>3.6909999999999998</v>
      </c>
      <c r="Q301" s="11">
        <f>AVERAGE(P301/O301)</f>
        <v>3.8683645129172557E-2</v>
      </c>
      <c r="S301" s="1"/>
      <c r="T301" s="1">
        <v>1</v>
      </c>
      <c r="U301" s="1">
        <v>96.637</v>
      </c>
      <c r="V301" s="1">
        <v>2.3079999999999998</v>
      </c>
      <c r="W301" s="11">
        <f>AVERAGE(V301/U301)</f>
        <v>2.3883191738154123E-2</v>
      </c>
    </row>
    <row r="302" spans="1:23">
      <c r="A302" s="1"/>
      <c r="B302" s="1">
        <v>2</v>
      </c>
      <c r="C302" s="1"/>
      <c r="D302" s="1"/>
      <c r="E302" s="11" t="e">
        <f t="shared" ref="E302:E309" si="55">AVERAGE(D302/C302)</f>
        <v>#DIV/0!</v>
      </c>
      <c r="G302" s="1"/>
      <c r="H302" s="1">
        <v>2</v>
      </c>
      <c r="I302" s="1"/>
      <c r="J302" s="1"/>
      <c r="K302" s="11" t="e">
        <f t="shared" ref="K302:K309" si="56">AVERAGE(J302/I302)</f>
        <v>#DIV/0!</v>
      </c>
      <c r="M302" s="1"/>
      <c r="N302" s="1">
        <v>2</v>
      </c>
      <c r="O302" s="1">
        <v>97.313000000000002</v>
      </c>
      <c r="P302" s="1">
        <v>1.821</v>
      </c>
      <c r="Q302" s="11">
        <f t="shared" ref="Q302:Q309" si="57">AVERAGE(P302/O302)</f>
        <v>1.8712813293187958E-2</v>
      </c>
      <c r="S302" s="1"/>
      <c r="T302" s="1">
        <v>2</v>
      </c>
      <c r="U302" s="1">
        <v>95.52</v>
      </c>
      <c r="V302" s="1">
        <v>2.9390000000000001</v>
      </c>
      <c r="W302" s="11">
        <f t="shared" ref="W302:W309" si="58">AVERAGE(V302/U302)</f>
        <v>3.0768425460636517E-2</v>
      </c>
    </row>
    <row r="303" spans="1:23">
      <c r="A303" s="1"/>
      <c r="B303" s="1">
        <v>3</v>
      </c>
      <c r="C303" s="1"/>
      <c r="D303" s="1"/>
      <c r="E303" s="11" t="e">
        <f t="shared" si="55"/>
        <v>#DIV/0!</v>
      </c>
      <c r="G303" s="1"/>
      <c r="H303" s="1">
        <v>3</v>
      </c>
      <c r="I303" s="1"/>
      <c r="J303" s="1"/>
      <c r="K303" s="11" t="e">
        <f t="shared" si="56"/>
        <v>#DIV/0!</v>
      </c>
      <c r="M303" s="1"/>
      <c r="N303" s="1">
        <v>3</v>
      </c>
      <c r="O303" s="1">
        <v>96.332999999999998</v>
      </c>
      <c r="P303" s="1">
        <v>2.8010000000000002</v>
      </c>
      <c r="Q303" s="11">
        <f t="shared" si="57"/>
        <v>2.907622517724975E-2</v>
      </c>
      <c r="S303" s="1"/>
      <c r="T303" s="1">
        <v>3</v>
      </c>
      <c r="U303" s="1">
        <v>95.105000000000004</v>
      </c>
      <c r="V303" s="1">
        <v>3.8849999999999998</v>
      </c>
      <c r="W303" s="11">
        <f t="shared" si="58"/>
        <v>4.08495872982493E-2</v>
      </c>
    </row>
    <row r="304" spans="1:23">
      <c r="A304" s="1"/>
      <c r="B304" s="1">
        <v>4</v>
      </c>
      <c r="C304" s="1"/>
      <c r="D304" s="1"/>
      <c r="E304" s="11" t="e">
        <f t="shared" si="55"/>
        <v>#DIV/0!</v>
      </c>
      <c r="G304" s="1"/>
      <c r="H304" s="1">
        <v>4</v>
      </c>
      <c r="I304" s="1"/>
      <c r="J304" s="1"/>
      <c r="K304" s="11" t="e">
        <f t="shared" si="56"/>
        <v>#DIV/0!</v>
      </c>
      <c r="M304" s="1"/>
      <c r="N304" s="1">
        <v>4</v>
      </c>
      <c r="O304" s="1">
        <v>95.352000000000004</v>
      </c>
      <c r="P304" s="1">
        <v>3.8319999999999999</v>
      </c>
      <c r="Q304" s="11">
        <f t="shared" si="57"/>
        <v>4.0187935229465559E-2</v>
      </c>
      <c r="S304" s="1"/>
      <c r="T304" s="1">
        <v>4</v>
      </c>
      <c r="U304" s="1">
        <v>96.212000000000003</v>
      </c>
      <c r="V304" s="1">
        <v>2.786</v>
      </c>
      <c r="W304" s="11">
        <f t="shared" si="58"/>
        <v>2.8956886874818108E-2</v>
      </c>
    </row>
    <row r="305" spans="1:23">
      <c r="A305" s="1"/>
      <c r="B305" s="1">
        <v>5</v>
      </c>
      <c r="C305" s="1"/>
      <c r="D305" s="1"/>
      <c r="E305" s="11" t="e">
        <f t="shared" si="55"/>
        <v>#DIV/0!</v>
      </c>
      <c r="G305" s="1"/>
      <c r="H305" s="1">
        <v>5</v>
      </c>
      <c r="I305" s="1"/>
      <c r="J305" s="1"/>
      <c r="K305" s="11" t="e">
        <f t="shared" si="56"/>
        <v>#DIV/0!</v>
      </c>
      <c r="M305" s="1"/>
      <c r="N305" s="1">
        <v>5</v>
      </c>
      <c r="O305" s="1">
        <v>97.182000000000002</v>
      </c>
      <c r="P305" s="1">
        <v>1.9419999999999999</v>
      </c>
      <c r="Q305" s="11">
        <f t="shared" si="57"/>
        <v>1.9983124446914035E-2</v>
      </c>
      <c r="S305" s="1"/>
      <c r="T305" s="1">
        <v>5</v>
      </c>
      <c r="U305" s="1">
        <v>95.01</v>
      </c>
      <c r="V305" s="1">
        <v>3.4329999999999998</v>
      </c>
      <c r="W305" s="11">
        <f t="shared" si="58"/>
        <v>3.6133038627512888E-2</v>
      </c>
    </row>
    <row r="306" spans="1:23">
      <c r="A306" s="1"/>
      <c r="B306" s="1">
        <v>6</v>
      </c>
      <c r="C306" s="1"/>
      <c r="D306" s="1"/>
      <c r="E306" s="11" t="e">
        <f t="shared" si="55"/>
        <v>#DIV/0!</v>
      </c>
      <c r="G306" s="1"/>
      <c r="H306" s="1">
        <v>6</v>
      </c>
      <c r="I306" s="1"/>
      <c r="J306" s="1"/>
      <c r="K306" s="11" t="e">
        <f t="shared" si="56"/>
        <v>#DIV/0!</v>
      </c>
      <c r="M306" s="1"/>
      <c r="N306" s="1">
        <v>6</v>
      </c>
      <c r="O306" s="1">
        <v>95.77</v>
      </c>
      <c r="P306" s="1">
        <v>2.669</v>
      </c>
      <c r="Q306" s="11">
        <f t="shared" si="57"/>
        <v>2.7868852459016394E-2</v>
      </c>
      <c r="S306" s="1"/>
      <c r="T306" s="1">
        <v>6</v>
      </c>
      <c r="U306" s="1">
        <v>95.725999999999999</v>
      </c>
      <c r="V306" s="1">
        <v>3.2909999999999999</v>
      </c>
      <c r="W306" s="11">
        <f t="shared" si="58"/>
        <v>3.4379374464617765E-2</v>
      </c>
    </row>
    <row r="307" spans="1:23">
      <c r="A307" s="1"/>
      <c r="B307" s="1">
        <v>7</v>
      </c>
      <c r="C307" s="1"/>
      <c r="D307" s="1"/>
      <c r="E307" s="11" t="e">
        <f t="shared" si="55"/>
        <v>#DIV/0!</v>
      </c>
      <c r="G307" s="1"/>
      <c r="H307" s="1">
        <v>7</v>
      </c>
      <c r="I307" s="1"/>
      <c r="J307" s="1"/>
      <c r="K307" s="11" t="e">
        <f t="shared" si="56"/>
        <v>#DIV/0!</v>
      </c>
      <c r="M307" s="1"/>
      <c r="N307" s="1">
        <v>7</v>
      </c>
      <c r="O307" s="1">
        <v>95.352000000000004</v>
      </c>
      <c r="P307" s="1">
        <v>3.6739999999999999</v>
      </c>
      <c r="Q307" s="11">
        <f t="shared" si="57"/>
        <v>3.8530917023240199E-2</v>
      </c>
      <c r="S307" s="1"/>
      <c r="T307" s="1">
        <v>7</v>
      </c>
      <c r="U307" s="1">
        <v>96.236000000000004</v>
      </c>
      <c r="V307" s="1">
        <v>2.8849999999999998</v>
      </c>
      <c r="W307" s="11">
        <f t="shared" si="58"/>
        <v>2.9978386466602933E-2</v>
      </c>
    </row>
    <row r="308" spans="1:23">
      <c r="A308" s="1"/>
      <c r="B308" s="1">
        <v>8</v>
      </c>
      <c r="C308" s="1"/>
      <c r="D308" s="1"/>
      <c r="E308" s="11" t="e">
        <f t="shared" si="55"/>
        <v>#DIV/0!</v>
      </c>
      <c r="G308" s="1"/>
      <c r="H308" s="1">
        <v>8</v>
      </c>
      <c r="I308" s="1"/>
      <c r="J308" s="1"/>
      <c r="K308" s="11" t="e">
        <f t="shared" si="56"/>
        <v>#DIV/0!</v>
      </c>
      <c r="M308" s="1"/>
      <c r="N308" s="1">
        <v>8</v>
      </c>
      <c r="O308" s="1">
        <v>96.606999999999999</v>
      </c>
      <c r="P308" s="1">
        <v>2.4580000000000002</v>
      </c>
      <c r="Q308" s="11">
        <f t="shared" si="57"/>
        <v>2.5443290858840457E-2</v>
      </c>
      <c r="S308" s="1"/>
      <c r="T308" s="1">
        <v>8</v>
      </c>
      <c r="U308" s="1">
        <v>96.438000000000002</v>
      </c>
      <c r="V308" s="1">
        <v>2.589</v>
      </c>
      <c r="W308" s="11">
        <f t="shared" si="58"/>
        <v>2.684626392086107E-2</v>
      </c>
    </row>
    <row r="309" spans="1:23">
      <c r="A309" s="1"/>
      <c r="B309" s="1">
        <v>9</v>
      </c>
      <c r="C309" s="1"/>
      <c r="D309" s="1"/>
      <c r="E309" s="11" t="e">
        <f t="shared" si="55"/>
        <v>#DIV/0!</v>
      </c>
      <c r="G309" s="1"/>
      <c r="H309" s="1">
        <v>9</v>
      </c>
      <c r="I309" s="1"/>
      <c r="J309" s="1"/>
      <c r="K309" s="11" t="e">
        <f t="shared" si="56"/>
        <v>#DIV/0!</v>
      </c>
      <c r="M309" s="1"/>
      <c r="N309" s="1">
        <v>9</v>
      </c>
      <c r="O309" s="1">
        <v>97.215999999999994</v>
      </c>
      <c r="P309" s="1">
        <v>1.873</v>
      </c>
      <c r="Q309" s="11">
        <f t="shared" si="57"/>
        <v>1.9266375905200792E-2</v>
      </c>
      <c r="S309" s="1"/>
      <c r="T309" s="1">
        <v>9</v>
      </c>
      <c r="U309" s="1">
        <v>96.265000000000001</v>
      </c>
      <c r="V309" s="1">
        <v>2.714</v>
      </c>
      <c r="W309" s="11">
        <f t="shared" si="58"/>
        <v>2.8193008881732717E-2</v>
      </c>
    </row>
    <row r="310" spans="1:23">
      <c r="A310" s="1" t="s">
        <v>526</v>
      </c>
      <c r="B310" s="1"/>
      <c r="C310" s="1"/>
      <c r="D310" s="1"/>
      <c r="E310" s="11" t="e">
        <f>AVERAGE(E301:E308)</f>
        <v>#DIV/0!</v>
      </c>
      <c r="G310" s="1" t="s">
        <v>526</v>
      </c>
      <c r="H310" s="1"/>
      <c r="I310" s="1"/>
      <c r="J310" s="1"/>
      <c r="K310" s="11" t="e">
        <f>AVERAGE(K301:K308)</f>
        <v>#DIV/0!</v>
      </c>
      <c r="M310" s="1" t="s">
        <v>526</v>
      </c>
      <c r="N310" s="1"/>
      <c r="O310" s="1"/>
      <c r="P310" s="1"/>
      <c r="Q310" s="34">
        <f>AVERAGE(Q301:Q308)</f>
        <v>2.9810850452135863E-2</v>
      </c>
      <c r="S310" s="1" t="s">
        <v>526</v>
      </c>
      <c r="T310" s="1"/>
      <c r="U310" s="1"/>
      <c r="V310" s="1"/>
      <c r="W310" s="11">
        <f>AVERAGE(W301:W308)</f>
        <v>3.1474394356431595E-2</v>
      </c>
    </row>
    <row r="311" spans="1:23">
      <c r="A311" s="1" t="s">
        <v>527</v>
      </c>
      <c r="B311" s="1"/>
      <c r="C311" s="1"/>
      <c r="D311" s="1"/>
      <c r="E311" s="11" t="e">
        <f>_xlfn.STDEV.S(E301:E309)</f>
        <v>#DIV/0!</v>
      </c>
      <c r="G311" s="1" t="s">
        <v>527</v>
      </c>
      <c r="H311" s="1"/>
      <c r="I311" s="1"/>
      <c r="J311" s="1"/>
      <c r="K311" s="11" t="e">
        <f>_xlfn.STDEV.S(K301:K309)</f>
        <v>#DIV/0!</v>
      </c>
      <c r="M311" s="1" t="s">
        <v>527</v>
      </c>
      <c r="N311" s="1"/>
      <c r="O311" s="1"/>
      <c r="P311" s="1"/>
      <c r="Q311" s="11">
        <f>_xlfn.STDEV.S(Q301:Q309)</f>
        <v>8.6920877751627112E-3</v>
      </c>
      <c r="S311" s="1" t="s">
        <v>527</v>
      </c>
      <c r="T311" s="1"/>
      <c r="U311" s="1"/>
      <c r="V311" s="1"/>
      <c r="W311" s="11">
        <f>_xlfn.STDEV.S(W301:W309)</f>
        <v>5.1928730665664726E-3</v>
      </c>
    </row>
    <row r="313" spans="1:23">
      <c r="A313" s="13" t="s">
        <v>520</v>
      </c>
      <c r="B313" s="13" t="s">
        <v>521</v>
      </c>
      <c r="C313" s="11" t="s">
        <v>522</v>
      </c>
      <c r="D313" s="11" t="s">
        <v>523</v>
      </c>
      <c r="E313" s="11" t="s">
        <v>524</v>
      </c>
      <c r="G313" s="13" t="s">
        <v>520</v>
      </c>
      <c r="H313" s="13" t="s">
        <v>521</v>
      </c>
      <c r="I313" s="11" t="s">
        <v>522</v>
      </c>
      <c r="J313" s="11" t="s">
        <v>523</v>
      </c>
      <c r="K313" s="11" t="s">
        <v>524</v>
      </c>
      <c r="M313" s="13" t="s">
        <v>520</v>
      </c>
      <c r="N313" s="13" t="s">
        <v>521</v>
      </c>
      <c r="O313" s="11" t="s">
        <v>522</v>
      </c>
      <c r="P313" s="11" t="s">
        <v>523</v>
      </c>
      <c r="Q313" s="11" t="s">
        <v>524</v>
      </c>
      <c r="S313" s="13" t="s">
        <v>520</v>
      </c>
      <c r="T313" s="13" t="s">
        <v>521</v>
      </c>
      <c r="U313" s="11" t="s">
        <v>522</v>
      </c>
      <c r="V313" s="11" t="s">
        <v>523</v>
      </c>
      <c r="W313" s="11" t="s">
        <v>524</v>
      </c>
    </row>
    <row r="314" spans="1:23">
      <c r="A314" s="16" t="s">
        <v>151</v>
      </c>
      <c r="B314" s="1"/>
      <c r="C314" s="12"/>
      <c r="D314" s="1"/>
      <c r="E314" s="11"/>
      <c r="G314" s="16" t="s">
        <v>153</v>
      </c>
      <c r="H314" s="1"/>
      <c r="I314" s="12"/>
      <c r="J314" s="1"/>
      <c r="K314" s="11"/>
      <c r="M314" s="59" t="s">
        <v>154</v>
      </c>
      <c r="N314" s="1"/>
      <c r="O314" s="12"/>
      <c r="P314" s="1"/>
      <c r="Q314" s="11"/>
      <c r="S314" s="16" t="s">
        <v>155</v>
      </c>
      <c r="T314" s="1"/>
      <c r="U314" s="12"/>
      <c r="V314" s="1"/>
      <c r="W314" s="11"/>
    </row>
    <row r="315" spans="1:23">
      <c r="A315" s="1"/>
      <c r="B315" s="1">
        <v>1</v>
      </c>
      <c r="C315" s="1">
        <v>95.930999999999997</v>
      </c>
      <c r="D315" s="1">
        <v>3.4140000000000001</v>
      </c>
      <c r="E315" s="11">
        <f>AVERAGE(D315/C315)</f>
        <v>3.5588078931732187E-2</v>
      </c>
      <c r="G315" s="1"/>
      <c r="H315" s="1">
        <v>1</v>
      </c>
      <c r="I315" s="1">
        <v>94.822999999999993</v>
      </c>
      <c r="J315" s="1">
        <v>4.4690000000000003</v>
      </c>
      <c r="K315" s="11">
        <f>AVERAGE(J315/I315)</f>
        <v>4.7129915737742958E-2</v>
      </c>
      <c r="M315" s="1"/>
      <c r="N315" s="1">
        <v>1</v>
      </c>
      <c r="O315" s="1">
        <v>96.09</v>
      </c>
      <c r="P315" s="1">
        <v>3.3149999999999999</v>
      </c>
      <c r="Q315" s="11">
        <f>AVERAGE(P315/O315)</f>
        <v>3.4498907274430217E-2</v>
      </c>
      <c r="S315" s="1"/>
      <c r="T315" s="1">
        <v>1</v>
      </c>
      <c r="U315" s="1">
        <v>95.986000000000004</v>
      </c>
      <c r="V315" s="1">
        <v>3.1219999999999999</v>
      </c>
      <c r="W315" s="11">
        <f>AVERAGE(V315/U315)</f>
        <v>3.2525576646594292E-2</v>
      </c>
    </row>
    <row r="316" spans="1:23">
      <c r="A316" s="1"/>
      <c r="B316" s="1">
        <v>2</v>
      </c>
      <c r="C316" s="1">
        <v>97.415999999999997</v>
      </c>
      <c r="D316" s="1">
        <v>1.962</v>
      </c>
      <c r="E316" s="11">
        <f t="shared" ref="E316:E323" si="59">AVERAGE(D316/C316)</f>
        <v>2.0140428677014044E-2</v>
      </c>
      <c r="G316" s="1"/>
      <c r="H316" s="1">
        <v>2</v>
      </c>
      <c r="I316" s="1">
        <v>96.778999999999996</v>
      </c>
      <c r="J316" s="1">
        <v>2.5299999999999998</v>
      </c>
      <c r="K316" s="11">
        <f t="shared" ref="K316:K323" si="60">AVERAGE(J316/I316)</f>
        <v>2.6142034945597702E-2</v>
      </c>
      <c r="M316" s="1"/>
      <c r="N316" s="1">
        <v>2</v>
      </c>
      <c r="O316" s="1">
        <v>95.93</v>
      </c>
      <c r="P316" s="1">
        <v>3.47</v>
      </c>
      <c r="Q316" s="11">
        <f t="shared" ref="Q316:Q326" si="61">AVERAGE(P316/O316)</f>
        <v>3.6172208902324608E-2</v>
      </c>
      <c r="S316" s="1"/>
      <c r="T316" s="1">
        <v>2</v>
      </c>
      <c r="U316" s="1">
        <v>96.501999999999995</v>
      </c>
      <c r="V316" s="1">
        <v>2.653</v>
      </c>
      <c r="W316" s="11">
        <f t="shared" ref="W316:W323" si="62">AVERAGE(V316/U316)</f>
        <v>2.7491658203975047E-2</v>
      </c>
    </row>
    <row r="317" spans="1:23">
      <c r="A317" s="1"/>
      <c r="B317" s="1">
        <v>3</v>
      </c>
      <c r="C317" s="1">
        <v>97.376999999999995</v>
      </c>
      <c r="D317" s="1">
        <v>1.992</v>
      </c>
      <c r="E317" s="11">
        <f t="shared" si="59"/>
        <v>2.0456575988169693E-2</v>
      </c>
      <c r="G317" s="1"/>
      <c r="H317" s="1">
        <v>3</v>
      </c>
      <c r="I317" s="1">
        <v>96.554000000000002</v>
      </c>
      <c r="J317" s="1">
        <v>2.7989999999999999</v>
      </c>
      <c r="K317" s="11">
        <f t="shared" si="60"/>
        <v>2.8988959545953558E-2</v>
      </c>
      <c r="M317" s="1"/>
      <c r="N317" s="1">
        <v>3</v>
      </c>
      <c r="O317" s="1">
        <v>94.17</v>
      </c>
      <c r="P317" s="1">
        <v>5.1269999999999998</v>
      </c>
      <c r="Q317" s="11">
        <f t="shared" si="61"/>
        <v>5.4444090474673461E-2</v>
      </c>
      <c r="S317" s="1"/>
      <c r="T317" s="1">
        <v>3</v>
      </c>
      <c r="U317" s="1">
        <v>97.037000000000006</v>
      </c>
      <c r="V317" s="1">
        <v>2.1619999999999999</v>
      </c>
      <c r="W317" s="11">
        <f t="shared" si="62"/>
        <v>2.2280161175634035E-2</v>
      </c>
    </row>
    <row r="318" spans="1:23">
      <c r="A318" s="1"/>
      <c r="B318" s="1">
        <v>4</v>
      </c>
      <c r="C318" s="1">
        <v>96.100999999999999</v>
      </c>
      <c r="D318" s="1">
        <v>3.173</v>
      </c>
      <c r="E318" s="11">
        <f t="shared" si="59"/>
        <v>3.3017346333544917E-2</v>
      </c>
      <c r="G318" s="1"/>
      <c r="H318" s="1">
        <v>4</v>
      </c>
      <c r="I318" s="1">
        <v>96.807000000000002</v>
      </c>
      <c r="J318" s="1">
        <v>2.5259999999999998</v>
      </c>
      <c r="K318" s="11">
        <f t="shared" si="60"/>
        <v>2.6093154420651396E-2</v>
      </c>
      <c r="M318" s="1"/>
      <c r="N318" s="1">
        <v>4</v>
      </c>
      <c r="O318" s="1">
        <v>96.673000000000002</v>
      </c>
      <c r="P318" s="1">
        <v>2.83</v>
      </c>
      <c r="Q318" s="11">
        <f t="shared" si="61"/>
        <v>2.9273944120902423E-2</v>
      </c>
      <c r="S318" s="1"/>
      <c r="T318" s="1">
        <v>4</v>
      </c>
      <c r="U318" s="1">
        <v>95.78</v>
      </c>
      <c r="V318" s="1">
        <v>2.8460000000000001</v>
      </c>
      <c r="W318" s="11">
        <f t="shared" si="62"/>
        <v>2.9713927751096263E-2</v>
      </c>
    </row>
    <row r="319" spans="1:23">
      <c r="A319" s="1"/>
      <c r="B319" s="1">
        <v>5</v>
      </c>
      <c r="C319" s="1">
        <v>97.460999999999999</v>
      </c>
      <c r="D319" s="1">
        <v>2.8140000000000001</v>
      </c>
      <c r="E319" s="11">
        <f t="shared" si="59"/>
        <v>2.887308769661711E-2</v>
      </c>
      <c r="G319" s="1"/>
      <c r="H319" s="1">
        <v>5</v>
      </c>
      <c r="I319" s="1">
        <v>96.844999999999999</v>
      </c>
      <c r="J319" s="1">
        <v>2.4670000000000001</v>
      </c>
      <c r="K319" s="11">
        <f t="shared" si="60"/>
        <v>2.5473695079766639E-2</v>
      </c>
      <c r="M319" s="1"/>
      <c r="N319" s="1">
        <v>5</v>
      </c>
      <c r="O319" s="1">
        <v>96.457999999999998</v>
      </c>
      <c r="P319" s="1">
        <v>3.01</v>
      </c>
      <c r="Q319" s="11">
        <f t="shared" si="61"/>
        <v>3.1205291422173379E-2</v>
      </c>
      <c r="S319" s="1"/>
      <c r="T319" s="1">
        <v>5</v>
      </c>
      <c r="U319" s="1">
        <v>96.841999999999999</v>
      </c>
      <c r="V319" s="1">
        <v>2.2519999999999998</v>
      </c>
      <c r="W319" s="11">
        <f t="shared" si="62"/>
        <v>2.3254373102579457E-2</v>
      </c>
    </row>
    <row r="320" spans="1:23">
      <c r="A320" s="1"/>
      <c r="B320" s="1">
        <v>6</v>
      </c>
      <c r="C320" s="1">
        <v>95.808999999999997</v>
      </c>
      <c r="D320" s="1">
        <v>3.4630000000000001</v>
      </c>
      <c r="E320" s="11">
        <f t="shared" si="59"/>
        <v>3.6144829817658049E-2</v>
      </c>
      <c r="G320" s="1"/>
      <c r="H320" s="1">
        <v>6</v>
      </c>
      <c r="I320" s="1">
        <v>96.382000000000005</v>
      </c>
      <c r="J320" s="1">
        <v>2.9260000000000002</v>
      </c>
      <c r="K320" s="11">
        <f t="shared" si="60"/>
        <v>3.035836566993837E-2</v>
      </c>
      <c r="M320" s="1"/>
      <c r="N320" s="1">
        <v>6</v>
      </c>
      <c r="O320" s="1">
        <v>95.935000000000002</v>
      </c>
      <c r="P320" s="1">
        <v>3.6019999999999999</v>
      </c>
      <c r="Q320" s="11">
        <f t="shared" si="61"/>
        <v>3.7546255277010471E-2</v>
      </c>
      <c r="S320" s="1"/>
      <c r="T320" s="1">
        <v>6</v>
      </c>
      <c r="U320" s="1">
        <v>96.231999999999999</v>
      </c>
      <c r="V320" s="1">
        <v>2.9529999999999998</v>
      </c>
      <c r="W320" s="11">
        <f t="shared" si="62"/>
        <v>3.0686258209327456E-2</v>
      </c>
    </row>
    <row r="321" spans="1:23">
      <c r="A321" s="1"/>
      <c r="B321" s="1">
        <v>7</v>
      </c>
      <c r="C321" s="1">
        <v>95.295000000000002</v>
      </c>
      <c r="D321" s="1">
        <v>3.9529999999999998</v>
      </c>
      <c r="E321" s="11">
        <f t="shared" si="59"/>
        <v>4.1481714675481396E-2</v>
      </c>
      <c r="G321" s="1"/>
      <c r="H321" s="1">
        <v>7</v>
      </c>
      <c r="I321" s="1">
        <v>97.28</v>
      </c>
      <c r="J321" s="1">
        <v>2.0430000000000001</v>
      </c>
      <c r="K321" s="11">
        <f t="shared" si="60"/>
        <v>2.100123355263158E-2</v>
      </c>
      <c r="M321" s="1"/>
      <c r="N321" s="1">
        <v>7</v>
      </c>
      <c r="O321" s="1">
        <v>96.391000000000005</v>
      </c>
      <c r="P321" s="1">
        <v>3.1669999999999998</v>
      </c>
      <c r="Q321" s="11">
        <f t="shared" si="61"/>
        <v>3.2855764542332785E-2</v>
      </c>
      <c r="S321" s="1"/>
      <c r="T321" s="1">
        <v>7</v>
      </c>
      <c r="U321" s="1">
        <v>95.540999999999997</v>
      </c>
      <c r="V321" s="1">
        <v>3.6440000000000001</v>
      </c>
      <c r="W321" s="11">
        <f t="shared" si="62"/>
        <v>3.8140693524246136E-2</v>
      </c>
    </row>
    <row r="322" spans="1:23">
      <c r="A322" s="1"/>
      <c r="B322" s="1">
        <v>8</v>
      </c>
      <c r="C322" s="1">
        <v>97.182000000000002</v>
      </c>
      <c r="D322" s="1">
        <v>2.1749999999999998</v>
      </c>
      <c r="E322" s="11">
        <f t="shared" si="59"/>
        <v>2.2380687781687964E-2</v>
      </c>
      <c r="G322" s="1"/>
      <c r="H322" s="1">
        <v>8</v>
      </c>
      <c r="I322" s="1">
        <v>96.974000000000004</v>
      </c>
      <c r="J322" s="1">
        <v>2.3759999999999999</v>
      </c>
      <c r="K322" s="11">
        <f t="shared" si="60"/>
        <v>2.4501412749809225E-2</v>
      </c>
      <c r="M322" s="1"/>
      <c r="N322" s="1">
        <v>8</v>
      </c>
      <c r="O322" s="1">
        <v>96.75</v>
      </c>
      <c r="P322" s="1">
        <v>2.6440000000000001</v>
      </c>
      <c r="Q322" s="11">
        <f t="shared" si="61"/>
        <v>2.7328165374677003E-2</v>
      </c>
      <c r="S322" s="1"/>
      <c r="T322" s="1">
        <v>8</v>
      </c>
      <c r="U322" s="1">
        <v>96.51</v>
      </c>
      <c r="V322" s="1">
        <v>2.5630000000000002</v>
      </c>
      <c r="W322" s="11">
        <f t="shared" si="62"/>
        <v>2.655683348875764E-2</v>
      </c>
    </row>
    <row r="323" spans="1:23">
      <c r="A323" s="1"/>
      <c r="B323" s="1">
        <v>9</v>
      </c>
      <c r="C323" s="1">
        <v>96.76</v>
      </c>
      <c r="D323" s="1">
        <v>2.605</v>
      </c>
      <c r="E323" s="11">
        <f t="shared" si="59"/>
        <v>2.6922281934683753E-2</v>
      </c>
      <c r="G323" s="1"/>
      <c r="H323" s="1">
        <v>9</v>
      </c>
      <c r="I323" s="1">
        <v>96.924000000000007</v>
      </c>
      <c r="J323" s="1">
        <v>2.4020000000000001</v>
      </c>
      <c r="K323" s="11">
        <f t="shared" si="60"/>
        <v>2.4782303660600056E-2</v>
      </c>
      <c r="M323" s="1"/>
      <c r="N323" s="1">
        <v>9</v>
      </c>
      <c r="O323" s="1">
        <v>96.51</v>
      </c>
      <c r="P323" s="1">
        <v>2.923</v>
      </c>
      <c r="Q323" s="11">
        <f t="shared" si="61"/>
        <v>3.0287016889441506E-2</v>
      </c>
      <c r="S323" s="1"/>
      <c r="T323" s="1">
        <v>9</v>
      </c>
      <c r="U323" s="1">
        <v>96.26</v>
      </c>
      <c r="V323" s="1">
        <v>2.3340000000000001</v>
      </c>
      <c r="W323" s="11">
        <f t="shared" si="62"/>
        <v>2.4246831498026179E-2</v>
      </c>
    </row>
    <row r="324" spans="1:23">
      <c r="A324" s="1"/>
      <c r="B324" s="1"/>
      <c r="C324" s="1"/>
      <c r="D324" s="1"/>
      <c r="E324" s="11"/>
      <c r="G324" s="1"/>
      <c r="H324" s="1"/>
      <c r="I324" s="1"/>
      <c r="J324" s="1"/>
      <c r="K324" s="11"/>
      <c r="M324" s="1"/>
      <c r="N324" s="1">
        <v>10</v>
      </c>
      <c r="O324" s="1">
        <v>96.613</v>
      </c>
      <c r="P324" s="1">
        <v>2.915</v>
      </c>
      <c r="Q324" s="11">
        <f t="shared" si="61"/>
        <v>3.0171923033132188E-2</v>
      </c>
      <c r="S324" s="1"/>
      <c r="T324" s="1"/>
      <c r="U324" s="1"/>
      <c r="V324" s="1"/>
      <c r="W324" s="11"/>
    </row>
    <row r="325" spans="1:23">
      <c r="A325" s="1"/>
      <c r="B325" s="1"/>
      <c r="C325" s="1"/>
      <c r="D325" s="1"/>
      <c r="E325" s="11"/>
      <c r="G325" s="1"/>
      <c r="H325" s="1"/>
      <c r="I325" s="1"/>
      <c r="J325" s="1"/>
      <c r="K325" s="11"/>
      <c r="M325" s="1"/>
      <c r="N325" s="1">
        <v>11</v>
      </c>
      <c r="O325" s="1">
        <v>97.48</v>
      </c>
      <c r="P325" s="1">
        <v>2.0089999999999999</v>
      </c>
      <c r="Q325" s="11">
        <f t="shared" si="61"/>
        <v>2.0609355765285185E-2</v>
      </c>
      <c r="S325" s="1"/>
      <c r="T325" s="1"/>
      <c r="U325" s="1"/>
      <c r="V325" s="1"/>
      <c r="W325" s="11"/>
    </row>
    <row r="326" spans="1:23">
      <c r="A326" s="1"/>
      <c r="B326" s="1"/>
      <c r="C326" s="1"/>
      <c r="D326" s="1"/>
      <c r="E326" s="11"/>
      <c r="G326" s="1"/>
      <c r="H326" s="1"/>
      <c r="I326" s="1"/>
      <c r="J326" s="1"/>
      <c r="K326" s="11"/>
      <c r="M326" s="1"/>
      <c r="N326" s="1">
        <v>12</v>
      </c>
      <c r="O326" s="1">
        <v>97.149000000000001</v>
      </c>
      <c r="P326" s="1">
        <v>2.44</v>
      </c>
      <c r="Q326" s="11">
        <f t="shared" si="61"/>
        <v>2.5116058837455865E-2</v>
      </c>
      <c r="S326" s="1"/>
      <c r="T326" s="1"/>
      <c r="U326" s="1"/>
      <c r="V326" s="1"/>
      <c r="W326" s="11"/>
    </row>
    <row r="327" spans="1:23">
      <c r="A327" s="1" t="s">
        <v>526</v>
      </c>
      <c r="B327" s="1"/>
      <c r="C327" s="1"/>
      <c r="D327" s="1"/>
      <c r="E327" s="34">
        <f>AVERAGE(E315:E322)</f>
        <v>2.9760343737738171E-2</v>
      </c>
      <c r="G327" s="1" t="s">
        <v>526</v>
      </c>
      <c r="H327" s="1"/>
      <c r="I327" s="1"/>
      <c r="J327" s="1"/>
      <c r="K327" s="34">
        <f>AVERAGE(K315:K322)</f>
        <v>2.8711096462761428E-2</v>
      </c>
      <c r="M327" s="1" t="s">
        <v>526</v>
      </c>
      <c r="N327" s="1"/>
      <c r="O327" s="1"/>
      <c r="P327" s="1"/>
      <c r="Q327" s="11">
        <f>AVERAGE(Q315:Q322)</f>
        <v>3.5415578423565547E-2</v>
      </c>
      <c r="S327" s="1" t="s">
        <v>526</v>
      </c>
      <c r="T327" s="1"/>
      <c r="U327" s="1"/>
      <c r="V327" s="1"/>
      <c r="W327" s="34">
        <f>AVERAGE(W315:W322)</f>
        <v>2.8831185262776296E-2</v>
      </c>
    </row>
    <row r="328" spans="1:23">
      <c r="A328" s="1" t="s">
        <v>527</v>
      </c>
      <c r="B328" s="1"/>
      <c r="C328" s="1"/>
      <c r="D328" s="1"/>
      <c r="E328" s="11">
        <f>_xlfn.STDEV.S(E315:E326)</f>
        <v>7.6176752343751816E-3</v>
      </c>
      <c r="G328" s="1" t="s">
        <v>527</v>
      </c>
      <c r="H328" s="1"/>
      <c r="I328" s="1"/>
      <c r="J328" s="1"/>
      <c r="K328" s="11">
        <f>_xlfn.STDEV.S(K315:K326)</f>
        <v>7.5569658478980006E-3</v>
      </c>
      <c r="M328" s="1" t="s">
        <v>527</v>
      </c>
      <c r="N328" s="1"/>
      <c r="O328" s="1"/>
      <c r="P328" s="1"/>
      <c r="Q328" s="11">
        <f>_xlfn.STDEV.S(Q315:Q326)</f>
        <v>8.3647194632611218E-3</v>
      </c>
      <c r="S328" s="1" t="s">
        <v>527</v>
      </c>
      <c r="T328" s="1"/>
      <c r="U328" s="1"/>
      <c r="V328" s="1"/>
      <c r="W328" s="11">
        <f>_xlfn.STDEV.S(W315:W326)</f>
        <v>5.0522385627154104E-3</v>
      </c>
    </row>
    <row r="330" spans="1:23">
      <c r="A330" s="13" t="s">
        <v>520</v>
      </c>
      <c r="B330" s="13" t="s">
        <v>521</v>
      </c>
      <c r="C330" s="11" t="s">
        <v>522</v>
      </c>
      <c r="D330" s="11" t="s">
        <v>523</v>
      </c>
      <c r="E330" s="11" t="s">
        <v>524</v>
      </c>
      <c r="G330" s="13" t="s">
        <v>520</v>
      </c>
      <c r="H330" s="13" t="s">
        <v>521</v>
      </c>
      <c r="I330" s="11" t="s">
        <v>522</v>
      </c>
      <c r="J330" s="11" t="s">
        <v>523</v>
      </c>
      <c r="K330" s="11" t="s">
        <v>524</v>
      </c>
      <c r="M330" s="13" t="s">
        <v>520</v>
      </c>
      <c r="N330" s="13" t="s">
        <v>521</v>
      </c>
      <c r="O330" s="11" t="s">
        <v>522</v>
      </c>
      <c r="P330" s="11" t="s">
        <v>523</v>
      </c>
      <c r="Q330" s="11" t="s">
        <v>524</v>
      </c>
      <c r="S330" s="13" t="s">
        <v>520</v>
      </c>
      <c r="T330" s="13" t="s">
        <v>521</v>
      </c>
      <c r="U330" s="11" t="s">
        <v>522</v>
      </c>
      <c r="V330" s="11" t="s">
        <v>523</v>
      </c>
      <c r="W330" s="11" t="s">
        <v>524</v>
      </c>
    </row>
    <row r="331" spans="1:23">
      <c r="A331" s="16" t="s">
        <v>156</v>
      </c>
      <c r="B331" s="1"/>
      <c r="C331" s="12"/>
      <c r="D331" s="1"/>
      <c r="E331" s="11"/>
      <c r="G331" s="16" t="s">
        <v>158</v>
      </c>
      <c r="H331" s="1"/>
      <c r="I331" s="12"/>
      <c r="J331" s="1"/>
      <c r="K331" s="11"/>
      <c r="M331" s="16" t="s">
        <v>159</v>
      </c>
      <c r="N331" s="1"/>
      <c r="O331" s="12"/>
      <c r="P331" s="1"/>
      <c r="Q331" s="11"/>
      <c r="S331" s="16" t="s">
        <v>161</v>
      </c>
      <c r="T331" s="1"/>
      <c r="U331" s="12"/>
      <c r="V331" s="1"/>
      <c r="W331" s="11"/>
    </row>
    <row r="332" spans="1:23">
      <c r="A332" s="1"/>
      <c r="B332" s="1">
        <v>1</v>
      </c>
      <c r="C332" s="1">
        <v>95.971999999999994</v>
      </c>
      <c r="D332" s="1">
        <v>3.3660000000000001</v>
      </c>
      <c r="E332" s="11">
        <f>AVERAGE(D332/C332)</f>
        <v>3.507272954611762E-2</v>
      </c>
      <c r="G332" s="1"/>
      <c r="H332" s="1">
        <v>1</v>
      </c>
      <c r="I332" s="1">
        <v>95.590999999999994</v>
      </c>
      <c r="J332" s="1">
        <v>3.669</v>
      </c>
      <c r="K332" s="11">
        <f t="shared" ref="K332:K340" si="63">AVERAGE(J332/I332)</f>
        <v>3.8382274481907293E-2</v>
      </c>
      <c r="M332" s="1"/>
      <c r="N332" s="1">
        <v>1</v>
      </c>
      <c r="O332" s="1">
        <v>97.138000000000005</v>
      </c>
      <c r="P332" s="1">
        <v>2.0209999999999999</v>
      </c>
      <c r="Q332" s="11">
        <f t="shared" ref="Q332:Q340" si="64">AVERAGE(P332/O332)</f>
        <v>2.0805452037307746E-2</v>
      </c>
      <c r="S332" s="1"/>
      <c r="T332" s="1">
        <v>1</v>
      </c>
      <c r="U332" s="1">
        <v>96.625</v>
      </c>
      <c r="V332" s="1">
        <v>2.4319999999999999</v>
      </c>
      <c r="W332" s="11">
        <f t="shared" ref="W332:W340" si="65">AVERAGE(V332/U332)</f>
        <v>2.5169469598965072E-2</v>
      </c>
    </row>
    <row r="333" spans="1:23">
      <c r="A333" s="1"/>
      <c r="B333" s="1">
        <v>2</v>
      </c>
      <c r="C333" s="1">
        <v>96.198999999999998</v>
      </c>
      <c r="D333" s="1">
        <v>3.133</v>
      </c>
      <c r="E333" s="11">
        <f t="shared" ref="E333:E339" si="66">AVERAGE(D333/C333)</f>
        <v>3.2567906111290137E-2</v>
      </c>
      <c r="G333" s="1"/>
      <c r="H333" s="1">
        <v>2</v>
      </c>
      <c r="I333" s="1">
        <v>96.411000000000001</v>
      </c>
      <c r="J333" s="1">
        <v>2.8119999999999998</v>
      </c>
      <c r="K333" s="11">
        <f t="shared" si="63"/>
        <v>2.9166796319921997E-2</v>
      </c>
      <c r="M333" s="1"/>
      <c r="N333" s="1">
        <v>2</v>
      </c>
      <c r="O333" s="1">
        <v>96.460999999999999</v>
      </c>
      <c r="P333" s="1">
        <v>2.6749999999999998</v>
      </c>
      <c r="Q333" s="11">
        <f t="shared" si="64"/>
        <v>2.773141476866298E-2</v>
      </c>
      <c r="S333" s="1"/>
      <c r="T333" s="1">
        <v>2</v>
      </c>
      <c r="U333" s="1">
        <v>95.305999999999997</v>
      </c>
      <c r="V333" s="1">
        <v>3.8119999999999998</v>
      </c>
      <c r="W333" s="11">
        <f t="shared" si="65"/>
        <v>3.9997481795479822E-2</v>
      </c>
    </row>
    <row r="334" spans="1:23">
      <c r="A334" s="1"/>
      <c r="B334" s="1">
        <v>3</v>
      </c>
      <c r="C334" s="1">
        <v>96.084000000000003</v>
      </c>
      <c r="D334" s="1">
        <v>3.2290000000000001</v>
      </c>
      <c r="E334" s="11">
        <f t="shared" si="66"/>
        <v>3.3606011406685815E-2</v>
      </c>
      <c r="G334" s="1"/>
      <c r="H334" s="1">
        <v>3</v>
      </c>
      <c r="I334" s="1">
        <v>96.694999999999993</v>
      </c>
      <c r="J334" s="1">
        <v>2.5529999999999999</v>
      </c>
      <c r="K334" s="11">
        <f t="shared" si="63"/>
        <v>2.640260613268525E-2</v>
      </c>
      <c r="M334" s="1"/>
      <c r="N334" s="1">
        <v>3</v>
      </c>
      <c r="O334" s="1">
        <v>95.447000000000003</v>
      </c>
      <c r="P334" s="1">
        <v>3.669</v>
      </c>
      <c r="Q334" s="11">
        <f t="shared" si="64"/>
        <v>3.844018146196318E-2</v>
      </c>
      <c r="S334" s="1"/>
      <c r="T334" s="1">
        <v>3</v>
      </c>
      <c r="U334" s="1">
        <v>96.331000000000003</v>
      </c>
      <c r="V334" s="1">
        <v>2.7080000000000002</v>
      </c>
      <c r="W334" s="11">
        <f t="shared" si="65"/>
        <v>2.8111407542743251E-2</v>
      </c>
    </row>
    <row r="335" spans="1:23">
      <c r="A335" s="1"/>
      <c r="B335" s="1">
        <v>4</v>
      </c>
      <c r="C335" s="1">
        <v>95.481999999999999</v>
      </c>
      <c r="D335" s="1">
        <v>3.7930000000000001</v>
      </c>
      <c r="E335" s="11">
        <f t="shared" si="66"/>
        <v>3.972476487714962E-2</v>
      </c>
      <c r="G335" s="1"/>
      <c r="H335" s="1">
        <v>4</v>
      </c>
      <c r="I335" s="1">
        <v>95.876000000000005</v>
      </c>
      <c r="J335" s="1">
        <v>3.4140000000000001</v>
      </c>
      <c r="K335" s="11">
        <f t="shared" si="63"/>
        <v>3.5608494305144144E-2</v>
      </c>
      <c r="M335" s="1"/>
      <c r="N335" s="1">
        <v>4</v>
      </c>
      <c r="O335" s="1">
        <v>96.760999999999996</v>
      </c>
      <c r="P335" s="1">
        <v>2.339</v>
      </c>
      <c r="Q335" s="11">
        <f t="shared" si="64"/>
        <v>2.4172962247186368E-2</v>
      </c>
      <c r="S335" s="1"/>
      <c r="T335" s="1">
        <v>4</v>
      </c>
      <c r="U335" s="1">
        <v>94.631</v>
      </c>
      <c r="V335" s="1">
        <v>4.3959999999999999</v>
      </c>
      <c r="W335" s="11">
        <f t="shared" si="65"/>
        <v>4.6454121799410338E-2</v>
      </c>
    </row>
    <row r="336" spans="1:23">
      <c r="A336" s="1"/>
      <c r="B336" s="1">
        <v>5</v>
      </c>
      <c r="C336" s="1">
        <v>94.65</v>
      </c>
      <c r="D336" s="1">
        <v>4.6189999999999998</v>
      </c>
      <c r="E336" s="11">
        <f t="shared" si="66"/>
        <v>4.8800845219228735E-2</v>
      </c>
      <c r="G336" s="1"/>
      <c r="H336" s="1">
        <v>5</v>
      </c>
      <c r="I336" s="1">
        <v>96.656000000000006</v>
      </c>
      <c r="J336" s="1">
        <v>2.524</v>
      </c>
      <c r="K336" s="11">
        <f t="shared" si="63"/>
        <v>2.611322628703857E-2</v>
      </c>
      <c r="M336" s="1"/>
      <c r="N336" s="1">
        <v>5</v>
      </c>
      <c r="O336" s="1">
        <v>96.960999999999999</v>
      </c>
      <c r="P336" s="1">
        <v>2.2530000000000001</v>
      </c>
      <c r="Q336" s="11">
        <f t="shared" si="64"/>
        <v>2.3236146491888494E-2</v>
      </c>
      <c r="S336" s="1"/>
      <c r="T336" s="1">
        <v>5</v>
      </c>
      <c r="U336" s="1">
        <v>97.126999999999995</v>
      </c>
      <c r="V336" s="1">
        <v>1.899</v>
      </c>
      <c r="W336" s="11">
        <f t="shared" si="65"/>
        <v>1.9551720942683291E-2</v>
      </c>
    </row>
    <row r="337" spans="1:23">
      <c r="A337" s="1"/>
      <c r="B337" s="1">
        <v>6</v>
      </c>
      <c r="C337" s="1">
        <v>95.472999999999999</v>
      </c>
      <c r="D337" s="1">
        <v>3.7130000000000001</v>
      </c>
      <c r="E337" s="11">
        <f t="shared" si="66"/>
        <v>3.8890576393325861E-2</v>
      </c>
      <c r="G337" s="1"/>
      <c r="H337" s="1">
        <v>6</v>
      </c>
      <c r="I337" s="1">
        <v>96.087000000000003</v>
      </c>
      <c r="J337" s="1">
        <v>3.16</v>
      </c>
      <c r="K337" s="11">
        <f t="shared" si="63"/>
        <v>3.2886862947120836E-2</v>
      </c>
      <c r="M337" s="1"/>
      <c r="N337" s="1">
        <v>6</v>
      </c>
      <c r="O337" s="1">
        <v>95.563999999999993</v>
      </c>
      <c r="P337" s="1">
        <v>3.56</v>
      </c>
      <c r="Q337" s="11">
        <f t="shared" si="64"/>
        <v>3.7252521870160316E-2</v>
      </c>
      <c r="S337" s="1"/>
      <c r="T337" s="1">
        <v>6</v>
      </c>
      <c r="U337" s="1">
        <v>96.263000000000005</v>
      </c>
      <c r="V337" s="1">
        <v>2.7839999999999998</v>
      </c>
      <c r="W337" s="11">
        <f t="shared" si="65"/>
        <v>2.8920769142869011E-2</v>
      </c>
    </row>
    <row r="338" spans="1:23">
      <c r="A338" s="1"/>
      <c r="B338" s="1">
        <v>7</v>
      </c>
      <c r="C338" s="1">
        <v>96.545000000000002</v>
      </c>
      <c r="D338" s="1">
        <v>2.7909999999999999</v>
      </c>
      <c r="E338" s="11">
        <f t="shared" si="66"/>
        <v>2.8908799005645035E-2</v>
      </c>
      <c r="G338" s="1"/>
      <c r="H338" s="1">
        <v>7</v>
      </c>
      <c r="I338" s="1">
        <v>96.731999999999999</v>
      </c>
      <c r="J338" s="1">
        <v>2.569</v>
      </c>
      <c r="K338" s="11">
        <f t="shared" si="63"/>
        <v>2.6557912583219618E-2</v>
      </c>
      <c r="M338" s="1"/>
      <c r="N338" s="1">
        <v>7</v>
      </c>
      <c r="O338" s="1">
        <v>97</v>
      </c>
      <c r="P338" s="1">
        <v>2.2400000000000002</v>
      </c>
      <c r="Q338" s="11">
        <f t="shared" si="64"/>
        <v>2.3092783505154642E-2</v>
      </c>
      <c r="S338" s="1"/>
      <c r="T338" s="1">
        <v>7</v>
      </c>
      <c r="U338" s="1">
        <v>97.093999999999994</v>
      </c>
      <c r="V338" s="1">
        <v>2.0209999999999999</v>
      </c>
      <c r="W338" s="11">
        <f t="shared" si="65"/>
        <v>2.0814880425155006E-2</v>
      </c>
    </row>
    <row r="339" spans="1:23">
      <c r="A339" s="1"/>
      <c r="B339" s="1">
        <v>8</v>
      </c>
      <c r="C339" s="1">
        <v>96.456999999999994</v>
      </c>
      <c r="D339" s="1">
        <v>2.806</v>
      </c>
      <c r="E339" s="11">
        <f t="shared" si="66"/>
        <v>2.9090682894968745E-2</v>
      </c>
      <c r="G339" s="1"/>
      <c r="H339" s="1">
        <v>8</v>
      </c>
      <c r="I339" s="1">
        <v>96.153000000000006</v>
      </c>
      <c r="J339" s="1">
        <v>3.0779999999999998</v>
      </c>
      <c r="K339" s="11">
        <f t="shared" si="63"/>
        <v>3.2011481701038964E-2</v>
      </c>
      <c r="M339" s="1"/>
      <c r="N339" s="1">
        <v>8</v>
      </c>
      <c r="O339" s="1">
        <v>96.531000000000006</v>
      </c>
      <c r="P339" s="1">
        <v>2.5680000000000001</v>
      </c>
      <c r="Q339" s="11">
        <f t="shared" si="64"/>
        <v>2.6602852969512383E-2</v>
      </c>
      <c r="S339" s="1"/>
      <c r="T339" s="1">
        <v>8</v>
      </c>
      <c r="U339" s="1">
        <v>97.456000000000003</v>
      </c>
      <c r="V339" s="1">
        <v>1.708</v>
      </c>
      <c r="W339" s="11">
        <f t="shared" si="65"/>
        <v>1.7525857823017566E-2</v>
      </c>
    </row>
    <row r="340" spans="1:23">
      <c r="A340" s="1" t="s">
        <v>526</v>
      </c>
      <c r="B340" s="1"/>
      <c r="C340" s="1"/>
      <c r="D340" s="1"/>
      <c r="E340" s="11">
        <f>AVERAGE(E332:E339)</f>
        <v>3.5832789431801446E-2</v>
      </c>
      <c r="G340" s="1"/>
      <c r="H340" s="1">
        <v>9</v>
      </c>
      <c r="I340" s="1">
        <v>96.147000000000006</v>
      </c>
      <c r="J340" s="1">
        <v>3.0990000000000002</v>
      </c>
      <c r="K340" s="11">
        <f t="shared" si="63"/>
        <v>3.2231894910917658E-2</v>
      </c>
      <c r="M340" s="1"/>
      <c r="N340" s="1">
        <v>9</v>
      </c>
      <c r="O340" s="1">
        <v>95.787000000000006</v>
      </c>
      <c r="P340" s="1">
        <v>3.2930000000000001</v>
      </c>
      <c r="Q340" s="11">
        <f t="shared" si="64"/>
        <v>3.4378360320293982E-2</v>
      </c>
      <c r="S340" s="1"/>
      <c r="T340" s="1">
        <v>9</v>
      </c>
      <c r="U340" s="1">
        <v>96.376000000000005</v>
      </c>
      <c r="V340" s="1">
        <v>2.665</v>
      </c>
      <c r="W340" s="11">
        <f t="shared" si="65"/>
        <v>2.7652112559143353E-2</v>
      </c>
    </row>
    <row r="341" spans="1:23">
      <c r="A341" s="1" t="s">
        <v>527</v>
      </c>
      <c r="B341" s="1"/>
      <c r="C341" s="1"/>
      <c r="D341" s="1"/>
      <c r="E341" s="11">
        <f>_xlfn.STDEV.S(E332:E339)</f>
        <v>6.5711636646152228E-3</v>
      </c>
      <c r="G341" s="1" t="s">
        <v>526</v>
      </c>
      <c r="H341" s="1"/>
      <c r="I341" s="1"/>
      <c r="J341" s="1"/>
      <c r="K341" s="11">
        <f>AVERAGE(K332:K340)</f>
        <v>3.1040172185443818E-2</v>
      </c>
      <c r="M341" s="1" t="s">
        <v>526</v>
      </c>
      <c r="N341" s="1"/>
      <c r="O341" s="1"/>
      <c r="P341" s="1"/>
      <c r="Q341" s="34">
        <f>AVERAGE(Q332:Q340)</f>
        <v>2.8412519519125563E-2</v>
      </c>
      <c r="S341" s="1" t="s">
        <v>526</v>
      </c>
      <c r="T341" s="1"/>
      <c r="U341" s="1"/>
      <c r="V341" s="1"/>
      <c r="W341" s="34">
        <f>AVERAGE(W332:W340)</f>
        <v>2.8244202403274077E-2</v>
      </c>
    </row>
    <row r="342" spans="1:23">
      <c r="G342" s="1" t="s">
        <v>527</v>
      </c>
      <c r="H342" s="1"/>
      <c r="I342" s="1"/>
      <c r="J342" s="1"/>
      <c r="K342" s="11">
        <f>_xlfn.STDEV.S(K332:K340)</f>
        <v>4.3291446639982896E-3</v>
      </c>
      <c r="M342" s="1" t="s">
        <v>527</v>
      </c>
      <c r="N342" s="1"/>
      <c r="O342" s="1"/>
      <c r="P342" s="1"/>
      <c r="Q342" s="11">
        <f>_xlfn.STDEV.S(Q332:Q340)</f>
        <v>6.6045954577413479E-3</v>
      </c>
      <c r="S342" s="1" t="s">
        <v>527</v>
      </c>
      <c r="T342" s="1"/>
      <c r="U342" s="1"/>
      <c r="V342" s="1"/>
      <c r="W342" s="11">
        <f>_xlfn.STDEV.S(W332:W340)</f>
        <v>9.5240330195048243E-3</v>
      </c>
    </row>
    <row r="343" spans="1:23">
      <c r="K343" s="10"/>
      <c r="Q343" s="10"/>
      <c r="W343" s="10"/>
    </row>
    <row r="344" spans="1:23">
      <c r="K344" s="10"/>
      <c r="Q344" s="10"/>
      <c r="W344" s="10"/>
    </row>
    <row r="345" spans="1:23">
      <c r="A345" s="1" t="s">
        <v>520</v>
      </c>
      <c r="B345" s="1" t="s">
        <v>521</v>
      </c>
      <c r="C345" s="11" t="s">
        <v>522</v>
      </c>
      <c r="D345" s="11" t="s">
        <v>523</v>
      </c>
      <c r="E345" s="11" t="s">
        <v>524</v>
      </c>
      <c r="G345" s="1" t="s">
        <v>520</v>
      </c>
      <c r="H345" s="1" t="s">
        <v>521</v>
      </c>
      <c r="I345" s="11" t="s">
        <v>522</v>
      </c>
      <c r="J345" s="11" t="s">
        <v>523</v>
      </c>
      <c r="K345" s="11" t="s">
        <v>524</v>
      </c>
      <c r="M345" s="1" t="s">
        <v>520</v>
      </c>
      <c r="N345" s="1" t="s">
        <v>521</v>
      </c>
      <c r="O345" s="11" t="s">
        <v>522</v>
      </c>
      <c r="P345" s="11" t="s">
        <v>523</v>
      </c>
      <c r="Q345" s="11" t="s">
        <v>524</v>
      </c>
      <c r="S345" s="1" t="s">
        <v>520</v>
      </c>
      <c r="T345" s="1" t="s">
        <v>521</v>
      </c>
      <c r="U345" s="11" t="s">
        <v>522</v>
      </c>
      <c r="V345" s="11" t="s">
        <v>523</v>
      </c>
      <c r="W345" s="11" t="s">
        <v>524</v>
      </c>
    </row>
    <row r="346" spans="1:23">
      <c r="A346" s="16" t="s">
        <v>164</v>
      </c>
      <c r="B346" s="1"/>
      <c r="C346" s="12"/>
      <c r="D346" s="1"/>
      <c r="E346" s="11"/>
      <c r="G346" s="16" t="s">
        <v>167</v>
      </c>
      <c r="H346" s="1"/>
      <c r="I346" s="12"/>
      <c r="J346" s="1"/>
      <c r="K346" s="11"/>
      <c r="M346" s="16" t="s">
        <v>168</v>
      </c>
      <c r="N346" s="1"/>
      <c r="O346" s="12"/>
      <c r="P346" s="1"/>
      <c r="Q346" s="11"/>
      <c r="S346" s="16" t="s">
        <v>172</v>
      </c>
      <c r="T346" s="1"/>
      <c r="U346" s="12"/>
      <c r="V346" s="1"/>
      <c r="W346" s="11"/>
    </row>
    <row r="347" spans="1:23">
      <c r="A347" s="1"/>
      <c r="B347" s="1">
        <v>1</v>
      </c>
      <c r="C347" s="1">
        <v>97.242000000000004</v>
      </c>
      <c r="D347" s="1">
        <v>2.0179999999999998</v>
      </c>
      <c r="E347" s="11">
        <f>AVERAGE(D347/C347)</f>
        <v>2.075234980769626E-2</v>
      </c>
      <c r="G347" s="1"/>
      <c r="H347" s="1">
        <v>1</v>
      </c>
      <c r="I347" s="1">
        <v>96.557000000000002</v>
      </c>
      <c r="J347" s="1">
        <v>2.5350000000000001</v>
      </c>
      <c r="K347" s="11">
        <f>AVERAGE(J347/I347)</f>
        <v>2.6253922553517613E-2</v>
      </c>
      <c r="M347" s="1"/>
      <c r="N347" s="1">
        <v>1</v>
      </c>
      <c r="O347" s="1">
        <v>94.412999999999997</v>
      </c>
      <c r="P347" s="1">
        <v>4.9569999999999999</v>
      </c>
      <c r="Q347" s="11">
        <f>AVERAGE(P347/O347)</f>
        <v>5.2503362884348551E-2</v>
      </c>
      <c r="S347" s="1"/>
      <c r="T347" s="1">
        <v>1</v>
      </c>
      <c r="U347" s="1">
        <v>96.213999999999999</v>
      </c>
      <c r="V347" s="1">
        <v>3.0990000000000002</v>
      </c>
      <c r="W347" s="11">
        <f>AVERAGE(V347/U347)</f>
        <v>3.2209449768224999E-2</v>
      </c>
    </row>
    <row r="348" spans="1:23">
      <c r="A348" s="1"/>
      <c r="B348" s="1">
        <v>2</v>
      </c>
      <c r="C348" s="1">
        <v>96.62</v>
      </c>
      <c r="D348" s="1">
        <v>2.633</v>
      </c>
      <c r="E348" s="11">
        <f t="shared" ref="E348:E355" si="67">AVERAGE(D348/C348)</f>
        <v>2.7251086731525563E-2</v>
      </c>
      <c r="G348" s="1"/>
      <c r="H348" s="1">
        <v>2</v>
      </c>
      <c r="I348" s="1">
        <v>96.207999999999998</v>
      </c>
      <c r="J348" s="1">
        <v>3.0819999999999999</v>
      </c>
      <c r="K348" s="11">
        <f t="shared" ref="K348:K355" si="68">AVERAGE(J348/I348)</f>
        <v>3.2034758024280727E-2</v>
      </c>
      <c r="M348" s="1"/>
      <c r="N348" s="1">
        <v>2</v>
      </c>
      <c r="O348" s="1">
        <v>96.355999999999995</v>
      </c>
      <c r="P348" s="1">
        <v>2.976</v>
      </c>
      <c r="Q348" s="11">
        <f t="shared" ref="Q348:Q355" si="69">AVERAGE(P348/O348)</f>
        <v>3.0885466395450208E-2</v>
      </c>
      <c r="S348" s="1"/>
      <c r="T348" s="1">
        <v>2</v>
      </c>
      <c r="U348" s="1">
        <v>96.822999999999993</v>
      </c>
      <c r="V348" s="1">
        <v>2.5510000000000002</v>
      </c>
      <c r="W348" s="11">
        <f t="shared" ref="W348:W355" si="70">AVERAGE(V348/U348)</f>
        <v>2.634704563998224E-2</v>
      </c>
    </row>
    <row r="349" spans="1:23">
      <c r="A349" s="1"/>
      <c r="B349" s="1">
        <v>3</v>
      </c>
      <c r="C349" s="1">
        <v>96.227000000000004</v>
      </c>
      <c r="D349" s="1">
        <v>3.0470000000000002</v>
      </c>
      <c r="E349" s="11">
        <f t="shared" si="67"/>
        <v>3.1664709489020754E-2</v>
      </c>
      <c r="G349" s="1"/>
      <c r="H349" s="1">
        <v>3</v>
      </c>
      <c r="I349" s="1">
        <v>97.382999999999996</v>
      </c>
      <c r="J349" s="1">
        <v>1.911</v>
      </c>
      <c r="K349" s="11">
        <f t="shared" si="68"/>
        <v>1.9623548257909493E-2</v>
      </c>
      <c r="M349" s="1"/>
      <c r="N349" s="1">
        <v>3</v>
      </c>
      <c r="O349" s="1">
        <v>97.427000000000007</v>
      </c>
      <c r="P349" s="1">
        <v>1.9530000000000001</v>
      </c>
      <c r="Q349" s="11">
        <f t="shared" si="69"/>
        <v>2.0045777864452358E-2</v>
      </c>
      <c r="S349" s="1"/>
      <c r="T349" s="1">
        <v>3</v>
      </c>
      <c r="U349" s="1">
        <v>96.876999999999995</v>
      </c>
      <c r="V349" s="1">
        <v>2.5139999999999998</v>
      </c>
      <c r="W349" s="11">
        <f t="shared" si="70"/>
        <v>2.5950431991081473E-2</v>
      </c>
    </row>
    <row r="350" spans="1:23">
      <c r="A350" s="1"/>
      <c r="B350" s="1">
        <v>4</v>
      </c>
      <c r="C350" s="1">
        <v>96.572000000000003</v>
      </c>
      <c r="D350" s="1">
        <v>2.1440000000000001</v>
      </c>
      <c r="E350" s="11">
        <f t="shared" si="67"/>
        <v>2.2201052064780683E-2</v>
      </c>
      <c r="G350" s="1"/>
      <c r="H350" s="1">
        <v>4</v>
      </c>
      <c r="I350" s="1">
        <v>96.67</v>
      </c>
      <c r="J350" s="1">
        <v>2.6019999999999999</v>
      </c>
      <c r="K350" s="11">
        <f t="shared" si="68"/>
        <v>2.6916313230578255E-2</v>
      </c>
      <c r="M350" s="1"/>
      <c r="N350" s="1">
        <v>4</v>
      </c>
      <c r="O350" s="1">
        <v>96.183999999999997</v>
      </c>
      <c r="P350" s="1">
        <v>3.1989999999999998</v>
      </c>
      <c r="Q350" s="11">
        <f t="shared" si="69"/>
        <v>3.3259169924311736E-2</v>
      </c>
      <c r="S350" s="1"/>
      <c r="T350" s="1">
        <v>4</v>
      </c>
      <c r="U350" s="1">
        <v>96.158000000000001</v>
      </c>
      <c r="V350" s="1">
        <v>3.1269999999999998</v>
      </c>
      <c r="W350" s="11">
        <f t="shared" si="70"/>
        <v>3.251939516212899E-2</v>
      </c>
    </row>
    <row r="351" spans="1:23">
      <c r="A351" s="1"/>
      <c r="B351" s="1">
        <v>5</v>
      </c>
      <c r="C351" s="1">
        <v>96.408000000000001</v>
      </c>
      <c r="D351" s="1">
        <v>2.9129999999999998</v>
      </c>
      <c r="E351" s="11">
        <f t="shared" si="67"/>
        <v>3.021533482698531E-2</v>
      </c>
      <c r="G351" s="1"/>
      <c r="H351" s="1">
        <v>5</v>
      </c>
      <c r="I351" s="1">
        <v>96.971999999999994</v>
      </c>
      <c r="J351" s="1">
        <v>2.2930000000000001</v>
      </c>
      <c r="K351" s="11">
        <f t="shared" si="68"/>
        <v>2.364600090747845E-2</v>
      </c>
      <c r="M351" s="1"/>
      <c r="N351" s="1">
        <v>5</v>
      </c>
      <c r="O351" s="1">
        <v>96.715000000000003</v>
      </c>
      <c r="P351" s="1">
        <v>2.633</v>
      </c>
      <c r="Q351" s="11">
        <f t="shared" si="69"/>
        <v>2.7224318875045235E-2</v>
      </c>
      <c r="S351" s="1"/>
      <c r="T351" s="1">
        <v>5</v>
      </c>
      <c r="U351" s="1">
        <v>97.122</v>
      </c>
      <c r="V351" s="1">
        <v>2.2029999999999998</v>
      </c>
      <c r="W351" s="11">
        <f t="shared" si="70"/>
        <v>2.2682811309487034E-2</v>
      </c>
    </row>
    <row r="352" spans="1:23">
      <c r="A352" s="1"/>
      <c r="B352" s="1">
        <v>6</v>
      </c>
      <c r="C352" s="1">
        <v>95.295000000000002</v>
      </c>
      <c r="D352" s="1">
        <v>3.948</v>
      </c>
      <c r="E352" s="11">
        <f t="shared" si="67"/>
        <v>4.1429246025499765E-2</v>
      </c>
      <c r="G352" s="1"/>
      <c r="H352" s="1">
        <v>6</v>
      </c>
      <c r="I352" s="1">
        <v>96.751000000000005</v>
      </c>
      <c r="J352" s="1">
        <v>2.556</v>
      </c>
      <c r="K352" s="11">
        <f t="shared" si="68"/>
        <v>2.64183315934719E-2</v>
      </c>
      <c r="M352" s="1"/>
      <c r="N352" s="1">
        <v>6</v>
      </c>
      <c r="O352" s="1">
        <v>97.251000000000005</v>
      </c>
      <c r="P352" s="1">
        <v>2.1280000000000001</v>
      </c>
      <c r="Q352" s="11">
        <f t="shared" si="69"/>
        <v>2.1881523069171526E-2</v>
      </c>
      <c r="S352" s="1"/>
      <c r="T352" s="1">
        <v>6</v>
      </c>
      <c r="U352" s="1">
        <v>95.516999999999996</v>
      </c>
      <c r="V352" s="1">
        <v>3.802</v>
      </c>
      <c r="W352" s="11">
        <f t="shared" si="70"/>
        <v>3.9804432718783048E-2</v>
      </c>
    </row>
    <row r="353" spans="1:23">
      <c r="A353" s="1"/>
      <c r="B353" s="1">
        <v>7</v>
      </c>
      <c r="C353" s="1">
        <v>96.429000000000002</v>
      </c>
      <c r="D353" s="1">
        <v>2.7909999999999999</v>
      </c>
      <c r="E353" s="11">
        <f t="shared" si="67"/>
        <v>2.8943575065592298E-2</v>
      </c>
      <c r="G353" s="1"/>
      <c r="H353" s="1">
        <v>7</v>
      </c>
      <c r="I353" s="1">
        <v>95.733000000000004</v>
      </c>
      <c r="J353" s="1">
        <v>3.4929999999999999</v>
      </c>
      <c r="K353" s="11">
        <f t="shared" si="68"/>
        <v>3.6486895845737624E-2</v>
      </c>
      <c r="M353" s="1"/>
      <c r="N353" s="1">
        <v>7</v>
      </c>
      <c r="O353" s="1">
        <v>95.460999999999999</v>
      </c>
      <c r="P353" s="1">
        <v>3.9470000000000001</v>
      </c>
      <c r="Q353" s="11">
        <f t="shared" si="69"/>
        <v>4.1346727983155425E-2</v>
      </c>
      <c r="S353" s="1"/>
      <c r="T353" s="1">
        <v>7</v>
      </c>
      <c r="U353" s="1">
        <v>95.563000000000002</v>
      </c>
      <c r="V353" s="1">
        <v>3.37</v>
      </c>
      <c r="W353" s="11">
        <f t="shared" si="70"/>
        <v>3.5264694494731227E-2</v>
      </c>
    </row>
    <row r="354" spans="1:23">
      <c r="A354" s="1"/>
      <c r="B354" s="1">
        <v>8</v>
      </c>
      <c r="C354" s="1">
        <v>95.400999999999996</v>
      </c>
      <c r="D354" s="1">
        <v>3.8260000000000001</v>
      </c>
      <c r="E354" s="11">
        <f t="shared" si="67"/>
        <v>4.010440142136875E-2</v>
      </c>
      <c r="G354" s="1"/>
      <c r="H354" s="1">
        <v>8</v>
      </c>
      <c r="I354" s="1">
        <v>97.756</v>
      </c>
      <c r="J354" s="1">
        <v>1.4870000000000001</v>
      </c>
      <c r="K354" s="11">
        <f t="shared" si="68"/>
        <v>1.5211342526289947E-2</v>
      </c>
      <c r="M354" s="1"/>
      <c r="N354" s="1">
        <v>8</v>
      </c>
      <c r="O354" s="1">
        <v>96.661000000000001</v>
      </c>
      <c r="P354" s="1">
        <v>2.6259999999999999</v>
      </c>
      <c r="Q354" s="11">
        <f t="shared" si="69"/>
        <v>2.7167109796091493E-2</v>
      </c>
      <c r="S354" s="1"/>
      <c r="T354" s="1">
        <v>8</v>
      </c>
      <c r="U354" s="1">
        <v>97.521000000000001</v>
      </c>
      <c r="V354" s="1">
        <v>1.873</v>
      </c>
      <c r="W354" s="11">
        <f t="shared" si="70"/>
        <v>1.9206119707550168E-2</v>
      </c>
    </row>
    <row r="355" spans="1:23">
      <c r="A355" s="1"/>
      <c r="B355" s="1">
        <v>9</v>
      </c>
      <c r="C355" s="1">
        <v>96.343999999999994</v>
      </c>
      <c r="D355" s="1">
        <v>2.9169999999999998</v>
      </c>
      <c r="E355" s="11">
        <f t="shared" si="67"/>
        <v>3.0276924354396745E-2</v>
      </c>
      <c r="G355" s="1"/>
      <c r="H355" s="1">
        <v>9</v>
      </c>
      <c r="I355" s="1">
        <v>96.977000000000004</v>
      </c>
      <c r="J355" s="1">
        <v>2.294</v>
      </c>
      <c r="K355" s="11">
        <f t="shared" si="68"/>
        <v>2.3655093475772604E-2</v>
      </c>
      <c r="M355" s="1"/>
      <c r="N355" s="1">
        <v>9</v>
      </c>
      <c r="O355" s="1">
        <v>97.141999999999996</v>
      </c>
      <c r="P355" s="1">
        <v>2.2210000000000001</v>
      </c>
      <c r="Q355" s="11">
        <f t="shared" si="69"/>
        <v>2.2863437030326741E-2</v>
      </c>
      <c r="S355" s="1"/>
      <c r="T355" s="1">
        <v>9</v>
      </c>
      <c r="U355" s="1">
        <v>96.924999999999997</v>
      </c>
      <c r="V355" s="1">
        <v>2.335</v>
      </c>
      <c r="W355" s="11">
        <f t="shared" si="70"/>
        <v>2.4090791849368069E-2</v>
      </c>
    </row>
    <row r="356" spans="1:23">
      <c r="A356" s="1" t="s">
        <v>526</v>
      </c>
      <c r="B356" s="1"/>
      <c r="C356" s="1"/>
      <c r="D356" s="1"/>
      <c r="E356" s="11">
        <f>AVERAGE(E347:E354)</f>
        <v>3.0320219429058673E-2</v>
      </c>
      <c r="G356" s="1" t="s">
        <v>526</v>
      </c>
      <c r="H356" s="1"/>
      <c r="I356" s="1"/>
      <c r="J356" s="1"/>
      <c r="K356" s="34">
        <f>AVERAGE(K347:K354)</f>
        <v>2.5823889117407999E-2</v>
      </c>
      <c r="M356" s="1" t="s">
        <v>526</v>
      </c>
      <c r="N356" s="1"/>
      <c r="O356" s="1"/>
      <c r="P356" s="1"/>
      <c r="Q356" s="11">
        <f>AVERAGE(Q347:Q354)</f>
        <v>3.1789182099003319E-2</v>
      </c>
      <c r="S356" s="1" t="s">
        <v>526</v>
      </c>
      <c r="T356" s="1"/>
      <c r="U356" s="1"/>
      <c r="V356" s="1"/>
      <c r="W356" s="34">
        <f>AVERAGE(W347:W354)</f>
        <v>2.9248047598996154E-2</v>
      </c>
    </row>
    <row r="357" spans="1:23">
      <c r="A357" s="1" t="s">
        <v>527</v>
      </c>
      <c r="B357" s="1"/>
      <c r="C357" s="1"/>
      <c r="D357" s="1"/>
      <c r="E357" s="11">
        <f>_xlfn.STDEV.S(E347:E355)</f>
        <v>6.9797989106869388E-3</v>
      </c>
      <c r="G357" s="1" t="s">
        <v>527</v>
      </c>
      <c r="H357" s="1"/>
      <c r="I357" s="1"/>
      <c r="J357" s="1"/>
      <c r="K357" s="11">
        <f>_xlfn.STDEV.S(K347:K355)</f>
        <v>6.2649910128841756E-3</v>
      </c>
      <c r="M357" s="1" t="s">
        <v>527</v>
      </c>
      <c r="N357" s="1"/>
      <c r="O357" s="1"/>
      <c r="P357" s="1"/>
      <c r="Q357" s="11">
        <f>_xlfn.STDEV.S(Q347:Q355)</f>
        <v>1.0443234272479306E-2</v>
      </c>
      <c r="S357" s="1" t="s">
        <v>527</v>
      </c>
      <c r="T357" s="1"/>
      <c r="U357" s="1"/>
      <c r="V357" s="1"/>
      <c r="W357" s="11">
        <f>_xlfn.STDEV.S(W347:W355)</f>
        <v>6.6519140243666737E-3</v>
      </c>
    </row>
    <row r="359" spans="1:23">
      <c r="A359" s="13" t="s">
        <v>520</v>
      </c>
      <c r="B359" s="13" t="s">
        <v>521</v>
      </c>
      <c r="C359" s="11" t="s">
        <v>522</v>
      </c>
      <c r="D359" s="11" t="s">
        <v>523</v>
      </c>
      <c r="E359" s="11" t="s">
        <v>524</v>
      </c>
      <c r="G359" s="13" t="s">
        <v>520</v>
      </c>
      <c r="H359" s="13" t="s">
        <v>521</v>
      </c>
      <c r="I359" s="11" t="s">
        <v>522</v>
      </c>
      <c r="J359" s="11" t="s">
        <v>523</v>
      </c>
      <c r="K359" s="11" t="s">
        <v>524</v>
      </c>
    </row>
    <row r="360" spans="1:23">
      <c r="A360" s="1"/>
      <c r="B360" s="1"/>
      <c r="C360" s="12"/>
      <c r="D360" s="1"/>
      <c r="E360" s="11"/>
      <c r="G360" s="1"/>
      <c r="H360" s="1"/>
      <c r="I360" s="12"/>
      <c r="J360" s="1"/>
      <c r="K360" s="11"/>
    </row>
    <row r="361" spans="1:23">
      <c r="A361" s="1"/>
      <c r="B361" s="1">
        <v>1</v>
      </c>
      <c r="C361" s="1"/>
      <c r="D361" s="1"/>
      <c r="E361" s="11" t="e">
        <f>AVERAGE(D361/C361)</f>
        <v>#DIV/0!</v>
      </c>
      <c r="G361" s="1"/>
      <c r="H361" s="1">
        <v>1</v>
      </c>
      <c r="I361" s="1"/>
      <c r="J361" s="1"/>
      <c r="K361" s="11" t="e">
        <f>AVERAGE(J361/I361)</f>
        <v>#DIV/0!</v>
      </c>
    </row>
    <row r="362" spans="1:23">
      <c r="A362" s="1"/>
      <c r="B362" s="1">
        <v>2</v>
      </c>
      <c r="C362" s="1"/>
      <c r="D362" s="1"/>
      <c r="E362" s="11" t="e">
        <f t="shared" ref="E362:E369" si="71">AVERAGE(D362/C362)</f>
        <v>#DIV/0!</v>
      </c>
      <c r="G362" s="1"/>
      <c r="H362" s="1">
        <v>2</v>
      </c>
      <c r="I362" s="1"/>
      <c r="J362" s="1"/>
      <c r="K362" s="11" t="e">
        <f t="shared" ref="K362:K369" si="72">AVERAGE(J362/I362)</f>
        <v>#DIV/0!</v>
      </c>
    </row>
    <row r="363" spans="1:23">
      <c r="A363" s="1"/>
      <c r="B363" s="1">
        <v>3</v>
      </c>
      <c r="C363" s="1"/>
      <c r="D363" s="1"/>
      <c r="E363" s="11" t="e">
        <f t="shared" si="71"/>
        <v>#DIV/0!</v>
      </c>
      <c r="G363" s="1"/>
      <c r="H363" s="1">
        <v>3</v>
      </c>
      <c r="I363" s="1"/>
      <c r="J363" s="1"/>
      <c r="K363" s="11" t="e">
        <f t="shared" si="72"/>
        <v>#DIV/0!</v>
      </c>
    </row>
    <row r="364" spans="1:23">
      <c r="A364" s="1"/>
      <c r="B364" s="1">
        <v>4</v>
      </c>
      <c r="C364" s="1"/>
      <c r="D364" s="1"/>
      <c r="E364" s="11" t="e">
        <f t="shared" si="71"/>
        <v>#DIV/0!</v>
      </c>
      <c r="G364" s="1"/>
      <c r="H364" s="1">
        <v>4</v>
      </c>
      <c r="I364" s="1"/>
      <c r="J364" s="1"/>
      <c r="K364" s="11" t="e">
        <f t="shared" si="72"/>
        <v>#DIV/0!</v>
      </c>
    </row>
    <row r="365" spans="1:23">
      <c r="A365" s="1"/>
      <c r="B365" s="1">
        <v>5</v>
      </c>
      <c r="C365" s="1"/>
      <c r="D365" s="1"/>
      <c r="E365" s="11" t="e">
        <f t="shared" si="71"/>
        <v>#DIV/0!</v>
      </c>
      <c r="G365" s="1"/>
      <c r="H365" s="1">
        <v>5</v>
      </c>
      <c r="I365" s="1"/>
      <c r="J365" s="1"/>
      <c r="K365" s="11" t="e">
        <f t="shared" si="72"/>
        <v>#DIV/0!</v>
      </c>
    </row>
    <row r="366" spans="1:23">
      <c r="A366" s="1"/>
      <c r="B366" s="1">
        <v>6</v>
      </c>
      <c r="C366" s="1"/>
      <c r="D366" s="1"/>
      <c r="E366" s="11" t="e">
        <f t="shared" si="71"/>
        <v>#DIV/0!</v>
      </c>
      <c r="G366" s="1"/>
      <c r="H366" s="1">
        <v>6</v>
      </c>
      <c r="I366" s="1"/>
      <c r="J366" s="1"/>
      <c r="K366" s="11" t="e">
        <f t="shared" si="72"/>
        <v>#DIV/0!</v>
      </c>
    </row>
    <row r="367" spans="1:23">
      <c r="A367" s="1"/>
      <c r="B367" s="1">
        <v>7</v>
      </c>
      <c r="C367" s="1"/>
      <c r="D367" s="1"/>
      <c r="E367" s="11" t="e">
        <f t="shared" si="71"/>
        <v>#DIV/0!</v>
      </c>
      <c r="G367" s="1"/>
      <c r="H367" s="1">
        <v>7</v>
      </c>
      <c r="I367" s="1"/>
      <c r="J367" s="1"/>
      <c r="K367" s="11" t="e">
        <f t="shared" si="72"/>
        <v>#DIV/0!</v>
      </c>
    </row>
    <row r="368" spans="1:23">
      <c r="A368" s="1"/>
      <c r="B368" s="1">
        <v>8</v>
      </c>
      <c r="C368" s="1"/>
      <c r="D368" s="1"/>
      <c r="E368" s="11" t="e">
        <f t="shared" si="71"/>
        <v>#DIV/0!</v>
      </c>
      <c r="G368" s="1"/>
      <c r="H368" s="1">
        <v>8</v>
      </c>
      <c r="I368" s="1"/>
      <c r="J368" s="1"/>
      <c r="K368" s="11" t="e">
        <f t="shared" si="72"/>
        <v>#DIV/0!</v>
      </c>
    </row>
    <row r="369" spans="1:11">
      <c r="A369" s="1"/>
      <c r="B369" s="1">
        <v>9</v>
      </c>
      <c r="C369" s="1"/>
      <c r="D369" s="1"/>
      <c r="E369" s="11" t="e">
        <f t="shared" si="71"/>
        <v>#DIV/0!</v>
      </c>
      <c r="G369" s="1"/>
      <c r="H369" s="1">
        <v>9</v>
      </c>
      <c r="I369" s="1"/>
      <c r="J369" s="1"/>
      <c r="K369" s="11" t="e">
        <f t="shared" si="72"/>
        <v>#DIV/0!</v>
      </c>
    </row>
    <row r="370" spans="1:11">
      <c r="A370" s="1" t="s">
        <v>526</v>
      </c>
      <c r="B370" s="1"/>
      <c r="C370" s="1"/>
      <c r="D370" s="1"/>
      <c r="E370" s="11" t="e">
        <f>AVERAGE(E361:E368)</f>
        <v>#DIV/0!</v>
      </c>
      <c r="G370" s="1" t="s">
        <v>526</v>
      </c>
      <c r="H370" s="1"/>
      <c r="I370" s="1"/>
      <c r="J370" s="1"/>
      <c r="K370" s="11" t="e">
        <f>AVERAGE(K361:K368)</f>
        <v>#DIV/0!</v>
      </c>
    </row>
    <row r="371" spans="1:11">
      <c r="A371" s="1" t="s">
        <v>527</v>
      </c>
      <c r="B371" s="1"/>
      <c r="C371" s="1"/>
      <c r="D371" s="1"/>
      <c r="E371" s="11" t="e">
        <f>_xlfn.STDEV.S(E361:E369)</f>
        <v>#DIV/0!</v>
      </c>
      <c r="G371" s="1" t="s">
        <v>527</v>
      </c>
      <c r="H371" s="1"/>
      <c r="I371" s="1"/>
      <c r="J371" s="1"/>
      <c r="K371" s="11" t="e">
        <f>_xlfn.STDEV.S(K361:K369)</f>
        <v>#DIV/0!</v>
      </c>
    </row>
    <row r="373" spans="1:11">
      <c r="A373" s="13" t="s">
        <v>520</v>
      </c>
      <c r="B373" s="13" t="s">
        <v>521</v>
      </c>
      <c r="C373" s="11" t="s">
        <v>522</v>
      </c>
      <c r="D373" s="11" t="s">
        <v>523</v>
      </c>
      <c r="E373" s="11" t="s">
        <v>524</v>
      </c>
      <c r="G373" s="13" t="s">
        <v>520</v>
      </c>
      <c r="H373" s="13" t="s">
        <v>521</v>
      </c>
      <c r="I373" s="11" t="s">
        <v>522</v>
      </c>
      <c r="J373" s="11" t="s">
        <v>523</v>
      </c>
      <c r="K373" s="11" t="s">
        <v>524</v>
      </c>
    </row>
    <row r="374" spans="1:11">
      <c r="A374" s="1"/>
      <c r="B374" s="1"/>
      <c r="C374" s="12"/>
      <c r="D374" s="1"/>
      <c r="E374" s="11"/>
      <c r="G374" s="1"/>
      <c r="H374" s="1"/>
      <c r="I374" s="12"/>
      <c r="J374" s="1"/>
      <c r="K374" s="11"/>
    </row>
    <row r="375" spans="1:11">
      <c r="A375" s="1"/>
      <c r="B375" s="1">
        <v>1</v>
      </c>
      <c r="C375" s="1"/>
      <c r="D375" s="1"/>
      <c r="E375" s="11" t="e">
        <f>AVERAGE(D375/C375)</f>
        <v>#DIV/0!</v>
      </c>
      <c r="G375" s="1"/>
      <c r="H375" s="1">
        <v>1</v>
      </c>
      <c r="I375" s="1"/>
      <c r="J375" s="1"/>
      <c r="K375" s="11" t="e">
        <f>AVERAGE(J375/I375)</f>
        <v>#DIV/0!</v>
      </c>
    </row>
    <row r="376" spans="1:11">
      <c r="A376" s="1"/>
      <c r="B376" s="1">
        <v>2</v>
      </c>
      <c r="C376" s="1"/>
      <c r="D376" s="1"/>
      <c r="E376" s="11" t="e">
        <f t="shared" ref="E376:E383" si="73">AVERAGE(D376/C376)</f>
        <v>#DIV/0!</v>
      </c>
      <c r="G376" s="1"/>
      <c r="H376" s="1">
        <v>2</v>
      </c>
      <c r="I376" s="1"/>
      <c r="J376" s="1"/>
      <c r="K376" s="11" t="e">
        <f t="shared" ref="K376:K383" si="74">AVERAGE(J376/I376)</f>
        <v>#DIV/0!</v>
      </c>
    </row>
    <row r="377" spans="1:11">
      <c r="A377" s="1"/>
      <c r="B377" s="1">
        <v>3</v>
      </c>
      <c r="C377" s="1"/>
      <c r="D377" s="1"/>
      <c r="E377" s="11" t="e">
        <f t="shared" si="73"/>
        <v>#DIV/0!</v>
      </c>
      <c r="G377" s="1"/>
      <c r="H377" s="1">
        <v>3</v>
      </c>
      <c r="I377" s="1"/>
      <c r="J377" s="1"/>
      <c r="K377" s="11" t="e">
        <f t="shared" si="74"/>
        <v>#DIV/0!</v>
      </c>
    </row>
    <row r="378" spans="1:11">
      <c r="A378" s="1"/>
      <c r="B378" s="1">
        <v>4</v>
      </c>
      <c r="C378" s="1"/>
      <c r="D378" s="1"/>
      <c r="E378" s="11" t="e">
        <f t="shared" si="73"/>
        <v>#DIV/0!</v>
      </c>
      <c r="G378" s="1"/>
      <c r="H378" s="1">
        <v>4</v>
      </c>
      <c r="I378" s="1"/>
      <c r="J378" s="1"/>
      <c r="K378" s="11" t="e">
        <f t="shared" si="74"/>
        <v>#DIV/0!</v>
      </c>
    </row>
    <row r="379" spans="1:11">
      <c r="A379" s="1"/>
      <c r="B379" s="1">
        <v>5</v>
      </c>
      <c r="C379" s="1"/>
      <c r="D379" s="1"/>
      <c r="E379" s="11" t="e">
        <f t="shared" si="73"/>
        <v>#DIV/0!</v>
      </c>
      <c r="G379" s="1"/>
      <c r="H379" s="1">
        <v>5</v>
      </c>
      <c r="I379" s="1"/>
      <c r="J379" s="1"/>
      <c r="K379" s="11" t="e">
        <f t="shared" si="74"/>
        <v>#DIV/0!</v>
      </c>
    </row>
    <row r="380" spans="1:11">
      <c r="A380" s="1"/>
      <c r="B380" s="1">
        <v>6</v>
      </c>
      <c r="C380" s="1"/>
      <c r="D380" s="1"/>
      <c r="E380" s="11" t="e">
        <f t="shared" si="73"/>
        <v>#DIV/0!</v>
      </c>
      <c r="G380" s="1"/>
      <c r="H380" s="1">
        <v>6</v>
      </c>
      <c r="I380" s="1"/>
      <c r="J380" s="1"/>
      <c r="K380" s="11" t="e">
        <f t="shared" si="74"/>
        <v>#DIV/0!</v>
      </c>
    </row>
    <row r="381" spans="1:11">
      <c r="A381" s="1"/>
      <c r="B381" s="1">
        <v>7</v>
      </c>
      <c r="C381" s="1"/>
      <c r="D381" s="1"/>
      <c r="E381" s="11" t="e">
        <f t="shared" si="73"/>
        <v>#DIV/0!</v>
      </c>
      <c r="G381" s="1"/>
      <c r="H381" s="1">
        <v>7</v>
      </c>
      <c r="I381" s="1"/>
      <c r="J381" s="1"/>
      <c r="K381" s="11" t="e">
        <f t="shared" si="74"/>
        <v>#DIV/0!</v>
      </c>
    </row>
    <row r="382" spans="1:11">
      <c r="A382" s="1"/>
      <c r="B382" s="1">
        <v>8</v>
      </c>
      <c r="C382" s="1"/>
      <c r="D382" s="1"/>
      <c r="E382" s="11" t="e">
        <f t="shared" si="73"/>
        <v>#DIV/0!</v>
      </c>
      <c r="G382" s="1"/>
      <c r="H382" s="1">
        <v>8</v>
      </c>
      <c r="I382" s="1"/>
      <c r="J382" s="1"/>
      <c r="K382" s="11" t="e">
        <f t="shared" si="74"/>
        <v>#DIV/0!</v>
      </c>
    </row>
    <row r="383" spans="1:11">
      <c r="A383" s="1"/>
      <c r="B383" s="1">
        <v>9</v>
      </c>
      <c r="C383" s="1"/>
      <c r="D383" s="1"/>
      <c r="E383" s="11" t="e">
        <f t="shared" si="73"/>
        <v>#DIV/0!</v>
      </c>
      <c r="G383" s="1"/>
      <c r="H383" s="1">
        <v>9</v>
      </c>
      <c r="I383" s="1"/>
      <c r="J383" s="1"/>
      <c r="K383" s="11" t="e">
        <f t="shared" si="74"/>
        <v>#DIV/0!</v>
      </c>
    </row>
    <row r="384" spans="1:11">
      <c r="A384" s="1" t="s">
        <v>526</v>
      </c>
      <c r="B384" s="1"/>
      <c r="C384" s="1"/>
      <c r="D384" s="1"/>
      <c r="E384" s="11" t="e">
        <f>AVERAGE(E375:E382)</f>
        <v>#DIV/0!</v>
      </c>
      <c r="G384" s="1" t="s">
        <v>526</v>
      </c>
      <c r="H384" s="1"/>
      <c r="I384" s="1"/>
      <c r="J384" s="1"/>
      <c r="K384" s="11" t="e">
        <f>AVERAGE(K375:K382)</f>
        <v>#DIV/0!</v>
      </c>
    </row>
    <row r="385" spans="1:11">
      <c r="A385" s="1" t="s">
        <v>527</v>
      </c>
      <c r="B385" s="1"/>
      <c r="C385" s="1"/>
      <c r="D385" s="1"/>
      <c r="E385" s="11" t="e">
        <f>_xlfn.STDEV.S(E375:E383)</f>
        <v>#DIV/0!</v>
      </c>
      <c r="G385" s="1" t="s">
        <v>527</v>
      </c>
      <c r="H385" s="1"/>
      <c r="I385" s="1"/>
      <c r="J385" s="1"/>
      <c r="K385" s="11" t="e">
        <f>_xlfn.STDEV.S(K375:K383)</f>
        <v>#DIV/0!</v>
      </c>
    </row>
    <row r="387" spans="1:11">
      <c r="A387" s="13" t="s">
        <v>520</v>
      </c>
      <c r="B387" s="13" t="s">
        <v>521</v>
      </c>
      <c r="C387" s="11" t="s">
        <v>522</v>
      </c>
      <c r="D387" s="11" t="s">
        <v>523</v>
      </c>
      <c r="E387" s="11" t="s">
        <v>524</v>
      </c>
      <c r="G387" s="13" t="s">
        <v>520</v>
      </c>
      <c r="H387" s="13" t="s">
        <v>521</v>
      </c>
      <c r="I387" s="11" t="s">
        <v>522</v>
      </c>
      <c r="J387" s="11" t="s">
        <v>523</v>
      </c>
      <c r="K387" s="11" t="s">
        <v>524</v>
      </c>
    </row>
    <row r="388" spans="1:11">
      <c r="A388" s="1"/>
      <c r="B388" s="1"/>
      <c r="C388" s="12"/>
      <c r="D388" s="1"/>
      <c r="E388" s="11"/>
      <c r="G388" s="1"/>
      <c r="H388" s="1"/>
      <c r="I388" s="12"/>
      <c r="J388" s="1"/>
      <c r="K388" s="11"/>
    </row>
    <row r="389" spans="1:11">
      <c r="A389" s="1"/>
      <c r="B389" s="1">
        <v>1</v>
      </c>
      <c r="C389" s="1"/>
      <c r="D389" s="1"/>
      <c r="E389" s="11" t="e">
        <f>AVERAGE(D389/C389)</f>
        <v>#DIV/0!</v>
      </c>
      <c r="G389" s="1"/>
      <c r="H389" s="1">
        <v>1</v>
      </c>
      <c r="I389" s="1"/>
      <c r="J389" s="1"/>
      <c r="K389" s="11" t="e">
        <f>AVERAGE(J389/I389)</f>
        <v>#DIV/0!</v>
      </c>
    </row>
    <row r="390" spans="1:11">
      <c r="A390" s="1"/>
      <c r="B390" s="1">
        <v>2</v>
      </c>
      <c r="C390" s="1"/>
      <c r="D390" s="1"/>
      <c r="E390" s="11" t="e">
        <f t="shared" ref="E390:E397" si="75">AVERAGE(D390/C390)</f>
        <v>#DIV/0!</v>
      </c>
      <c r="G390" s="1"/>
      <c r="H390" s="1">
        <v>2</v>
      </c>
      <c r="I390" s="1"/>
      <c r="J390" s="1"/>
      <c r="K390" s="11" t="e">
        <f t="shared" ref="K390:K397" si="76">AVERAGE(J390/I390)</f>
        <v>#DIV/0!</v>
      </c>
    </row>
    <row r="391" spans="1:11">
      <c r="A391" s="1"/>
      <c r="B391" s="1">
        <v>3</v>
      </c>
      <c r="C391" s="1"/>
      <c r="D391" s="1"/>
      <c r="E391" s="11" t="e">
        <f t="shared" si="75"/>
        <v>#DIV/0!</v>
      </c>
      <c r="G391" s="1"/>
      <c r="H391" s="1">
        <v>3</v>
      </c>
      <c r="I391" s="1"/>
      <c r="J391" s="1"/>
      <c r="K391" s="11" t="e">
        <f t="shared" si="76"/>
        <v>#DIV/0!</v>
      </c>
    </row>
    <row r="392" spans="1:11">
      <c r="A392" s="1"/>
      <c r="B392" s="1">
        <v>4</v>
      </c>
      <c r="C392" s="1"/>
      <c r="D392" s="1"/>
      <c r="E392" s="11" t="e">
        <f t="shared" si="75"/>
        <v>#DIV/0!</v>
      </c>
      <c r="G392" s="1"/>
      <c r="H392" s="1">
        <v>4</v>
      </c>
      <c r="I392" s="1"/>
      <c r="J392" s="1"/>
      <c r="K392" s="11" t="e">
        <f t="shared" si="76"/>
        <v>#DIV/0!</v>
      </c>
    </row>
    <row r="393" spans="1:11">
      <c r="A393" s="1"/>
      <c r="B393" s="1">
        <v>5</v>
      </c>
      <c r="C393" s="1"/>
      <c r="D393" s="1"/>
      <c r="E393" s="11" t="e">
        <f t="shared" si="75"/>
        <v>#DIV/0!</v>
      </c>
      <c r="G393" s="1"/>
      <c r="H393" s="1">
        <v>5</v>
      </c>
      <c r="I393" s="1"/>
      <c r="J393" s="1"/>
      <c r="K393" s="11" t="e">
        <f t="shared" si="76"/>
        <v>#DIV/0!</v>
      </c>
    </row>
    <row r="394" spans="1:11">
      <c r="A394" s="1"/>
      <c r="B394" s="1">
        <v>6</v>
      </c>
      <c r="C394" s="1"/>
      <c r="D394" s="1"/>
      <c r="E394" s="11" t="e">
        <f t="shared" si="75"/>
        <v>#DIV/0!</v>
      </c>
      <c r="G394" s="1"/>
      <c r="H394" s="1">
        <v>6</v>
      </c>
      <c r="I394" s="1"/>
      <c r="J394" s="1"/>
      <c r="K394" s="11" t="e">
        <f t="shared" si="76"/>
        <v>#DIV/0!</v>
      </c>
    </row>
    <row r="395" spans="1:11">
      <c r="A395" s="1"/>
      <c r="B395" s="1">
        <v>7</v>
      </c>
      <c r="C395" s="1"/>
      <c r="D395" s="1"/>
      <c r="E395" s="11" t="e">
        <f t="shared" si="75"/>
        <v>#DIV/0!</v>
      </c>
      <c r="G395" s="1"/>
      <c r="H395" s="1">
        <v>7</v>
      </c>
      <c r="I395" s="1"/>
      <c r="J395" s="1"/>
      <c r="K395" s="11" t="e">
        <f t="shared" si="76"/>
        <v>#DIV/0!</v>
      </c>
    </row>
    <row r="396" spans="1:11">
      <c r="A396" s="1"/>
      <c r="B396" s="1">
        <v>8</v>
      </c>
      <c r="C396" s="1"/>
      <c r="D396" s="1"/>
      <c r="E396" s="11" t="e">
        <f t="shared" si="75"/>
        <v>#DIV/0!</v>
      </c>
      <c r="G396" s="1"/>
      <c r="H396" s="1">
        <v>8</v>
      </c>
      <c r="I396" s="1"/>
      <c r="J396" s="1"/>
      <c r="K396" s="11" t="e">
        <f t="shared" si="76"/>
        <v>#DIV/0!</v>
      </c>
    </row>
    <row r="397" spans="1:11">
      <c r="A397" s="1"/>
      <c r="B397" s="1">
        <v>9</v>
      </c>
      <c r="C397" s="1"/>
      <c r="D397" s="1"/>
      <c r="E397" s="11" t="e">
        <f t="shared" si="75"/>
        <v>#DIV/0!</v>
      </c>
      <c r="G397" s="1"/>
      <c r="H397" s="1">
        <v>9</v>
      </c>
      <c r="I397" s="1"/>
      <c r="J397" s="1"/>
      <c r="K397" s="11" t="e">
        <f t="shared" si="76"/>
        <v>#DIV/0!</v>
      </c>
    </row>
    <row r="398" spans="1:11">
      <c r="A398" s="1" t="s">
        <v>526</v>
      </c>
      <c r="B398" s="1"/>
      <c r="C398" s="1"/>
      <c r="D398" s="1"/>
      <c r="E398" s="11" t="e">
        <f>AVERAGE(E389:E396)</f>
        <v>#DIV/0!</v>
      </c>
      <c r="G398" s="1" t="s">
        <v>526</v>
      </c>
      <c r="H398" s="1"/>
      <c r="I398" s="1"/>
      <c r="J398" s="1"/>
      <c r="K398" s="11" t="e">
        <f>AVERAGE(K389:K396)</f>
        <v>#DIV/0!</v>
      </c>
    </row>
    <row r="399" spans="1:11">
      <c r="A399" s="1" t="s">
        <v>527</v>
      </c>
      <c r="B399" s="1"/>
      <c r="C399" s="1"/>
      <c r="D399" s="1"/>
      <c r="E399" s="11" t="e">
        <f>_xlfn.STDEV.S(E389:E397)</f>
        <v>#DIV/0!</v>
      </c>
      <c r="G399" s="1" t="s">
        <v>527</v>
      </c>
      <c r="H399" s="1"/>
      <c r="I399" s="1"/>
      <c r="J399" s="1"/>
      <c r="K399" s="11" t="e">
        <f>_xlfn.STDEV.S(K389:K397)</f>
        <v>#DIV/0!</v>
      </c>
    </row>
    <row r="401" spans="1:23">
      <c r="A401" s="13" t="s">
        <v>520</v>
      </c>
      <c r="B401" s="13" t="s">
        <v>521</v>
      </c>
      <c r="C401" s="11" t="s">
        <v>522</v>
      </c>
      <c r="D401" s="11" t="s">
        <v>523</v>
      </c>
      <c r="E401" s="11" t="s">
        <v>524</v>
      </c>
      <c r="G401" s="13" t="s">
        <v>520</v>
      </c>
      <c r="H401" s="13" t="s">
        <v>521</v>
      </c>
      <c r="I401" s="11" t="s">
        <v>522</v>
      </c>
      <c r="J401" s="11" t="s">
        <v>523</v>
      </c>
      <c r="K401" s="11" t="s">
        <v>524</v>
      </c>
      <c r="M401" s="13" t="s">
        <v>520</v>
      </c>
      <c r="N401" s="13" t="s">
        <v>521</v>
      </c>
      <c r="O401" s="11" t="s">
        <v>522</v>
      </c>
      <c r="P401" s="11" t="s">
        <v>523</v>
      </c>
      <c r="Q401" s="11" t="s">
        <v>524</v>
      </c>
      <c r="S401" s="13" t="s">
        <v>520</v>
      </c>
      <c r="T401" s="13" t="s">
        <v>521</v>
      </c>
      <c r="U401" s="11" t="s">
        <v>522</v>
      </c>
      <c r="V401" s="11" t="s">
        <v>523</v>
      </c>
      <c r="W401" s="11" t="s">
        <v>524</v>
      </c>
    </row>
    <row r="402" spans="1:23">
      <c r="A402" s="59" t="s">
        <v>173</v>
      </c>
      <c r="B402" s="1"/>
      <c r="C402" s="12"/>
      <c r="D402" s="1"/>
      <c r="E402" s="11"/>
      <c r="G402" s="59" t="s">
        <v>174</v>
      </c>
      <c r="H402" s="1"/>
      <c r="I402" s="12"/>
      <c r="J402" s="1"/>
      <c r="K402" s="11"/>
      <c r="M402" s="16" t="s">
        <v>176</v>
      </c>
      <c r="N402" s="1"/>
      <c r="O402" s="12"/>
      <c r="P402" s="1"/>
      <c r="Q402" s="11"/>
      <c r="S402" s="16" t="s">
        <v>178</v>
      </c>
      <c r="T402" s="1"/>
      <c r="U402" s="12"/>
      <c r="V402" s="1"/>
      <c r="W402" s="11"/>
    </row>
    <row r="403" spans="1:23">
      <c r="A403" s="1"/>
      <c r="B403" s="1">
        <v>1</v>
      </c>
      <c r="C403" s="1"/>
      <c r="D403" s="1"/>
      <c r="E403" s="11" t="e">
        <f>AVERAGE(D403/C403)</f>
        <v>#DIV/0!</v>
      </c>
      <c r="G403" s="1"/>
      <c r="H403" s="1">
        <v>1</v>
      </c>
      <c r="I403" s="1"/>
      <c r="J403" s="1"/>
      <c r="K403" s="11" t="e">
        <f>AVERAGE(J403/I403)</f>
        <v>#DIV/0!</v>
      </c>
      <c r="M403" s="1"/>
      <c r="N403" s="1">
        <v>1</v>
      </c>
      <c r="O403" s="1">
        <v>95.712999999999994</v>
      </c>
      <c r="P403" s="1">
        <v>3.621</v>
      </c>
      <c r="Q403" s="11">
        <f>AVERAGE(P403/O403)</f>
        <v>3.7831851472631725E-2</v>
      </c>
      <c r="S403" s="1"/>
      <c r="T403" s="1">
        <v>1</v>
      </c>
      <c r="U403" s="1">
        <v>97.709000000000003</v>
      </c>
      <c r="V403" s="1">
        <v>1.665</v>
      </c>
      <c r="W403" s="11">
        <f>AVERAGE(V403/U403)</f>
        <v>1.7040395459988332E-2</v>
      </c>
    </row>
    <row r="404" spans="1:23">
      <c r="A404" s="1"/>
      <c r="B404" s="1">
        <v>2</v>
      </c>
      <c r="C404" s="1"/>
      <c r="D404" s="1"/>
      <c r="E404" s="11" t="e">
        <f t="shared" ref="E404:E411" si="77">AVERAGE(D404/C404)</f>
        <v>#DIV/0!</v>
      </c>
      <c r="G404" s="1"/>
      <c r="H404" s="1">
        <v>2</v>
      </c>
      <c r="I404" s="1"/>
      <c r="J404" s="1"/>
      <c r="K404" s="11" t="e">
        <f t="shared" ref="K404:K411" si="78">AVERAGE(J404/I404)</f>
        <v>#DIV/0!</v>
      </c>
      <c r="M404" s="1"/>
      <c r="N404" s="1">
        <v>2</v>
      </c>
      <c r="O404" s="1">
        <v>96.62</v>
      </c>
      <c r="P404" s="1">
        <v>2.0880000000000001</v>
      </c>
      <c r="Q404" s="11">
        <f t="shared" ref="Q404:Q411" si="79">AVERAGE(P404/O404)</f>
        <v>2.1610432622645413E-2</v>
      </c>
      <c r="S404" s="1"/>
      <c r="T404" s="1">
        <v>2</v>
      </c>
      <c r="U404" s="1">
        <v>96.834999999999994</v>
      </c>
      <c r="V404" s="1">
        <v>2.48</v>
      </c>
      <c r="W404" s="11">
        <f t="shared" ref="W404:W411" si="80">AVERAGE(V404/U404)</f>
        <v>2.5610574688903806E-2</v>
      </c>
    </row>
    <row r="405" spans="1:23">
      <c r="A405" s="1"/>
      <c r="B405" s="1">
        <v>3</v>
      </c>
      <c r="C405" s="1"/>
      <c r="D405" s="1"/>
      <c r="E405" s="11" t="e">
        <f t="shared" si="77"/>
        <v>#DIV/0!</v>
      </c>
      <c r="G405" s="1"/>
      <c r="H405" s="1">
        <v>3</v>
      </c>
      <c r="I405" s="1"/>
      <c r="J405" s="1"/>
      <c r="K405" s="11" t="e">
        <f t="shared" si="78"/>
        <v>#DIV/0!</v>
      </c>
      <c r="M405" s="1"/>
      <c r="N405" s="1">
        <v>3</v>
      </c>
      <c r="O405" s="1">
        <v>97.075000000000003</v>
      </c>
      <c r="P405" s="1">
        <v>2.2890000000000001</v>
      </c>
      <c r="Q405" s="11">
        <f t="shared" si="79"/>
        <v>2.3579706412567604E-2</v>
      </c>
      <c r="S405" s="1"/>
      <c r="T405" s="1">
        <v>3</v>
      </c>
      <c r="U405" s="1">
        <v>95.498999999999995</v>
      </c>
      <c r="V405" s="1">
        <v>3.83</v>
      </c>
      <c r="W405" s="11">
        <f t="shared" si="80"/>
        <v>4.0105131990910904E-2</v>
      </c>
    </row>
    <row r="406" spans="1:23">
      <c r="A406" s="1"/>
      <c r="B406" s="1">
        <v>4</v>
      </c>
      <c r="C406" s="1"/>
      <c r="D406" s="1"/>
      <c r="E406" s="11" t="e">
        <f t="shared" si="77"/>
        <v>#DIV/0!</v>
      </c>
      <c r="G406" s="1"/>
      <c r="H406" s="1">
        <v>4</v>
      </c>
      <c r="I406" s="1"/>
      <c r="J406" s="1"/>
      <c r="K406" s="11" t="e">
        <f t="shared" si="78"/>
        <v>#DIV/0!</v>
      </c>
      <c r="M406" s="1"/>
      <c r="N406" s="1">
        <v>4</v>
      </c>
      <c r="O406" s="1">
        <v>96.018000000000001</v>
      </c>
      <c r="P406" s="1">
        <v>3.3530000000000002</v>
      </c>
      <c r="Q406" s="11">
        <f t="shared" si="79"/>
        <v>3.4920535732883416E-2</v>
      </c>
      <c r="S406" s="1"/>
      <c r="T406" s="1">
        <v>4</v>
      </c>
      <c r="U406" s="1">
        <v>97.531999999999996</v>
      </c>
      <c r="V406" s="1">
        <v>1.8089999999999999</v>
      </c>
      <c r="W406" s="11">
        <f t="shared" si="80"/>
        <v>1.8547758684329247E-2</v>
      </c>
    </row>
    <row r="407" spans="1:23">
      <c r="A407" s="1"/>
      <c r="B407" s="1">
        <v>5</v>
      </c>
      <c r="C407" s="1"/>
      <c r="D407" s="1"/>
      <c r="E407" s="11" t="e">
        <f t="shared" si="77"/>
        <v>#DIV/0!</v>
      </c>
      <c r="G407" s="1"/>
      <c r="H407" s="1">
        <v>5</v>
      </c>
      <c r="I407" s="1"/>
      <c r="J407" s="1"/>
      <c r="K407" s="11" t="e">
        <f t="shared" si="78"/>
        <v>#DIV/0!</v>
      </c>
      <c r="M407" s="1"/>
      <c r="N407" s="1">
        <v>5</v>
      </c>
      <c r="O407" s="1">
        <v>96.376000000000005</v>
      </c>
      <c r="P407" s="1">
        <v>2.931</v>
      </c>
      <c r="Q407" s="11">
        <f t="shared" si="79"/>
        <v>3.0412135801444341E-2</v>
      </c>
      <c r="S407" s="1"/>
      <c r="T407" s="1">
        <v>5</v>
      </c>
      <c r="U407" s="1">
        <v>95.64</v>
      </c>
      <c r="V407" s="1">
        <v>3.0590000000000002</v>
      </c>
      <c r="W407" s="11">
        <f t="shared" si="80"/>
        <v>3.1984525303220414E-2</v>
      </c>
    </row>
    <row r="408" spans="1:23">
      <c r="A408" s="1"/>
      <c r="B408" s="1">
        <v>6</v>
      </c>
      <c r="C408" s="1"/>
      <c r="D408" s="1"/>
      <c r="E408" s="11" t="e">
        <f t="shared" si="77"/>
        <v>#DIV/0!</v>
      </c>
      <c r="G408" s="1"/>
      <c r="H408" s="1">
        <v>6</v>
      </c>
      <c r="I408" s="1"/>
      <c r="J408" s="1"/>
      <c r="K408" s="11" t="e">
        <f t="shared" si="78"/>
        <v>#DIV/0!</v>
      </c>
      <c r="M408" s="1"/>
      <c r="N408" s="1">
        <v>6</v>
      </c>
      <c r="O408" s="1">
        <v>96.22</v>
      </c>
      <c r="P408" s="1">
        <v>3.0840000000000001</v>
      </c>
      <c r="Q408" s="11">
        <f t="shared" si="79"/>
        <v>3.205154853460819E-2</v>
      </c>
      <c r="S408" s="1"/>
      <c r="T408" s="1">
        <v>6</v>
      </c>
      <c r="U408" s="1">
        <v>95.063000000000002</v>
      </c>
      <c r="V408" s="1">
        <v>4.2249999999999996</v>
      </c>
      <c r="W408" s="11">
        <f t="shared" si="80"/>
        <v>4.4444210681337637E-2</v>
      </c>
    </row>
    <row r="409" spans="1:23">
      <c r="A409" s="1"/>
      <c r="B409" s="1">
        <v>7</v>
      </c>
      <c r="C409" s="1"/>
      <c r="D409" s="1"/>
      <c r="E409" s="11" t="e">
        <f t="shared" si="77"/>
        <v>#DIV/0!</v>
      </c>
      <c r="G409" s="1"/>
      <c r="H409" s="1">
        <v>7</v>
      </c>
      <c r="I409" s="1"/>
      <c r="J409" s="1"/>
      <c r="K409" s="11" t="e">
        <f t="shared" si="78"/>
        <v>#DIV/0!</v>
      </c>
      <c r="M409" s="1"/>
      <c r="N409" s="1">
        <v>7</v>
      </c>
      <c r="O409" s="1">
        <v>95.867999999999995</v>
      </c>
      <c r="P409" s="1">
        <v>3.4590000000000001</v>
      </c>
      <c r="Q409" s="11">
        <f t="shared" si="79"/>
        <v>3.6080861184128177E-2</v>
      </c>
      <c r="S409" s="1"/>
      <c r="T409" s="1">
        <v>7</v>
      </c>
      <c r="U409" s="1">
        <v>97.48</v>
      </c>
      <c r="V409" s="1">
        <v>1.855</v>
      </c>
      <c r="W409" s="11">
        <f t="shared" si="80"/>
        <v>1.9029544521953219E-2</v>
      </c>
    </row>
    <row r="410" spans="1:23">
      <c r="A410" s="1"/>
      <c r="B410" s="1">
        <v>8</v>
      </c>
      <c r="C410" s="1"/>
      <c r="D410" s="1"/>
      <c r="E410" s="11" t="e">
        <f t="shared" si="77"/>
        <v>#DIV/0!</v>
      </c>
      <c r="G410" s="1"/>
      <c r="H410" s="1">
        <v>8</v>
      </c>
      <c r="I410" s="1"/>
      <c r="J410" s="1"/>
      <c r="K410" s="11" t="e">
        <f t="shared" si="78"/>
        <v>#DIV/0!</v>
      </c>
      <c r="M410" s="1"/>
      <c r="N410" s="1">
        <v>8</v>
      </c>
      <c r="O410" s="1">
        <v>97.075000000000003</v>
      </c>
      <c r="P410" s="1">
        <v>2.242</v>
      </c>
      <c r="Q410" s="11">
        <f t="shared" si="79"/>
        <v>2.3095544681946946E-2</v>
      </c>
      <c r="S410" s="1"/>
      <c r="T410" s="1">
        <v>8</v>
      </c>
      <c r="U410" s="1">
        <v>96.935000000000002</v>
      </c>
      <c r="V410" s="1">
        <v>2.4489999999999998</v>
      </c>
      <c r="W410" s="11">
        <f t="shared" si="80"/>
        <v>2.5264352401093513E-2</v>
      </c>
    </row>
    <row r="411" spans="1:23">
      <c r="A411" s="1"/>
      <c r="B411" s="1">
        <v>9</v>
      </c>
      <c r="C411" s="1"/>
      <c r="D411" s="1"/>
      <c r="E411" s="11" t="e">
        <f t="shared" si="77"/>
        <v>#DIV/0!</v>
      </c>
      <c r="G411" s="1"/>
      <c r="H411" s="1">
        <v>9</v>
      </c>
      <c r="I411" s="1"/>
      <c r="J411" s="1"/>
      <c r="K411" s="11" t="e">
        <f t="shared" si="78"/>
        <v>#DIV/0!</v>
      </c>
      <c r="M411" s="1"/>
      <c r="N411" s="1">
        <v>9</v>
      </c>
      <c r="O411" s="1">
        <v>96.766999999999996</v>
      </c>
      <c r="P411" s="1">
        <v>2.4620000000000002</v>
      </c>
      <c r="Q411" s="11">
        <f t="shared" si="79"/>
        <v>2.5442557896803667E-2</v>
      </c>
      <c r="S411" s="1"/>
      <c r="T411" s="1">
        <v>9</v>
      </c>
      <c r="U411" s="1">
        <v>96.317999999999998</v>
      </c>
      <c r="V411" s="1">
        <v>3.0590000000000002</v>
      </c>
      <c r="W411" s="11">
        <f t="shared" si="80"/>
        <v>3.1759380385805357E-2</v>
      </c>
    </row>
    <row r="412" spans="1:23">
      <c r="A412" s="1" t="s">
        <v>526</v>
      </c>
      <c r="B412" s="1"/>
      <c r="C412" s="1"/>
      <c r="D412" s="1"/>
      <c r="E412" s="11" t="e">
        <f>AVERAGE(E403:E411)</f>
        <v>#DIV/0!</v>
      </c>
      <c r="G412" s="1" t="s">
        <v>526</v>
      </c>
      <c r="H412" s="1"/>
      <c r="I412" s="1"/>
      <c r="J412" s="1"/>
      <c r="K412" s="11" t="e">
        <f>AVERAGE(K403:K411)</f>
        <v>#DIV/0!</v>
      </c>
      <c r="M412" s="1" t="s">
        <v>526</v>
      </c>
      <c r="N412" s="1"/>
      <c r="O412" s="1"/>
      <c r="P412" s="1"/>
      <c r="Q412" s="34">
        <f>AVERAGE(Q403:Q411)</f>
        <v>2.9447241593295499E-2</v>
      </c>
      <c r="S412" s="1" t="s">
        <v>526</v>
      </c>
      <c r="T412" s="1"/>
      <c r="U412" s="1"/>
      <c r="V412" s="1"/>
      <c r="W412" s="34">
        <f>AVERAGE(W403:W411)</f>
        <v>2.8198430457504711E-2</v>
      </c>
    </row>
    <row r="413" spans="1:23">
      <c r="A413" s="1" t="s">
        <v>527</v>
      </c>
      <c r="B413" s="1"/>
      <c r="C413" s="1"/>
      <c r="D413" s="1"/>
      <c r="E413" s="11" t="e">
        <f>_xlfn.STDEV.S(E403:E411)</f>
        <v>#DIV/0!</v>
      </c>
      <c r="G413" s="1" t="s">
        <v>527</v>
      </c>
      <c r="H413" s="1"/>
      <c r="I413" s="1"/>
      <c r="J413" s="1"/>
      <c r="K413" s="11" t="e">
        <f>_xlfn.STDEV.S(K403:K411)</f>
        <v>#DIV/0!</v>
      </c>
      <c r="M413" s="1" t="s">
        <v>527</v>
      </c>
      <c r="N413" s="1"/>
      <c r="O413" s="1"/>
      <c r="P413" s="1"/>
      <c r="Q413" s="11">
        <f>_xlfn.STDEV.S(Q403:Q411)</f>
        <v>6.166462367340371E-3</v>
      </c>
      <c r="S413" s="1" t="s">
        <v>527</v>
      </c>
      <c r="T413" s="1"/>
      <c r="U413" s="1"/>
      <c r="V413" s="1"/>
      <c r="W413" s="11">
        <f>_xlfn.STDEV.S(W403:W411)</f>
        <v>9.6806591108123674E-3</v>
      </c>
    </row>
    <row r="415" spans="1:23">
      <c r="A415" s="13" t="s">
        <v>520</v>
      </c>
      <c r="B415" s="13" t="s">
        <v>521</v>
      </c>
      <c r="C415" s="11" t="s">
        <v>522</v>
      </c>
      <c r="D415" s="11" t="s">
        <v>523</v>
      </c>
      <c r="E415" s="11" t="s">
        <v>524</v>
      </c>
      <c r="G415" s="13" t="s">
        <v>520</v>
      </c>
      <c r="H415" s="13" t="s">
        <v>521</v>
      </c>
      <c r="I415" s="11" t="s">
        <v>522</v>
      </c>
      <c r="J415" s="11" t="s">
        <v>523</v>
      </c>
      <c r="K415" s="11" t="s">
        <v>524</v>
      </c>
      <c r="M415" s="13" t="s">
        <v>520</v>
      </c>
      <c r="N415" s="13" t="s">
        <v>521</v>
      </c>
      <c r="O415" s="11" t="s">
        <v>522</v>
      </c>
      <c r="P415" s="11" t="s">
        <v>523</v>
      </c>
      <c r="Q415" s="11" t="s">
        <v>524</v>
      </c>
      <c r="S415" s="13" t="s">
        <v>520</v>
      </c>
      <c r="T415" s="13" t="s">
        <v>521</v>
      </c>
      <c r="U415" s="11" t="s">
        <v>522</v>
      </c>
      <c r="V415" s="11" t="s">
        <v>523</v>
      </c>
      <c r="W415" s="11" t="s">
        <v>524</v>
      </c>
    </row>
    <row r="416" spans="1:23">
      <c r="A416" s="16" t="s">
        <v>179</v>
      </c>
      <c r="B416" s="1"/>
      <c r="C416" s="12"/>
      <c r="D416" s="1"/>
      <c r="E416" s="11"/>
      <c r="G416" s="16" t="s">
        <v>182</v>
      </c>
      <c r="H416" s="1"/>
      <c r="I416" s="12"/>
      <c r="J416" s="1"/>
      <c r="K416" s="11"/>
      <c r="M416" s="16" t="s">
        <v>545</v>
      </c>
      <c r="N416" s="1"/>
      <c r="O416" s="12"/>
      <c r="P416" s="1"/>
      <c r="Q416" s="11"/>
      <c r="S416" s="16" t="s">
        <v>546</v>
      </c>
      <c r="T416" s="1"/>
      <c r="U416" s="12"/>
      <c r="V416" s="1"/>
      <c r="W416" s="11"/>
    </row>
    <row r="417" spans="1:23">
      <c r="A417" s="1"/>
      <c r="B417" s="1">
        <v>1</v>
      </c>
      <c r="C417" s="1">
        <v>96.448999999999998</v>
      </c>
      <c r="D417" s="1">
        <v>2.7959999999999998</v>
      </c>
      <c r="E417" s="11">
        <f>AVERAGE(D417/C417)</f>
        <v>2.8989414094495534E-2</v>
      </c>
      <c r="G417" s="1"/>
      <c r="H417" s="1">
        <v>1</v>
      </c>
      <c r="I417" s="1">
        <v>94.313999999999993</v>
      </c>
      <c r="J417" s="1">
        <v>4.9610000000000003</v>
      </c>
      <c r="K417" s="11">
        <f>AVERAGE(J417/I417)</f>
        <v>5.2600886400746449E-2</v>
      </c>
      <c r="M417" s="1"/>
      <c r="N417" s="1">
        <v>1</v>
      </c>
      <c r="O417" s="1"/>
      <c r="P417" s="1"/>
      <c r="Q417" s="11" t="e">
        <f>AVERAGE(P417/O417)</f>
        <v>#DIV/0!</v>
      </c>
      <c r="S417" s="1"/>
      <c r="T417" s="1">
        <v>1</v>
      </c>
      <c r="U417" s="1"/>
      <c r="V417" s="1"/>
      <c r="W417" s="11" t="e">
        <f>AVERAGE(V417/U417)</f>
        <v>#DIV/0!</v>
      </c>
    </row>
    <row r="418" spans="1:23">
      <c r="A418" s="1"/>
      <c r="B418" s="1">
        <v>2</v>
      </c>
      <c r="C418" s="1">
        <v>97.066000000000003</v>
      </c>
      <c r="D418" s="1">
        <v>2.234</v>
      </c>
      <c r="E418" s="11">
        <f t="shared" ref="E418:E425" si="81">AVERAGE(D418/C418)</f>
        <v>2.3015267962005231E-2</v>
      </c>
      <c r="G418" s="1"/>
      <c r="H418" s="1">
        <v>2</v>
      </c>
      <c r="I418" s="1">
        <v>95.45</v>
      </c>
      <c r="J418" s="1">
        <v>3.839</v>
      </c>
      <c r="K418" s="11">
        <f t="shared" ref="K418:K425" si="82">AVERAGE(J418/I418)</f>
        <v>4.0220010476689362E-2</v>
      </c>
      <c r="M418" s="1"/>
      <c r="N418" s="1">
        <v>2</v>
      </c>
      <c r="O418" s="1"/>
      <c r="P418" s="1"/>
      <c r="Q418" s="11" t="e">
        <f t="shared" ref="Q418:Q425" si="83">AVERAGE(P418/O418)</f>
        <v>#DIV/0!</v>
      </c>
      <c r="S418" s="1"/>
      <c r="T418" s="1">
        <v>2</v>
      </c>
      <c r="U418" s="1"/>
      <c r="V418" s="1"/>
      <c r="W418" s="11" t="e">
        <f t="shared" ref="W418:W425" si="84">AVERAGE(V418/U418)</f>
        <v>#DIV/0!</v>
      </c>
    </row>
    <row r="419" spans="1:23">
      <c r="A419" s="1"/>
      <c r="B419" s="1">
        <v>3</v>
      </c>
      <c r="C419" s="1">
        <v>96.613</v>
      </c>
      <c r="D419" s="1">
        <v>2.698</v>
      </c>
      <c r="E419" s="11">
        <f t="shared" si="81"/>
        <v>2.7925848488298675E-2</v>
      </c>
      <c r="G419" s="1"/>
      <c r="H419" s="1">
        <v>3</v>
      </c>
      <c r="I419" s="1">
        <v>92.582999999999998</v>
      </c>
      <c r="J419" s="1">
        <v>6.7380000000000004</v>
      </c>
      <c r="K419" s="11">
        <f t="shared" si="82"/>
        <v>7.2777939794562721E-2</v>
      </c>
      <c r="M419" s="1"/>
      <c r="N419" s="1">
        <v>3</v>
      </c>
      <c r="O419" s="1"/>
      <c r="P419" s="1"/>
      <c r="Q419" s="11" t="e">
        <f t="shared" si="83"/>
        <v>#DIV/0!</v>
      </c>
      <c r="S419" s="1"/>
      <c r="T419" s="1">
        <v>3</v>
      </c>
      <c r="U419" s="1"/>
      <c r="V419" s="1"/>
      <c r="W419" s="11" t="e">
        <f t="shared" si="84"/>
        <v>#DIV/0!</v>
      </c>
    </row>
    <row r="420" spans="1:23">
      <c r="A420" s="1"/>
      <c r="B420" s="1">
        <v>4</v>
      </c>
      <c r="C420" s="1">
        <v>96.79</v>
      </c>
      <c r="D420" s="1">
        <v>2.4790000000000001</v>
      </c>
      <c r="E420" s="11">
        <f t="shared" si="81"/>
        <v>2.5612150015497468E-2</v>
      </c>
      <c r="G420" s="1"/>
      <c r="H420" s="1">
        <v>4</v>
      </c>
      <c r="I420" s="1">
        <v>94.825000000000003</v>
      </c>
      <c r="J420" s="1">
        <v>4.4800000000000004</v>
      </c>
      <c r="K420" s="11">
        <f t="shared" si="82"/>
        <v>4.7244924861587136E-2</v>
      </c>
      <c r="M420" s="1"/>
      <c r="N420" s="1">
        <v>4</v>
      </c>
      <c r="O420" s="1"/>
      <c r="P420" s="1"/>
      <c r="Q420" s="11" t="e">
        <f t="shared" si="83"/>
        <v>#DIV/0!</v>
      </c>
      <c r="S420" s="1"/>
      <c r="T420" s="1">
        <v>4</v>
      </c>
      <c r="U420" s="1"/>
      <c r="V420" s="1"/>
      <c r="W420" s="11" t="e">
        <f t="shared" si="84"/>
        <v>#DIV/0!</v>
      </c>
    </row>
    <row r="421" spans="1:23">
      <c r="A421" s="1"/>
      <c r="B421" s="1">
        <v>5</v>
      </c>
      <c r="C421" s="1">
        <v>97.415999999999997</v>
      </c>
      <c r="D421" s="1">
        <v>1.859</v>
      </c>
      <c r="E421" s="11">
        <f t="shared" si="81"/>
        <v>1.9083107497741645E-2</v>
      </c>
      <c r="G421" s="1"/>
      <c r="H421" s="1">
        <v>5</v>
      </c>
      <c r="I421" s="1">
        <v>96.069000000000003</v>
      </c>
      <c r="J421" s="1">
        <v>3.24</v>
      </c>
      <c r="K421" s="11">
        <f t="shared" si="82"/>
        <v>3.3725759610280112E-2</v>
      </c>
      <c r="M421" s="1"/>
      <c r="N421" s="1">
        <v>5</v>
      </c>
      <c r="O421" s="1"/>
      <c r="P421" s="1"/>
      <c r="Q421" s="11" t="e">
        <f t="shared" si="83"/>
        <v>#DIV/0!</v>
      </c>
      <c r="S421" s="1"/>
      <c r="T421" s="1">
        <v>5</v>
      </c>
      <c r="U421" s="1"/>
      <c r="V421" s="1"/>
      <c r="W421" s="11" t="e">
        <f t="shared" si="84"/>
        <v>#DIV/0!</v>
      </c>
    </row>
    <row r="422" spans="1:23">
      <c r="A422" s="1"/>
      <c r="B422" s="1">
        <v>6</v>
      </c>
      <c r="C422" s="1">
        <v>96.99</v>
      </c>
      <c r="D422" s="1">
        <v>1.6839999999999999</v>
      </c>
      <c r="E422" s="11">
        <f t="shared" si="81"/>
        <v>1.7362614702546655E-2</v>
      </c>
      <c r="G422" s="1"/>
      <c r="H422" s="1">
        <v>6</v>
      </c>
      <c r="I422" s="1">
        <v>97.147999999999996</v>
      </c>
      <c r="J422" s="1">
        <v>2.2610000000000001</v>
      </c>
      <c r="K422" s="11">
        <f t="shared" si="82"/>
        <v>2.3273767859348624E-2</v>
      </c>
      <c r="M422" s="1"/>
      <c r="N422" s="1">
        <v>6</v>
      </c>
      <c r="O422" s="1"/>
      <c r="P422" s="1"/>
      <c r="Q422" s="11" t="e">
        <f t="shared" si="83"/>
        <v>#DIV/0!</v>
      </c>
      <c r="S422" s="1"/>
      <c r="T422" s="1">
        <v>6</v>
      </c>
      <c r="U422" s="1"/>
      <c r="V422" s="1"/>
      <c r="W422" s="11" t="e">
        <f t="shared" si="84"/>
        <v>#DIV/0!</v>
      </c>
    </row>
    <row r="423" spans="1:23">
      <c r="A423" s="1"/>
      <c r="B423" s="1">
        <v>7</v>
      </c>
      <c r="C423" s="1">
        <v>97.183999999999997</v>
      </c>
      <c r="D423" s="1">
        <v>2.1379999999999999</v>
      </c>
      <c r="E423" s="11">
        <f t="shared" si="81"/>
        <v>2.19995060915377E-2</v>
      </c>
      <c r="G423" s="1"/>
      <c r="H423" s="1">
        <v>7</v>
      </c>
      <c r="I423" s="1">
        <v>96.325999999999993</v>
      </c>
      <c r="J423" s="1">
        <v>2.988</v>
      </c>
      <c r="K423" s="11">
        <f t="shared" si="82"/>
        <v>3.1019662396445408E-2</v>
      </c>
      <c r="M423" s="1"/>
      <c r="N423" s="1">
        <v>7</v>
      </c>
      <c r="O423" s="1"/>
      <c r="P423" s="1"/>
      <c r="Q423" s="11" t="e">
        <f t="shared" si="83"/>
        <v>#DIV/0!</v>
      </c>
      <c r="S423" s="1"/>
      <c r="T423" s="1">
        <v>7</v>
      </c>
      <c r="U423" s="1"/>
      <c r="V423" s="1"/>
      <c r="W423" s="11" t="e">
        <f t="shared" si="84"/>
        <v>#DIV/0!</v>
      </c>
    </row>
    <row r="424" spans="1:23">
      <c r="A424" s="1"/>
      <c r="B424" s="1">
        <v>8</v>
      </c>
      <c r="C424" s="1">
        <v>97.433000000000007</v>
      </c>
      <c r="D424" s="1">
        <v>1.8380000000000001</v>
      </c>
      <c r="E424" s="11">
        <f t="shared" si="81"/>
        <v>1.8864245173606478E-2</v>
      </c>
      <c r="G424" s="1"/>
      <c r="H424" s="1">
        <v>8</v>
      </c>
      <c r="I424" s="1">
        <v>93.254000000000005</v>
      </c>
      <c r="J424" s="1">
        <v>5.9390000000000001</v>
      </c>
      <c r="K424" s="11">
        <f t="shared" si="82"/>
        <v>6.3686276191905977E-2</v>
      </c>
      <c r="M424" s="1"/>
      <c r="N424" s="1">
        <v>8</v>
      </c>
      <c r="O424" s="1"/>
      <c r="P424" s="1"/>
      <c r="Q424" s="11" t="e">
        <f t="shared" si="83"/>
        <v>#DIV/0!</v>
      </c>
      <c r="S424" s="1"/>
      <c r="T424" s="1">
        <v>8</v>
      </c>
      <c r="U424" s="1"/>
      <c r="V424" s="1"/>
      <c r="W424" s="11" t="e">
        <f t="shared" si="84"/>
        <v>#DIV/0!</v>
      </c>
    </row>
    <row r="425" spans="1:23">
      <c r="A425" s="1"/>
      <c r="B425" s="1">
        <v>9</v>
      </c>
      <c r="C425" s="1">
        <v>97.293000000000006</v>
      </c>
      <c r="D425" s="1">
        <v>1.9219999999999999</v>
      </c>
      <c r="E425" s="11">
        <f t="shared" si="81"/>
        <v>1.9754761390850317E-2</v>
      </c>
      <c r="G425" s="1"/>
      <c r="H425" s="1">
        <v>9</v>
      </c>
      <c r="I425" s="1">
        <v>95.977000000000004</v>
      </c>
      <c r="J425" s="1">
        <v>3.28</v>
      </c>
      <c r="K425" s="11">
        <f t="shared" si="82"/>
        <v>3.4174854392198126E-2</v>
      </c>
      <c r="M425" s="1"/>
      <c r="N425" s="1">
        <v>9</v>
      </c>
      <c r="O425" s="1"/>
      <c r="P425" s="1"/>
      <c r="Q425" s="11" t="e">
        <f t="shared" si="83"/>
        <v>#DIV/0!</v>
      </c>
      <c r="S425" s="1"/>
      <c r="T425" s="1">
        <v>9</v>
      </c>
      <c r="U425" s="1"/>
      <c r="V425" s="1"/>
      <c r="W425" s="11" t="e">
        <f t="shared" si="84"/>
        <v>#DIV/0!</v>
      </c>
    </row>
    <row r="426" spans="1:23">
      <c r="A426" s="1" t="s">
        <v>526</v>
      </c>
      <c r="B426" s="1"/>
      <c r="C426" s="1"/>
      <c r="D426" s="1"/>
      <c r="E426" s="34">
        <f>AVERAGE(E417:E425)</f>
        <v>2.2511879490731072E-2</v>
      </c>
      <c r="G426" s="1" t="s">
        <v>526</v>
      </c>
      <c r="H426" s="1"/>
      <c r="I426" s="1"/>
      <c r="J426" s="1"/>
      <c r="K426" s="11">
        <f>AVERAGE(K417:K425)</f>
        <v>4.4302675775973771E-2</v>
      </c>
      <c r="M426" s="1" t="s">
        <v>526</v>
      </c>
      <c r="N426" s="1"/>
      <c r="O426" s="1"/>
      <c r="P426" s="1"/>
      <c r="Q426" s="11" t="e">
        <f>AVERAGE(Q417:Q425)</f>
        <v>#DIV/0!</v>
      </c>
      <c r="S426" s="1" t="s">
        <v>526</v>
      </c>
      <c r="T426" s="1"/>
      <c r="U426" s="1"/>
      <c r="V426" s="1"/>
      <c r="W426" s="11" t="e">
        <f>AVERAGE(W417:W425)</f>
        <v>#DIV/0!</v>
      </c>
    </row>
    <row r="427" spans="1:23">
      <c r="A427" s="1" t="s">
        <v>527</v>
      </c>
      <c r="B427" s="1"/>
      <c r="C427" s="1"/>
      <c r="D427" s="1"/>
      <c r="E427" s="11">
        <f>_xlfn.STDEV.S(E417:E425)</f>
        <v>4.1918888969716987E-3</v>
      </c>
      <c r="G427" s="1" t="s">
        <v>527</v>
      </c>
      <c r="H427" s="1"/>
      <c r="I427" s="1"/>
      <c r="J427" s="1"/>
      <c r="K427" s="11">
        <f>_xlfn.STDEV.S(K417:K425)</f>
        <v>1.6255180887097747E-2</v>
      </c>
      <c r="M427" s="1" t="s">
        <v>527</v>
      </c>
      <c r="N427" s="1"/>
      <c r="O427" s="1"/>
      <c r="P427" s="1"/>
      <c r="Q427" s="11" t="e">
        <f>_xlfn.STDEV.S(Q417:Q425)</f>
        <v>#DIV/0!</v>
      </c>
      <c r="S427" s="1" t="s">
        <v>527</v>
      </c>
      <c r="T427" s="1"/>
      <c r="U427" s="1"/>
      <c r="V427" s="1"/>
      <c r="W427" s="11" t="e">
        <f>_xlfn.STDEV.S(W417:W425)</f>
        <v>#DIV/0!</v>
      </c>
    </row>
    <row r="429" spans="1:23">
      <c r="A429" s="13" t="s">
        <v>520</v>
      </c>
      <c r="B429" s="13" t="s">
        <v>521</v>
      </c>
      <c r="C429" s="11" t="s">
        <v>522</v>
      </c>
      <c r="D429" s="11" t="s">
        <v>523</v>
      </c>
      <c r="E429" s="11" t="s">
        <v>524</v>
      </c>
      <c r="G429" s="13" t="s">
        <v>520</v>
      </c>
      <c r="H429" s="13" t="s">
        <v>521</v>
      </c>
      <c r="I429" s="11" t="s">
        <v>522</v>
      </c>
      <c r="J429" s="11" t="s">
        <v>523</v>
      </c>
      <c r="K429" s="11" t="s">
        <v>524</v>
      </c>
      <c r="M429" s="13" t="s">
        <v>520</v>
      </c>
      <c r="N429" s="13" t="s">
        <v>521</v>
      </c>
      <c r="O429" s="11" t="s">
        <v>522</v>
      </c>
      <c r="P429" s="11" t="s">
        <v>523</v>
      </c>
      <c r="Q429" s="11" t="s">
        <v>524</v>
      </c>
      <c r="S429" s="13" t="s">
        <v>520</v>
      </c>
      <c r="T429" s="13" t="s">
        <v>521</v>
      </c>
      <c r="U429" s="11" t="s">
        <v>522</v>
      </c>
      <c r="V429" s="11" t="s">
        <v>523</v>
      </c>
      <c r="W429" s="11" t="s">
        <v>524</v>
      </c>
    </row>
    <row r="430" spans="1:23">
      <c r="A430" s="16" t="s">
        <v>185</v>
      </c>
      <c r="B430" s="1"/>
      <c r="C430" s="12"/>
      <c r="D430" s="1"/>
      <c r="E430" s="11"/>
      <c r="G430" s="16" t="s">
        <v>187</v>
      </c>
      <c r="H430" s="1"/>
      <c r="I430" s="12"/>
      <c r="J430" s="1"/>
      <c r="K430" s="11"/>
      <c r="M430" s="16" t="s">
        <v>188</v>
      </c>
      <c r="N430" s="1"/>
      <c r="O430" s="12"/>
      <c r="P430" s="1"/>
      <c r="Q430" s="11"/>
      <c r="S430" s="16" t="s">
        <v>190</v>
      </c>
      <c r="T430" s="1"/>
      <c r="U430" s="12"/>
      <c r="V430" s="1"/>
      <c r="W430" s="11"/>
    </row>
    <row r="431" spans="1:23">
      <c r="A431" s="1"/>
      <c r="B431" s="1">
        <v>1</v>
      </c>
      <c r="C431" s="1">
        <v>96.921999999999997</v>
      </c>
      <c r="D431" s="1">
        <v>2.4649999999999999</v>
      </c>
      <c r="E431" s="11">
        <f>AVERAGE(D431/C431)</f>
        <v>2.5432822269453786E-2</v>
      </c>
      <c r="G431" s="1"/>
      <c r="H431" s="1">
        <v>1</v>
      </c>
      <c r="I431" s="1">
        <v>95.647000000000006</v>
      </c>
      <c r="J431" s="1">
        <v>3.7120000000000002</v>
      </c>
      <c r="K431" s="11">
        <f>AVERAGE(J431/I431)</f>
        <v>3.8809371961483374E-2</v>
      </c>
      <c r="M431" s="1"/>
      <c r="N431" s="1">
        <v>1</v>
      </c>
      <c r="O431" s="1">
        <v>94.341999999999999</v>
      </c>
      <c r="P431" s="1">
        <v>5.0129999999999999</v>
      </c>
      <c r="Q431" s="11">
        <f>AVERAGE(P431/O431)</f>
        <v>5.3136460961183775E-2</v>
      </c>
      <c r="S431" s="1"/>
      <c r="T431" s="1">
        <v>1</v>
      </c>
      <c r="U431" s="1">
        <v>95.542000000000002</v>
      </c>
      <c r="V431" s="1">
        <v>3.79</v>
      </c>
      <c r="W431" s="11">
        <f>AVERAGE(V431/U431)</f>
        <v>3.9668418077913381E-2</v>
      </c>
    </row>
    <row r="432" spans="1:23">
      <c r="A432" s="1"/>
      <c r="B432" s="1">
        <v>2</v>
      </c>
      <c r="C432" s="1">
        <v>95.936999999999998</v>
      </c>
      <c r="D432" s="1">
        <v>3.4</v>
      </c>
      <c r="E432" s="11">
        <f t="shared" ref="E432:E439" si="85">AVERAGE(D432/C432)</f>
        <v>3.543992411686836E-2</v>
      </c>
      <c r="G432" s="1"/>
      <c r="H432" s="1">
        <v>2</v>
      </c>
      <c r="I432" s="1">
        <v>95.727000000000004</v>
      </c>
      <c r="J432" s="1">
        <v>3.59</v>
      </c>
      <c r="K432" s="11">
        <f t="shared" ref="K432:K439" si="86">AVERAGE(J432/I432)</f>
        <v>3.7502481013716088E-2</v>
      </c>
      <c r="M432" s="1"/>
      <c r="N432" s="1">
        <v>2</v>
      </c>
      <c r="O432" s="1">
        <v>96.152000000000001</v>
      </c>
      <c r="P432" s="1">
        <v>3.1589999999999998</v>
      </c>
      <c r="Q432" s="11">
        <f t="shared" ref="Q432:Q439" si="87">AVERAGE(P432/O432)</f>
        <v>3.2854230801231378E-2</v>
      </c>
      <c r="S432" s="1"/>
      <c r="T432" s="1">
        <v>2</v>
      </c>
      <c r="U432" s="1">
        <v>97.510999999999996</v>
      </c>
      <c r="V432" s="1">
        <v>1.8069999999999999</v>
      </c>
      <c r="W432" s="11">
        <f t="shared" ref="W432:W439" si="88">AVERAGE(V432/U432)</f>
        <v>1.8531242629036725E-2</v>
      </c>
    </row>
    <row r="433" spans="1:23">
      <c r="A433" s="1"/>
      <c r="B433" s="1">
        <v>3</v>
      </c>
      <c r="C433" s="1">
        <v>95.753</v>
      </c>
      <c r="D433" s="1">
        <v>3.5939999999999999</v>
      </c>
      <c r="E433" s="11">
        <f t="shared" si="85"/>
        <v>3.7534072039518342E-2</v>
      </c>
      <c r="G433" s="1"/>
      <c r="H433" s="1">
        <v>3</v>
      </c>
      <c r="I433" s="1">
        <v>95.751000000000005</v>
      </c>
      <c r="J433" s="1">
        <v>3.5219999999999998</v>
      </c>
      <c r="K433" s="11">
        <f t="shared" si="86"/>
        <v>3.6782905661559666E-2</v>
      </c>
      <c r="M433" s="1"/>
      <c r="N433" s="1">
        <v>3</v>
      </c>
      <c r="O433" s="1">
        <v>97.814999999999998</v>
      </c>
      <c r="P433" s="1">
        <v>2.589</v>
      </c>
      <c r="Q433" s="11">
        <f t="shared" si="87"/>
        <v>2.6468333077748811E-2</v>
      </c>
      <c r="S433" s="1"/>
      <c r="T433" s="1">
        <v>3</v>
      </c>
      <c r="U433" s="1">
        <v>96.734999999999999</v>
      </c>
      <c r="V433" s="1">
        <v>2.6789999999999998</v>
      </c>
      <c r="W433" s="11">
        <f t="shared" si="88"/>
        <v>2.7694216157543805E-2</v>
      </c>
    </row>
    <row r="434" spans="1:23">
      <c r="A434" s="1"/>
      <c r="B434" s="1">
        <v>4</v>
      </c>
      <c r="C434" s="1">
        <v>96.06</v>
      </c>
      <c r="D434" s="1">
        <v>3.2349999999999999</v>
      </c>
      <c r="E434" s="11">
        <f t="shared" si="85"/>
        <v>3.3676868623776807E-2</v>
      </c>
      <c r="G434" s="1"/>
      <c r="H434" s="1">
        <v>4</v>
      </c>
      <c r="I434" s="1">
        <v>96.555999999999997</v>
      </c>
      <c r="J434" s="1">
        <v>2.8250000000000002</v>
      </c>
      <c r="K434" s="11">
        <f t="shared" si="86"/>
        <v>2.9257632876258339E-2</v>
      </c>
      <c r="M434" s="1"/>
      <c r="N434" s="1">
        <v>4</v>
      </c>
      <c r="O434" s="1">
        <v>97.155000000000001</v>
      </c>
      <c r="P434" s="1">
        <v>2.25</v>
      </c>
      <c r="Q434" s="11">
        <f t="shared" si="87"/>
        <v>2.3158869847151459E-2</v>
      </c>
      <c r="S434" s="1"/>
      <c r="T434" s="1">
        <v>4</v>
      </c>
      <c r="U434" s="1">
        <v>95.748999999999995</v>
      </c>
      <c r="V434" s="1">
        <v>3.6949999999999998</v>
      </c>
      <c r="W434" s="11">
        <f t="shared" si="88"/>
        <v>3.8590481362729634E-2</v>
      </c>
    </row>
    <row r="435" spans="1:23">
      <c r="A435" s="1"/>
      <c r="B435" s="1">
        <v>5</v>
      </c>
      <c r="C435" s="1">
        <v>96.573999999999998</v>
      </c>
      <c r="D435" s="1">
        <v>2.8050000000000002</v>
      </c>
      <c r="E435" s="11">
        <f t="shared" si="85"/>
        <v>2.9045084598339099E-2</v>
      </c>
      <c r="G435" s="1"/>
      <c r="H435" s="1">
        <v>5</v>
      </c>
      <c r="I435" s="1">
        <v>95.96</v>
      </c>
      <c r="J435" s="1">
        <v>3.37</v>
      </c>
      <c r="K435" s="11">
        <f t="shared" si="86"/>
        <v>3.5118799499791582E-2</v>
      </c>
      <c r="M435" s="1"/>
      <c r="N435" s="1">
        <v>5</v>
      </c>
      <c r="O435" s="1">
        <v>96.498000000000005</v>
      </c>
      <c r="P435" s="1">
        <v>2.8250000000000002</v>
      </c>
      <c r="Q435" s="11">
        <f t="shared" si="87"/>
        <v>2.9275218139236048E-2</v>
      </c>
      <c r="S435" s="1"/>
      <c r="T435" s="1">
        <v>5</v>
      </c>
      <c r="U435" s="1">
        <v>96.206999999999994</v>
      </c>
      <c r="V435" s="1">
        <v>3.1150000000000002</v>
      </c>
      <c r="W435" s="11">
        <f t="shared" si="88"/>
        <v>3.2378101385554067E-2</v>
      </c>
    </row>
    <row r="436" spans="1:23">
      <c r="A436" s="1"/>
      <c r="B436" s="1">
        <v>6</v>
      </c>
      <c r="C436" s="1">
        <v>96.366</v>
      </c>
      <c r="D436" s="1">
        <v>2.8620000000000001</v>
      </c>
      <c r="E436" s="11">
        <f t="shared" si="85"/>
        <v>2.9699271527302163E-2</v>
      </c>
      <c r="G436" s="1"/>
      <c r="H436" s="1">
        <v>6</v>
      </c>
      <c r="I436" s="1">
        <v>95.462999999999994</v>
      </c>
      <c r="J436" s="1">
        <v>3.8759999999999999</v>
      </c>
      <c r="K436" s="11">
        <f t="shared" si="86"/>
        <v>4.060211809811131E-2</v>
      </c>
      <c r="M436" s="1"/>
      <c r="N436" s="1">
        <v>6</v>
      </c>
      <c r="O436" s="1">
        <v>96.253</v>
      </c>
      <c r="P436" s="1">
        <v>3.12</v>
      </c>
      <c r="Q436" s="11">
        <f t="shared" si="87"/>
        <v>3.2414574091197156E-2</v>
      </c>
      <c r="S436" s="1"/>
      <c r="T436" s="1">
        <v>6</v>
      </c>
      <c r="U436" s="1">
        <v>97.338999999999999</v>
      </c>
      <c r="V436" s="1">
        <v>2.0139999999999998</v>
      </c>
      <c r="W436" s="11">
        <f t="shared" si="88"/>
        <v>2.0690576233575439E-2</v>
      </c>
    </row>
    <row r="437" spans="1:23">
      <c r="A437" s="1"/>
      <c r="B437" s="1">
        <v>7</v>
      </c>
      <c r="C437" s="1">
        <v>97.122</v>
      </c>
      <c r="D437" s="1">
        <v>2.3149999999999999</v>
      </c>
      <c r="E437" s="11">
        <f t="shared" si="85"/>
        <v>2.3836000082370627E-2</v>
      </c>
      <c r="G437" s="1"/>
      <c r="H437" s="1">
        <v>7</v>
      </c>
      <c r="I437" s="1">
        <v>95.808000000000007</v>
      </c>
      <c r="J437" s="1">
        <v>3.569</v>
      </c>
      <c r="K437" s="11">
        <f t="shared" si="86"/>
        <v>3.7251586506346024E-2</v>
      </c>
      <c r="M437" s="1"/>
      <c r="N437" s="1">
        <v>7</v>
      </c>
      <c r="O437" s="1">
        <v>95.653000000000006</v>
      </c>
      <c r="P437" s="1">
        <v>3.7370000000000001</v>
      </c>
      <c r="Q437" s="11">
        <f t="shared" si="87"/>
        <v>3.9068298955599927E-2</v>
      </c>
      <c r="S437" s="1"/>
      <c r="T437" s="1">
        <v>7</v>
      </c>
      <c r="U437" s="1">
        <v>96.662000000000006</v>
      </c>
      <c r="V437" s="1">
        <v>2.9630000000000001</v>
      </c>
      <c r="W437" s="11">
        <f t="shared" si="88"/>
        <v>3.0653203947776788E-2</v>
      </c>
    </row>
    <row r="438" spans="1:23">
      <c r="A438" s="1"/>
      <c r="B438" s="1">
        <v>8</v>
      </c>
      <c r="C438" s="1">
        <v>95.323999999999998</v>
      </c>
      <c r="D438" s="1">
        <v>3.9369999999999998</v>
      </c>
      <c r="E438" s="11">
        <f t="shared" si="85"/>
        <v>4.1301246275859176E-2</v>
      </c>
      <c r="G438" s="1"/>
      <c r="H438" s="1">
        <v>8</v>
      </c>
      <c r="I438" s="1">
        <v>96.016000000000005</v>
      </c>
      <c r="J438" s="1">
        <v>3.3079999999999998</v>
      </c>
      <c r="K438" s="11">
        <f t="shared" si="86"/>
        <v>3.4452591234794196E-2</v>
      </c>
      <c r="M438" s="1"/>
      <c r="N438" s="1">
        <v>8</v>
      </c>
      <c r="O438" s="1">
        <v>97.19</v>
      </c>
      <c r="P438" s="1">
        <v>2.21</v>
      </c>
      <c r="Q438" s="11">
        <f t="shared" si="87"/>
        <v>2.2738964914085811E-2</v>
      </c>
      <c r="S438" s="1"/>
      <c r="T438" s="1">
        <v>8</v>
      </c>
      <c r="U438" s="1">
        <v>94.784999999999997</v>
      </c>
      <c r="V438" s="1">
        <v>4.4610000000000003</v>
      </c>
      <c r="W438" s="11">
        <f t="shared" si="88"/>
        <v>4.7064408925462896E-2</v>
      </c>
    </row>
    <row r="439" spans="1:23">
      <c r="A439" s="1"/>
      <c r="B439" s="1">
        <v>9</v>
      </c>
      <c r="C439" s="1">
        <v>96.147999999999996</v>
      </c>
      <c r="D439" s="1">
        <v>3.19</v>
      </c>
      <c r="E439" s="11">
        <f t="shared" si="85"/>
        <v>3.3178017223447188E-2</v>
      </c>
      <c r="G439" s="1"/>
      <c r="H439" s="1">
        <v>9</v>
      </c>
      <c r="I439" s="1">
        <v>96.215000000000003</v>
      </c>
      <c r="J439" s="1">
        <v>3.1030000000000002</v>
      </c>
      <c r="K439" s="11">
        <f t="shared" si="86"/>
        <v>3.2250688562074518E-2</v>
      </c>
      <c r="M439" s="1"/>
      <c r="N439" s="1">
        <v>9</v>
      </c>
      <c r="O439" s="1">
        <v>96.77</v>
      </c>
      <c r="P439" s="1">
        <v>2.6520000000000001</v>
      </c>
      <c r="Q439" s="11">
        <f t="shared" si="87"/>
        <v>2.7405187558127521E-2</v>
      </c>
      <c r="S439" s="1"/>
      <c r="T439" s="1">
        <v>9</v>
      </c>
      <c r="U439" s="1">
        <v>97.353999999999999</v>
      </c>
      <c r="V439" s="1">
        <v>1.986</v>
      </c>
      <c r="W439" s="11">
        <f t="shared" si="88"/>
        <v>2.0399778129301313E-2</v>
      </c>
    </row>
    <row r="440" spans="1:23">
      <c r="A440" s="1" t="s">
        <v>526</v>
      </c>
      <c r="B440" s="1"/>
      <c r="C440" s="1"/>
      <c r="D440" s="1"/>
      <c r="E440" s="11">
        <f>AVERAGE(E431:E439)</f>
        <v>3.2127034084103952E-2</v>
      </c>
      <c r="G440" s="1" t="s">
        <v>526</v>
      </c>
      <c r="H440" s="1"/>
      <c r="I440" s="1"/>
      <c r="J440" s="1"/>
      <c r="K440" s="11">
        <f>AVERAGE(K431:K439)</f>
        <v>3.5780908379348352E-2</v>
      </c>
      <c r="M440" s="1" t="s">
        <v>526</v>
      </c>
      <c r="N440" s="1"/>
      <c r="O440" s="1"/>
      <c r="P440" s="1"/>
      <c r="Q440" s="11">
        <f>AVERAGE(Q431:Q439)</f>
        <v>3.1835570927284659E-2</v>
      </c>
      <c r="S440" s="1" t="s">
        <v>526</v>
      </c>
      <c r="T440" s="1"/>
      <c r="U440" s="1"/>
      <c r="V440" s="1"/>
      <c r="W440" s="11">
        <f>AVERAGE(W431:W439)</f>
        <v>3.0630047427654898E-2</v>
      </c>
    </row>
    <row r="441" spans="1:23">
      <c r="A441" s="1" t="s">
        <v>527</v>
      </c>
      <c r="B441" s="1"/>
      <c r="C441" s="1"/>
      <c r="D441" s="1"/>
      <c r="E441" s="11">
        <f>_xlfn.STDEV.S(E431:E439)</f>
        <v>5.6660191285603408E-3</v>
      </c>
      <c r="G441" s="1" t="s">
        <v>527</v>
      </c>
      <c r="H441" s="1"/>
      <c r="I441" s="1"/>
      <c r="J441" s="1"/>
      <c r="K441" s="11">
        <f>_xlfn.STDEV.S(K431:K439)</f>
        <v>3.4598545799497879E-3</v>
      </c>
      <c r="M441" s="1" t="s">
        <v>527</v>
      </c>
      <c r="N441" s="1"/>
      <c r="O441" s="1"/>
      <c r="P441" s="1"/>
      <c r="Q441" s="11">
        <f>_xlfn.STDEV.S(Q431:Q439)</f>
        <v>9.4897149028188629E-3</v>
      </c>
      <c r="S441" s="1" t="s">
        <v>527</v>
      </c>
      <c r="T441" s="1"/>
      <c r="U441" s="1"/>
      <c r="V441" s="1"/>
      <c r="W441" s="11">
        <f>_xlfn.STDEV.S(W431:W439)</f>
        <v>9.8530249129856421E-3</v>
      </c>
    </row>
    <row r="442" spans="1:23">
      <c r="E442" s="10"/>
      <c r="K442" s="10"/>
      <c r="Q442" s="10"/>
      <c r="W442" s="10"/>
    </row>
    <row r="443" spans="1:23">
      <c r="A443" s="13" t="s">
        <v>520</v>
      </c>
      <c r="B443" s="13" t="s">
        <v>521</v>
      </c>
      <c r="C443" s="11" t="s">
        <v>522</v>
      </c>
      <c r="D443" s="11" t="s">
        <v>523</v>
      </c>
      <c r="E443" s="11" t="s">
        <v>524</v>
      </c>
      <c r="G443" s="13" t="s">
        <v>520</v>
      </c>
      <c r="H443" s="13" t="s">
        <v>521</v>
      </c>
      <c r="I443" s="11" t="s">
        <v>522</v>
      </c>
      <c r="J443" s="11" t="s">
        <v>523</v>
      </c>
      <c r="K443" s="11" t="s">
        <v>524</v>
      </c>
      <c r="M443" s="13" t="s">
        <v>520</v>
      </c>
      <c r="N443" s="13" t="s">
        <v>521</v>
      </c>
      <c r="O443" s="11" t="s">
        <v>522</v>
      </c>
      <c r="P443" s="11" t="s">
        <v>523</v>
      </c>
      <c r="Q443" s="11" t="s">
        <v>524</v>
      </c>
      <c r="S443" s="13" t="s">
        <v>520</v>
      </c>
      <c r="T443" s="13" t="s">
        <v>521</v>
      </c>
      <c r="U443" s="11" t="s">
        <v>522</v>
      </c>
      <c r="V443" s="11" t="s">
        <v>523</v>
      </c>
      <c r="W443" s="11" t="s">
        <v>524</v>
      </c>
    </row>
    <row r="444" spans="1:23">
      <c r="A444" s="16" t="s">
        <v>191</v>
      </c>
      <c r="B444" s="1"/>
      <c r="C444" s="12"/>
      <c r="D444" s="1"/>
      <c r="E444" s="11"/>
      <c r="G444" s="16" t="s">
        <v>193</v>
      </c>
      <c r="H444" s="1"/>
      <c r="I444" s="12"/>
      <c r="J444" s="1"/>
      <c r="K444" s="11"/>
      <c r="M444" s="16" t="s">
        <v>195</v>
      </c>
      <c r="N444" s="1"/>
      <c r="O444" s="12"/>
      <c r="P444" s="1"/>
      <c r="Q444" s="11"/>
      <c r="S444" s="16" t="s">
        <v>197</v>
      </c>
      <c r="T444" s="1"/>
      <c r="U444" s="12"/>
      <c r="V444" s="1"/>
      <c r="W444" s="11"/>
    </row>
    <row r="445" spans="1:23">
      <c r="A445" s="1"/>
      <c r="B445" s="1">
        <v>1</v>
      </c>
      <c r="C445" s="1">
        <v>97.361999999999995</v>
      </c>
      <c r="D445" s="1">
        <v>1.94</v>
      </c>
      <c r="E445" s="11">
        <f>AVERAGE(D445/C445)</f>
        <v>1.9925638339393193E-2</v>
      </c>
      <c r="G445" s="1"/>
      <c r="H445" s="1">
        <v>1</v>
      </c>
      <c r="I445" s="1">
        <v>96.489000000000004</v>
      </c>
      <c r="J445" s="1">
        <v>2.8620000000000001</v>
      </c>
      <c r="K445" s="11">
        <f>AVERAGE(J445/I445)</f>
        <v>2.966141218169947E-2</v>
      </c>
      <c r="M445" s="1"/>
      <c r="N445" s="1">
        <v>1</v>
      </c>
      <c r="O445" s="1"/>
      <c r="P445" s="1"/>
      <c r="Q445" s="11" t="e">
        <f>AVERAGE(P445/O445)</f>
        <v>#DIV/0!</v>
      </c>
      <c r="S445" s="1"/>
      <c r="T445" s="1">
        <v>1</v>
      </c>
      <c r="U445" s="1"/>
      <c r="V445" s="1"/>
      <c r="W445" s="11" t="e">
        <f>AVERAGE(V445/U445)</f>
        <v>#DIV/0!</v>
      </c>
    </row>
    <row r="446" spans="1:23">
      <c r="A446" s="1"/>
      <c r="B446" s="1">
        <v>2</v>
      </c>
      <c r="C446" s="1">
        <v>97.744</v>
      </c>
      <c r="D446" s="1">
        <v>1.5649999999999999</v>
      </c>
      <c r="E446" s="11">
        <f t="shared" ref="E446:E453" si="89">AVERAGE(D446/C446)</f>
        <v>1.6011212964478636E-2</v>
      </c>
      <c r="G446" s="1"/>
      <c r="H446" s="1">
        <v>2</v>
      </c>
      <c r="I446" s="1">
        <v>95.483000000000004</v>
      </c>
      <c r="J446" s="1">
        <v>3.7829999999999999</v>
      </c>
      <c r="K446" s="11">
        <f t="shared" ref="K446:K453" si="90">AVERAGE(J446/I446)</f>
        <v>3.9619618151922331E-2</v>
      </c>
      <c r="M446" s="1"/>
      <c r="N446" s="1">
        <v>2</v>
      </c>
      <c r="O446" s="1"/>
      <c r="P446" s="1"/>
      <c r="Q446" s="11" t="e">
        <f t="shared" ref="Q446:Q453" si="91">AVERAGE(P446/O446)</f>
        <v>#DIV/0!</v>
      </c>
      <c r="S446" s="1"/>
      <c r="T446" s="1">
        <v>2</v>
      </c>
      <c r="U446" s="1"/>
      <c r="V446" s="1"/>
      <c r="W446" s="11" t="e">
        <f t="shared" ref="W446:W453" si="92">AVERAGE(V446/U446)</f>
        <v>#DIV/0!</v>
      </c>
    </row>
    <row r="447" spans="1:23">
      <c r="A447" s="1"/>
      <c r="B447" s="1">
        <v>3</v>
      </c>
      <c r="C447" s="1">
        <v>96.106999999999999</v>
      </c>
      <c r="D447" s="1">
        <v>3.1709999999999998</v>
      </c>
      <c r="E447" s="11">
        <f t="shared" si="89"/>
        <v>3.299447490817526E-2</v>
      </c>
      <c r="G447" s="1"/>
      <c r="H447" s="1">
        <v>3</v>
      </c>
      <c r="I447" s="1">
        <v>96.611999999999995</v>
      </c>
      <c r="J447" s="1">
        <v>2.6890000000000001</v>
      </c>
      <c r="K447" s="11">
        <f t="shared" si="90"/>
        <v>2.7832981410176792E-2</v>
      </c>
      <c r="M447" s="1"/>
      <c r="N447" s="1">
        <v>3</v>
      </c>
      <c r="O447" s="1"/>
      <c r="P447" s="1"/>
      <c r="Q447" s="11" t="e">
        <f t="shared" si="91"/>
        <v>#DIV/0!</v>
      </c>
      <c r="S447" s="1"/>
      <c r="T447" s="1">
        <v>3</v>
      </c>
      <c r="U447" s="1"/>
      <c r="V447" s="1"/>
      <c r="W447" s="11" t="e">
        <f t="shared" si="92"/>
        <v>#DIV/0!</v>
      </c>
    </row>
    <row r="448" spans="1:23">
      <c r="A448" s="1"/>
      <c r="B448" s="1">
        <v>4</v>
      </c>
      <c r="C448" s="1">
        <v>97.716999999999999</v>
      </c>
      <c r="D448" s="1">
        <v>1.63</v>
      </c>
      <c r="E448" s="11">
        <f t="shared" si="89"/>
        <v>1.668082319350778E-2</v>
      </c>
      <c r="G448" s="1"/>
      <c r="H448" s="1">
        <v>4</v>
      </c>
      <c r="I448" s="1">
        <v>96.364999999999995</v>
      </c>
      <c r="J448" s="1">
        <v>2.9180000000000001</v>
      </c>
      <c r="K448" s="11">
        <f t="shared" si="90"/>
        <v>3.0280703574949414E-2</v>
      </c>
      <c r="M448" s="1"/>
      <c r="N448" s="1">
        <v>4</v>
      </c>
      <c r="O448" s="1"/>
      <c r="P448" s="1"/>
      <c r="Q448" s="11" t="e">
        <f t="shared" si="91"/>
        <v>#DIV/0!</v>
      </c>
      <c r="S448" s="1"/>
      <c r="T448" s="1">
        <v>4</v>
      </c>
      <c r="U448" s="1"/>
      <c r="V448" s="1"/>
      <c r="W448" s="11" t="e">
        <f t="shared" si="92"/>
        <v>#DIV/0!</v>
      </c>
    </row>
    <row r="449" spans="1:23">
      <c r="A449" s="1"/>
      <c r="B449" s="1">
        <v>5</v>
      </c>
      <c r="C449" s="1">
        <v>97.671000000000006</v>
      </c>
      <c r="D449" s="1">
        <v>1.6919999999999999</v>
      </c>
      <c r="E449" s="11">
        <f t="shared" si="89"/>
        <v>1.7323463464078384E-2</v>
      </c>
      <c r="G449" s="1"/>
      <c r="H449" s="1">
        <v>5</v>
      </c>
      <c r="I449" s="1">
        <v>95.965999999999994</v>
      </c>
      <c r="J449" s="1">
        <v>3.4079999999999999</v>
      </c>
      <c r="K449" s="11">
        <f t="shared" si="90"/>
        <v>3.5512577371152286E-2</v>
      </c>
      <c r="M449" s="1"/>
      <c r="N449" s="1">
        <v>5</v>
      </c>
      <c r="O449" s="1"/>
      <c r="P449" s="1"/>
      <c r="Q449" s="11" t="e">
        <f t="shared" si="91"/>
        <v>#DIV/0!</v>
      </c>
      <c r="S449" s="1"/>
      <c r="T449" s="1">
        <v>5</v>
      </c>
      <c r="U449" s="1"/>
      <c r="V449" s="1"/>
      <c r="W449" s="11" t="e">
        <f t="shared" si="92"/>
        <v>#DIV/0!</v>
      </c>
    </row>
    <row r="450" spans="1:23">
      <c r="A450" s="1"/>
      <c r="B450" s="1">
        <v>6</v>
      </c>
      <c r="C450" s="1">
        <v>96.375</v>
      </c>
      <c r="D450" s="1">
        <v>2.9390000000000001</v>
      </c>
      <c r="E450" s="11">
        <f t="shared" si="89"/>
        <v>3.0495460440985733E-2</v>
      </c>
      <c r="G450" s="1"/>
      <c r="H450" s="1">
        <v>6</v>
      </c>
      <c r="I450" s="1">
        <v>95.918000000000006</v>
      </c>
      <c r="J450" s="1">
        <v>3.448</v>
      </c>
      <c r="K450" s="11">
        <f t="shared" si="90"/>
        <v>3.594737171333847E-2</v>
      </c>
      <c r="M450" s="1"/>
      <c r="N450" s="1">
        <v>6</v>
      </c>
      <c r="O450" s="1"/>
      <c r="P450" s="1"/>
      <c r="Q450" s="11" t="e">
        <f t="shared" si="91"/>
        <v>#DIV/0!</v>
      </c>
      <c r="S450" s="1"/>
      <c r="T450" s="1">
        <v>6</v>
      </c>
      <c r="U450" s="1"/>
      <c r="V450" s="1"/>
      <c r="W450" s="11" t="e">
        <f t="shared" si="92"/>
        <v>#DIV/0!</v>
      </c>
    </row>
    <row r="451" spans="1:23">
      <c r="A451" s="1"/>
      <c r="B451" s="1">
        <v>7</v>
      </c>
      <c r="C451" s="1">
        <v>97.254000000000005</v>
      </c>
      <c r="D451" s="1">
        <v>2.0699999999999998</v>
      </c>
      <c r="E451" s="11">
        <f t="shared" si="89"/>
        <v>2.1284471589857485E-2</v>
      </c>
      <c r="G451" s="1"/>
      <c r="H451" s="1">
        <v>7</v>
      </c>
      <c r="I451" s="1">
        <v>96.522000000000006</v>
      </c>
      <c r="J451" s="1">
        <v>2.8010000000000002</v>
      </c>
      <c r="K451" s="11">
        <f t="shared" si="90"/>
        <v>2.9019290938853318E-2</v>
      </c>
      <c r="M451" s="1"/>
      <c r="N451" s="1">
        <v>7</v>
      </c>
      <c r="O451" s="1"/>
      <c r="P451" s="1"/>
      <c r="Q451" s="11" t="e">
        <f t="shared" si="91"/>
        <v>#DIV/0!</v>
      </c>
      <c r="S451" s="1"/>
      <c r="T451" s="1">
        <v>7</v>
      </c>
      <c r="U451" s="1"/>
      <c r="V451" s="1"/>
      <c r="W451" s="11" t="e">
        <f t="shared" si="92"/>
        <v>#DIV/0!</v>
      </c>
    </row>
    <row r="452" spans="1:23">
      <c r="A452" s="1"/>
      <c r="B452" s="1">
        <v>8</v>
      </c>
      <c r="C452" s="1">
        <v>97.51</v>
      </c>
      <c r="D452" s="1">
        <v>1.821</v>
      </c>
      <c r="E452" s="11">
        <f t="shared" si="89"/>
        <v>1.8675007691518818E-2</v>
      </c>
      <c r="G452" s="1"/>
      <c r="H452" s="1">
        <v>8</v>
      </c>
      <c r="I452" s="1">
        <v>96.094999999999999</v>
      </c>
      <c r="J452" s="1">
        <v>3.2250000000000001</v>
      </c>
      <c r="K452" s="11">
        <f t="shared" si="90"/>
        <v>3.3560539049898537E-2</v>
      </c>
      <c r="M452" s="1"/>
      <c r="N452" s="1">
        <v>8</v>
      </c>
      <c r="O452" s="1"/>
      <c r="P452" s="1"/>
      <c r="Q452" s="11" t="e">
        <f t="shared" si="91"/>
        <v>#DIV/0!</v>
      </c>
      <c r="S452" s="1"/>
      <c r="T452" s="1">
        <v>8</v>
      </c>
      <c r="U452" s="1"/>
      <c r="V452" s="1"/>
      <c r="W452" s="11" t="e">
        <f t="shared" si="92"/>
        <v>#DIV/0!</v>
      </c>
    </row>
    <row r="453" spans="1:23">
      <c r="A453" s="1"/>
      <c r="B453" s="1">
        <v>9</v>
      </c>
      <c r="C453" s="1">
        <v>96.543999999999997</v>
      </c>
      <c r="D453" s="1">
        <v>2.778</v>
      </c>
      <c r="E453" s="11">
        <f t="shared" si="89"/>
        <v>2.8774444812727878E-2</v>
      </c>
      <c r="G453" s="1"/>
      <c r="H453" s="1">
        <v>9</v>
      </c>
      <c r="I453" s="1">
        <v>95.813000000000002</v>
      </c>
      <c r="J453" s="1">
        <v>3.4649999999999999</v>
      </c>
      <c r="K453" s="11">
        <f t="shared" si="90"/>
        <v>3.6164194837861249E-2</v>
      </c>
      <c r="M453" s="1"/>
      <c r="N453" s="1">
        <v>9</v>
      </c>
      <c r="O453" s="1"/>
      <c r="P453" s="1"/>
      <c r="Q453" s="11" t="e">
        <f t="shared" si="91"/>
        <v>#DIV/0!</v>
      </c>
      <c r="S453" s="1"/>
      <c r="T453" s="1">
        <v>9</v>
      </c>
      <c r="U453" s="1"/>
      <c r="V453" s="1"/>
      <c r="W453" s="11" t="e">
        <f t="shared" si="92"/>
        <v>#DIV/0!</v>
      </c>
    </row>
    <row r="454" spans="1:23">
      <c r="A454" s="1" t="s">
        <v>526</v>
      </c>
      <c r="B454" s="1"/>
      <c r="C454" s="1"/>
      <c r="D454" s="1"/>
      <c r="E454" s="34">
        <f>AVERAGE(E445:E453)</f>
        <v>2.2462777489413683E-2</v>
      </c>
      <c r="G454" s="1" t="s">
        <v>526</v>
      </c>
      <c r="H454" s="1"/>
      <c r="I454" s="1"/>
      <c r="J454" s="1"/>
      <c r="K454" s="11">
        <f>AVERAGE(K445:K453)</f>
        <v>3.30665210255391E-2</v>
      </c>
      <c r="M454" s="1" t="s">
        <v>526</v>
      </c>
      <c r="N454" s="1"/>
      <c r="O454" s="1"/>
      <c r="P454" s="1"/>
      <c r="Q454" s="11" t="e">
        <f>AVERAGE(Q445:Q453)</f>
        <v>#DIV/0!</v>
      </c>
      <c r="S454" s="1" t="s">
        <v>526</v>
      </c>
      <c r="T454" s="1"/>
      <c r="U454" s="1"/>
      <c r="V454" s="1"/>
      <c r="W454" s="11" t="e">
        <f>AVERAGE(W445:W453)</f>
        <v>#DIV/0!</v>
      </c>
    </row>
    <row r="455" spans="1:23">
      <c r="A455" s="1" t="s">
        <v>527</v>
      </c>
      <c r="B455" s="1"/>
      <c r="C455" s="1"/>
      <c r="D455" s="1"/>
      <c r="E455" s="11">
        <f>_xlfn.STDEV.S(E445:E453)</f>
        <v>6.5088084467580442E-3</v>
      </c>
      <c r="G455" s="1" t="s">
        <v>527</v>
      </c>
      <c r="H455" s="1"/>
      <c r="I455" s="1"/>
      <c r="J455" s="1"/>
      <c r="K455" s="11">
        <f>_xlfn.STDEV.S(K445:K453)</f>
        <v>4.0340854682567985E-3</v>
      </c>
      <c r="M455" s="1" t="s">
        <v>527</v>
      </c>
      <c r="N455" s="1"/>
      <c r="O455" s="1"/>
      <c r="P455" s="1"/>
      <c r="Q455" s="11" t="e">
        <f>_xlfn.STDEV.S(Q445:Q453)</f>
        <v>#DIV/0!</v>
      </c>
      <c r="S455" s="1" t="s">
        <v>527</v>
      </c>
      <c r="T455" s="1"/>
      <c r="U455" s="1"/>
      <c r="V455" s="1"/>
      <c r="W455" s="11" t="e">
        <f>_xlfn.STDEV.S(W445:W453)</f>
        <v>#DIV/0!</v>
      </c>
    </row>
    <row r="456" spans="1:23">
      <c r="E456" s="10"/>
      <c r="K456" s="10"/>
      <c r="Q456" s="10"/>
      <c r="W456" s="10"/>
    </row>
    <row r="457" spans="1:23">
      <c r="A457" s="13" t="s">
        <v>520</v>
      </c>
      <c r="B457" s="13" t="s">
        <v>521</v>
      </c>
      <c r="C457" s="11" t="s">
        <v>522</v>
      </c>
      <c r="D457" s="11" t="s">
        <v>523</v>
      </c>
      <c r="E457" s="11" t="s">
        <v>524</v>
      </c>
      <c r="G457" s="13" t="s">
        <v>520</v>
      </c>
      <c r="H457" s="13" t="s">
        <v>521</v>
      </c>
      <c r="I457" s="11" t="s">
        <v>522</v>
      </c>
      <c r="J457" s="11" t="s">
        <v>523</v>
      </c>
      <c r="K457" s="11" t="s">
        <v>524</v>
      </c>
      <c r="M457" s="13" t="s">
        <v>520</v>
      </c>
      <c r="N457" s="13" t="s">
        <v>521</v>
      </c>
      <c r="O457" s="11" t="s">
        <v>522</v>
      </c>
      <c r="P457" s="11" t="s">
        <v>523</v>
      </c>
      <c r="Q457" s="11" t="s">
        <v>524</v>
      </c>
      <c r="S457" s="13" t="s">
        <v>520</v>
      </c>
      <c r="T457" s="13" t="s">
        <v>521</v>
      </c>
      <c r="U457" s="11" t="s">
        <v>522</v>
      </c>
      <c r="V457" s="11" t="s">
        <v>523</v>
      </c>
      <c r="W457" s="11" t="s">
        <v>524</v>
      </c>
    </row>
    <row r="458" spans="1:23">
      <c r="A458" s="16" t="s">
        <v>198</v>
      </c>
      <c r="B458" s="1"/>
      <c r="C458" s="12"/>
      <c r="D458" s="1"/>
      <c r="E458" s="11"/>
      <c r="G458" s="16" t="s">
        <v>200</v>
      </c>
      <c r="H458" s="1"/>
      <c r="I458" s="12"/>
      <c r="J458" s="1"/>
      <c r="K458" s="11"/>
      <c r="M458" s="16" t="s">
        <v>201</v>
      </c>
      <c r="N458" s="1"/>
      <c r="O458" s="12"/>
      <c r="P458" s="1"/>
      <c r="Q458" s="11"/>
      <c r="S458" s="16" t="s">
        <v>202</v>
      </c>
      <c r="T458" s="1"/>
      <c r="U458" s="12"/>
      <c r="V458" s="1"/>
      <c r="W458" s="11"/>
    </row>
    <row r="459" spans="1:23">
      <c r="A459" s="1"/>
      <c r="B459" s="1">
        <v>1</v>
      </c>
      <c r="C459" s="1"/>
      <c r="D459" s="1"/>
      <c r="E459" s="11" t="e">
        <f>AVERAGE(D459/C459)</f>
        <v>#DIV/0!</v>
      </c>
      <c r="G459" s="1"/>
      <c r="H459" s="1">
        <v>1</v>
      </c>
      <c r="I459" s="1"/>
      <c r="J459" s="1"/>
      <c r="K459" s="11" t="e">
        <f>AVERAGE(J459/I459)</f>
        <v>#DIV/0!</v>
      </c>
      <c r="M459" s="1"/>
      <c r="N459" s="1">
        <v>1</v>
      </c>
      <c r="O459" s="1">
        <v>96.641000000000005</v>
      </c>
      <c r="P459" s="1">
        <v>2.4449999999999998</v>
      </c>
      <c r="Q459" s="11">
        <f>AVERAGE(P459/O459)</f>
        <v>2.5299820986951705E-2</v>
      </c>
      <c r="S459" s="1"/>
      <c r="T459" s="1">
        <v>1</v>
      </c>
      <c r="U459" s="1">
        <v>97.129000000000005</v>
      </c>
      <c r="V459" s="1">
        <v>2.0139999999999998</v>
      </c>
      <c r="W459" s="11">
        <f>AVERAGE(V459/U459)</f>
        <v>2.0735310772271923E-2</v>
      </c>
    </row>
    <row r="460" spans="1:23">
      <c r="A460" s="1"/>
      <c r="B460" s="1">
        <v>2</v>
      </c>
      <c r="C460" s="1"/>
      <c r="D460" s="1"/>
      <c r="E460" s="11" t="e">
        <f t="shared" ref="E460:E467" si="93">AVERAGE(D460/C460)</f>
        <v>#DIV/0!</v>
      </c>
      <c r="G460" s="1"/>
      <c r="H460" s="1">
        <v>2</v>
      </c>
      <c r="I460" s="1"/>
      <c r="J460" s="1"/>
      <c r="K460" s="11" t="e">
        <f t="shared" ref="K460:K467" si="94">AVERAGE(J460/I460)</f>
        <v>#DIV/0!</v>
      </c>
      <c r="M460" s="1"/>
      <c r="N460" s="1">
        <v>2</v>
      </c>
      <c r="O460" s="1">
        <v>95.378</v>
      </c>
      <c r="P460" s="1">
        <v>3.7280000000000002</v>
      </c>
      <c r="Q460" s="11">
        <f t="shared" ref="Q460:Q467" si="95">AVERAGE(P460/O460)</f>
        <v>3.9086581811319174E-2</v>
      </c>
      <c r="S460" s="1"/>
      <c r="T460" s="1">
        <v>2</v>
      </c>
      <c r="U460" s="1">
        <v>96.638000000000005</v>
      </c>
      <c r="V460" s="1">
        <v>2.4980000000000002</v>
      </c>
      <c r="W460" s="11">
        <f t="shared" ref="W460:W467" si="96">AVERAGE(V460/U460)</f>
        <v>2.5849044889174031E-2</v>
      </c>
    </row>
    <row r="461" spans="1:23">
      <c r="A461" s="1"/>
      <c r="B461" s="1">
        <v>3</v>
      </c>
      <c r="C461" s="1"/>
      <c r="D461" s="1"/>
      <c r="E461" s="11" t="e">
        <f t="shared" si="93"/>
        <v>#DIV/0!</v>
      </c>
      <c r="G461" s="1"/>
      <c r="H461" s="1">
        <v>3</v>
      </c>
      <c r="I461" s="1"/>
      <c r="J461" s="1"/>
      <c r="K461" s="11" t="e">
        <f t="shared" si="94"/>
        <v>#DIV/0!</v>
      </c>
      <c r="M461" s="1"/>
      <c r="N461" s="1">
        <v>3</v>
      </c>
      <c r="O461" s="1">
        <v>96.418000000000006</v>
      </c>
      <c r="P461" s="1">
        <v>2.6789999999999998</v>
      </c>
      <c r="Q461" s="11">
        <f t="shared" si="95"/>
        <v>2.7785268310896304E-2</v>
      </c>
      <c r="S461" s="1"/>
      <c r="T461" s="1">
        <v>3</v>
      </c>
      <c r="U461" s="1">
        <v>94.18</v>
      </c>
      <c r="V461" s="1">
        <v>4.2050000000000001</v>
      </c>
      <c r="W461" s="11">
        <f t="shared" si="96"/>
        <v>4.4648545338713097E-2</v>
      </c>
    </row>
    <row r="462" spans="1:23">
      <c r="A462" s="1"/>
      <c r="B462" s="1">
        <v>4</v>
      </c>
      <c r="C462" s="1"/>
      <c r="D462" s="1"/>
      <c r="E462" s="11" t="e">
        <f t="shared" si="93"/>
        <v>#DIV/0!</v>
      </c>
      <c r="G462" s="1"/>
      <c r="H462" s="1">
        <v>4</v>
      </c>
      <c r="I462" s="1"/>
      <c r="J462" s="1"/>
      <c r="K462" s="11" t="e">
        <f t="shared" si="94"/>
        <v>#DIV/0!</v>
      </c>
      <c r="M462" s="1"/>
      <c r="N462" s="1">
        <v>4</v>
      </c>
      <c r="O462" s="1">
        <v>97.03</v>
      </c>
      <c r="P462" s="1">
        <v>2.08</v>
      </c>
      <c r="Q462" s="11">
        <f t="shared" si="95"/>
        <v>2.1436669071421211E-2</v>
      </c>
      <c r="S462" s="1"/>
      <c r="T462" s="1">
        <v>4</v>
      </c>
      <c r="U462" s="1">
        <v>97.183000000000007</v>
      </c>
      <c r="V462" s="1">
        <v>2.0030000000000001</v>
      </c>
      <c r="W462" s="11">
        <f t="shared" si="96"/>
        <v>2.0610600619449904E-2</v>
      </c>
    </row>
    <row r="463" spans="1:23">
      <c r="A463" s="1"/>
      <c r="B463" s="1">
        <v>5</v>
      </c>
      <c r="C463" s="1"/>
      <c r="D463" s="1"/>
      <c r="E463" s="11" t="e">
        <f t="shared" si="93"/>
        <v>#DIV/0!</v>
      </c>
      <c r="G463" s="1"/>
      <c r="H463" s="1">
        <v>5</v>
      </c>
      <c r="I463" s="1"/>
      <c r="J463" s="1"/>
      <c r="K463" s="11" t="e">
        <f t="shared" si="94"/>
        <v>#DIV/0!</v>
      </c>
      <c r="M463" s="1"/>
      <c r="N463" s="1">
        <v>5</v>
      </c>
      <c r="O463" s="1">
        <v>94.691999999999993</v>
      </c>
      <c r="P463" s="1">
        <v>4.351</v>
      </c>
      <c r="Q463" s="11">
        <f t="shared" si="95"/>
        <v>4.594897140201918E-2</v>
      </c>
      <c r="S463" s="1"/>
      <c r="T463" s="1">
        <v>5</v>
      </c>
      <c r="U463" s="1">
        <v>97.180999999999997</v>
      </c>
      <c r="V463" s="1">
        <v>1.9650000000000001</v>
      </c>
      <c r="W463" s="11">
        <f t="shared" si="96"/>
        <v>2.0220001852213912E-2</v>
      </c>
    </row>
    <row r="464" spans="1:23">
      <c r="A464" s="1"/>
      <c r="B464" s="1">
        <v>6</v>
      </c>
      <c r="C464" s="1"/>
      <c r="D464" s="1"/>
      <c r="E464" s="11" t="e">
        <f t="shared" si="93"/>
        <v>#DIV/0!</v>
      </c>
      <c r="G464" s="1"/>
      <c r="H464" s="1">
        <v>6</v>
      </c>
      <c r="I464" s="1"/>
      <c r="J464" s="1"/>
      <c r="K464" s="11" t="e">
        <f t="shared" si="94"/>
        <v>#DIV/0!</v>
      </c>
      <c r="M464" s="1"/>
      <c r="N464" s="1">
        <v>6</v>
      </c>
      <c r="O464" s="1">
        <v>96.703999999999994</v>
      </c>
      <c r="P464" s="1">
        <v>2.38</v>
      </c>
      <c r="Q464" s="11">
        <f t="shared" si="95"/>
        <v>2.4611184645929849E-2</v>
      </c>
      <c r="S464" s="1"/>
      <c r="T464" s="1">
        <v>6</v>
      </c>
      <c r="U464" s="1">
        <v>96.521000000000001</v>
      </c>
      <c r="V464" s="1">
        <v>2.484</v>
      </c>
      <c r="W464" s="11">
        <f t="shared" si="96"/>
        <v>2.5735332207498886E-2</v>
      </c>
    </row>
    <row r="465" spans="1:23">
      <c r="A465" s="1"/>
      <c r="B465" s="1">
        <v>7</v>
      </c>
      <c r="C465" s="1"/>
      <c r="D465" s="1"/>
      <c r="E465" s="11" t="e">
        <f t="shared" si="93"/>
        <v>#DIV/0!</v>
      </c>
      <c r="G465" s="1"/>
      <c r="H465" s="1">
        <v>7</v>
      </c>
      <c r="I465" s="1"/>
      <c r="J465" s="1"/>
      <c r="K465" s="11" t="e">
        <f t="shared" si="94"/>
        <v>#DIV/0!</v>
      </c>
      <c r="M465" s="1"/>
      <c r="N465" s="1">
        <v>7</v>
      </c>
      <c r="O465" s="1">
        <v>97.417000000000002</v>
      </c>
      <c r="P465" s="1">
        <v>1.73</v>
      </c>
      <c r="Q465" s="11">
        <f t="shared" si="95"/>
        <v>1.7758707412463944E-2</v>
      </c>
      <c r="S465" s="1"/>
      <c r="T465" s="1">
        <v>7</v>
      </c>
      <c r="U465" s="1">
        <v>97.331000000000003</v>
      </c>
      <c r="V465" s="1">
        <v>1.8540000000000001</v>
      </c>
      <c r="W465" s="11">
        <f t="shared" si="96"/>
        <v>1.9048401845249717E-2</v>
      </c>
    </row>
    <row r="466" spans="1:23">
      <c r="A466" s="1"/>
      <c r="B466" s="1">
        <v>8</v>
      </c>
      <c r="C466" s="1"/>
      <c r="D466" s="1"/>
      <c r="E466" s="11" t="e">
        <f t="shared" si="93"/>
        <v>#DIV/0!</v>
      </c>
      <c r="G466" s="1"/>
      <c r="H466" s="1">
        <v>8</v>
      </c>
      <c r="I466" s="1"/>
      <c r="J466" s="1"/>
      <c r="K466" s="11" t="e">
        <f t="shared" si="94"/>
        <v>#DIV/0!</v>
      </c>
      <c r="M466" s="1"/>
      <c r="N466" s="1">
        <v>8</v>
      </c>
      <c r="O466" s="1">
        <v>95.38</v>
      </c>
      <c r="P466" s="1">
        <v>2.9369999999999998</v>
      </c>
      <c r="Q466" s="11">
        <f t="shared" si="95"/>
        <v>3.0792618997693436E-2</v>
      </c>
      <c r="S466" s="1"/>
      <c r="T466" s="1">
        <v>8</v>
      </c>
      <c r="U466" s="1">
        <v>97.045000000000002</v>
      </c>
      <c r="V466" s="1">
        <v>2.1619999999999999</v>
      </c>
      <c r="W466" s="11">
        <f t="shared" si="96"/>
        <v>2.2278324488639291E-2</v>
      </c>
    </row>
    <row r="467" spans="1:23">
      <c r="A467" s="1"/>
      <c r="B467" s="1">
        <v>9</v>
      </c>
      <c r="C467" s="1"/>
      <c r="D467" s="1"/>
      <c r="E467" s="11" t="e">
        <f t="shared" si="93"/>
        <v>#DIV/0!</v>
      </c>
      <c r="G467" s="1"/>
      <c r="H467" s="1">
        <v>9</v>
      </c>
      <c r="I467" s="1"/>
      <c r="J467" s="1"/>
      <c r="K467" s="11" t="e">
        <f t="shared" si="94"/>
        <v>#DIV/0!</v>
      </c>
      <c r="M467" s="1"/>
      <c r="N467" s="1">
        <v>9</v>
      </c>
      <c r="O467" s="1">
        <v>96.159000000000006</v>
      </c>
      <c r="P467" s="1">
        <v>2.89</v>
      </c>
      <c r="Q467" s="11">
        <f t="shared" si="95"/>
        <v>3.0054389084745056E-2</v>
      </c>
      <c r="S467" s="1"/>
      <c r="T467" s="1">
        <v>9</v>
      </c>
      <c r="U467" s="1">
        <v>96.823999999999998</v>
      </c>
      <c r="V467" s="1">
        <v>2.262</v>
      </c>
      <c r="W467" s="11">
        <f t="shared" si="96"/>
        <v>2.3361976369495167E-2</v>
      </c>
    </row>
    <row r="468" spans="1:23">
      <c r="A468" s="1" t="s">
        <v>526</v>
      </c>
      <c r="B468" s="1"/>
      <c r="C468" s="1"/>
      <c r="D468" s="1"/>
      <c r="E468" s="11" t="e">
        <f>AVERAGE(E459:E467)</f>
        <v>#DIV/0!</v>
      </c>
      <c r="G468" s="1" t="s">
        <v>526</v>
      </c>
      <c r="H468" s="1"/>
      <c r="I468" s="1"/>
      <c r="J468" s="1"/>
      <c r="K468" s="11" t="e">
        <f>AVERAGE(K459:K467)</f>
        <v>#DIV/0!</v>
      </c>
      <c r="M468" s="1" t="s">
        <v>526</v>
      </c>
      <c r="N468" s="1"/>
      <c r="O468" s="1"/>
      <c r="P468" s="1"/>
      <c r="Q468" s="34">
        <f>AVERAGE(Q459:Q467)</f>
        <v>2.919713463593776E-2</v>
      </c>
      <c r="S468" s="1" t="s">
        <v>526</v>
      </c>
      <c r="T468" s="1"/>
      <c r="U468" s="1"/>
      <c r="V468" s="1"/>
      <c r="W468" s="34">
        <f>AVERAGE(W459:W467)</f>
        <v>2.4720837598078433E-2</v>
      </c>
    </row>
    <row r="469" spans="1:23">
      <c r="A469" s="1" t="s">
        <v>527</v>
      </c>
      <c r="B469" s="1"/>
      <c r="C469" s="1"/>
      <c r="D469" s="1"/>
      <c r="E469" s="11" t="e">
        <f>_xlfn.STDEV.S(E459:E467)</f>
        <v>#DIV/0!</v>
      </c>
      <c r="G469" s="1" t="s">
        <v>527</v>
      </c>
      <c r="H469" s="1"/>
      <c r="I469" s="1"/>
      <c r="J469" s="1"/>
      <c r="K469" s="11" t="e">
        <f>_xlfn.STDEV.S(K459:K467)</f>
        <v>#DIV/0!</v>
      </c>
      <c r="M469" s="1" t="s">
        <v>527</v>
      </c>
      <c r="N469" s="1"/>
      <c r="O469" s="1"/>
      <c r="P469" s="1"/>
      <c r="Q469" s="11">
        <f>_xlfn.STDEV.S(Q459:Q467)</f>
        <v>8.7391465304447191E-3</v>
      </c>
      <c r="S469" s="1" t="s">
        <v>527</v>
      </c>
      <c r="T469" s="1"/>
      <c r="U469" s="1"/>
      <c r="V469" s="1"/>
      <c r="W469" s="11">
        <f>_xlfn.STDEV.S(W459:W467)</f>
        <v>7.8457033050711462E-3</v>
      </c>
    </row>
    <row r="470" spans="1:23">
      <c r="E470" s="10"/>
      <c r="K470" s="10"/>
      <c r="Q470" s="10"/>
      <c r="W470" s="10"/>
    </row>
    <row r="472" spans="1:23">
      <c r="A472" s="13" t="s">
        <v>520</v>
      </c>
      <c r="B472" s="13" t="s">
        <v>521</v>
      </c>
      <c r="C472" s="11" t="s">
        <v>522</v>
      </c>
      <c r="D472" s="11" t="s">
        <v>523</v>
      </c>
      <c r="E472" s="11" t="s">
        <v>524</v>
      </c>
      <c r="G472" s="13" t="s">
        <v>520</v>
      </c>
      <c r="H472" s="13" t="s">
        <v>521</v>
      </c>
      <c r="I472" s="11" t="s">
        <v>522</v>
      </c>
      <c r="J472" s="11" t="s">
        <v>523</v>
      </c>
      <c r="K472" s="11" t="s">
        <v>524</v>
      </c>
    </row>
    <row r="473" spans="1:23">
      <c r="A473" s="16" t="s">
        <v>203</v>
      </c>
      <c r="B473" s="1"/>
      <c r="C473" s="12"/>
      <c r="D473" s="1"/>
      <c r="E473" s="11"/>
      <c r="G473" s="16" t="s">
        <v>205</v>
      </c>
      <c r="H473" s="1"/>
      <c r="I473" s="12"/>
      <c r="J473" s="1"/>
      <c r="K473" s="11"/>
    </row>
    <row r="474" spans="1:23">
      <c r="A474" s="1"/>
      <c r="B474" s="1">
        <v>1</v>
      </c>
      <c r="C474" s="1">
        <v>93.850999999999999</v>
      </c>
      <c r="D474" s="1">
        <v>5.585</v>
      </c>
      <c r="E474" s="11">
        <f>AVERAGE(D474/C474)</f>
        <v>5.9509222064762231E-2</v>
      </c>
      <c r="G474" s="1"/>
      <c r="H474" s="1">
        <v>1</v>
      </c>
      <c r="I474" s="1">
        <v>94.21</v>
      </c>
      <c r="J474" s="1">
        <v>5.0289999999999999</v>
      </c>
      <c r="K474" s="11">
        <f>AVERAGE(J474/I474)</f>
        <v>5.3380745143827624E-2</v>
      </c>
    </row>
    <row r="475" spans="1:23">
      <c r="A475" s="1"/>
      <c r="B475" s="1">
        <v>2</v>
      </c>
      <c r="C475" s="1">
        <v>94.542000000000002</v>
      </c>
      <c r="D475" s="1">
        <v>4.907</v>
      </c>
      <c r="E475" s="11">
        <f t="shared" ref="E475:E481" si="97">AVERAGE(D475/C475)</f>
        <v>5.1902857989041908E-2</v>
      </c>
      <c r="G475" s="1"/>
      <c r="H475" s="1">
        <v>2</v>
      </c>
      <c r="I475" s="1">
        <v>92.867000000000004</v>
      </c>
      <c r="J475" s="1">
        <v>6.3559999999999999</v>
      </c>
      <c r="K475" s="11">
        <f t="shared" ref="K475:K481" si="98">AVERAGE(J475/I475)</f>
        <v>6.8441965391366141E-2</v>
      </c>
    </row>
    <row r="476" spans="1:23">
      <c r="A476" s="1"/>
      <c r="B476" s="1">
        <v>3</v>
      </c>
      <c r="C476" s="1">
        <v>95.097999999999999</v>
      </c>
      <c r="D476" s="1">
        <v>4.202</v>
      </c>
      <c r="E476" s="11">
        <f t="shared" si="97"/>
        <v>4.4185997602473236E-2</v>
      </c>
      <c r="G476" s="1"/>
      <c r="H476" s="1">
        <v>3</v>
      </c>
      <c r="I476" s="1">
        <v>94.290999999999997</v>
      </c>
      <c r="J476" s="1">
        <v>5.0439999999999996</v>
      </c>
      <c r="K476" s="11">
        <f t="shared" si="98"/>
        <v>5.3493970792546475E-2</v>
      </c>
    </row>
    <row r="477" spans="1:23">
      <c r="A477" s="1"/>
      <c r="B477" s="1">
        <v>4</v>
      </c>
      <c r="C477" s="1">
        <v>94.7</v>
      </c>
      <c r="D477" s="1">
        <v>4.0599999999999996</v>
      </c>
      <c r="E477" s="11">
        <f t="shared" si="97"/>
        <v>4.2872228088701156E-2</v>
      </c>
      <c r="G477" s="1"/>
      <c r="H477" s="1">
        <v>4</v>
      </c>
      <c r="I477" s="1">
        <v>94.978999999999999</v>
      </c>
      <c r="J477" s="1">
        <v>4.3310000000000004</v>
      </c>
      <c r="K477" s="11">
        <f t="shared" si="98"/>
        <v>4.5599553585529438E-2</v>
      </c>
    </row>
    <row r="478" spans="1:23">
      <c r="A478" s="1"/>
      <c r="B478" s="1">
        <v>5</v>
      </c>
      <c r="C478" s="1">
        <v>95.554000000000002</v>
      </c>
      <c r="D478" s="1">
        <v>3.7719999999999998</v>
      </c>
      <c r="E478" s="11">
        <f t="shared" si="97"/>
        <v>3.9475061221926865E-2</v>
      </c>
      <c r="G478" s="1"/>
      <c r="H478" s="1">
        <v>5</v>
      </c>
      <c r="I478" s="1">
        <v>94.774000000000001</v>
      </c>
      <c r="J478" s="1">
        <v>4.6150000000000002</v>
      </c>
      <c r="K478" s="11">
        <f t="shared" si="98"/>
        <v>4.8694789710258091E-2</v>
      </c>
    </row>
    <row r="479" spans="1:23">
      <c r="A479" s="1"/>
      <c r="B479" s="1">
        <v>6</v>
      </c>
      <c r="C479" s="1">
        <v>94.587999999999994</v>
      </c>
      <c r="D479" s="1">
        <v>4.7039999999999997</v>
      </c>
      <c r="E479" s="11">
        <f t="shared" si="97"/>
        <v>4.9731466993698993E-2</v>
      </c>
      <c r="G479" s="1"/>
      <c r="H479" s="1">
        <v>6</v>
      </c>
      <c r="I479" s="1">
        <v>94.682000000000002</v>
      </c>
      <c r="J479" s="1">
        <v>4.5830000000000002</v>
      </c>
      <c r="K479" s="11">
        <f t="shared" si="98"/>
        <v>4.8404131725143108E-2</v>
      </c>
    </row>
    <row r="480" spans="1:23">
      <c r="A480" s="1"/>
      <c r="B480" s="1">
        <v>7</v>
      </c>
      <c r="C480" s="1">
        <v>96.078999999999994</v>
      </c>
      <c r="D480" s="1">
        <v>3.2250000000000001</v>
      </c>
      <c r="E480" s="11">
        <f t="shared" si="97"/>
        <v>3.3566127873937077E-2</v>
      </c>
      <c r="G480" s="1"/>
      <c r="H480" s="1">
        <v>7</v>
      </c>
      <c r="I480" s="1">
        <v>95.68</v>
      </c>
      <c r="J480" s="1">
        <v>3.649</v>
      </c>
      <c r="K480" s="11">
        <f t="shared" si="98"/>
        <v>3.8137541806020067E-2</v>
      </c>
    </row>
    <row r="481" spans="1:11">
      <c r="A481" s="1"/>
      <c r="B481" s="1">
        <v>8</v>
      </c>
      <c r="C481" s="1">
        <v>96.054000000000002</v>
      </c>
      <c r="D481" s="1">
        <v>3.3069999999999999</v>
      </c>
      <c r="E481" s="11">
        <f t="shared" si="97"/>
        <v>3.4428550606950256E-2</v>
      </c>
      <c r="G481" s="1"/>
      <c r="H481" s="1">
        <v>8</v>
      </c>
      <c r="I481" s="1">
        <v>95.965000000000003</v>
      </c>
      <c r="J481" s="1">
        <v>3.4390000000000001</v>
      </c>
      <c r="K481" s="11">
        <f t="shared" si="98"/>
        <v>3.5835981868389516E-2</v>
      </c>
    </row>
    <row r="482" spans="1:11">
      <c r="A482" s="1"/>
      <c r="B482" s="1"/>
      <c r="C482" s="1"/>
      <c r="D482" s="1"/>
      <c r="E482" s="11"/>
      <c r="G482" s="1"/>
      <c r="H482" s="1"/>
      <c r="I482" s="1"/>
      <c r="J482" s="1"/>
      <c r="K482" s="11"/>
    </row>
    <row r="483" spans="1:11">
      <c r="A483" s="1" t="s">
        <v>526</v>
      </c>
      <c r="B483" s="1"/>
      <c r="C483" s="1"/>
      <c r="D483" s="1"/>
      <c r="E483" s="11">
        <f>AVERAGE(E474:E481)</f>
        <v>4.4458939055186469E-2</v>
      </c>
      <c r="G483" s="1" t="s">
        <v>526</v>
      </c>
      <c r="H483" s="1"/>
      <c r="I483" s="1"/>
      <c r="J483" s="1"/>
      <c r="K483" s="11">
        <f>AVERAGE(K474:K481)</f>
        <v>4.8998585002885064E-2</v>
      </c>
    </row>
    <row r="484" spans="1:11">
      <c r="A484" s="1" t="s">
        <v>527</v>
      </c>
      <c r="B484" s="1"/>
      <c r="C484" s="1"/>
      <c r="D484" s="1"/>
      <c r="E484" s="11">
        <f>_xlfn.STDEV.S(E474:E481)</f>
        <v>8.9156020024450857E-3</v>
      </c>
      <c r="G484" s="1" t="s">
        <v>527</v>
      </c>
      <c r="H484" s="1"/>
      <c r="I484" s="1"/>
      <c r="J484" s="1"/>
      <c r="K484" s="11">
        <f>_xlfn.STDEV.S(K474:K481)</f>
        <v>1.0146585092572703E-2</v>
      </c>
    </row>
    <row r="486" spans="1:11">
      <c r="A486" s="13" t="s">
        <v>520</v>
      </c>
      <c r="B486" s="13" t="s">
        <v>521</v>
      </c>
      <c r="C486" s="11" t="s">
        <v>522</v>
      </c>
      <c r="D486" s="11" t="s">
        <v>523</v>
      </c>
      <c r="E486" s="11" t="s">
        <v>524</v>
      </c>
      <c r="G486" s="13" t="s">
        <v>520</v>
      </c>
      <c r="H486" s="13" t="s">
        <v>521</v>
      </c>
      <c r="I486" s="11" t="s">
        <v>522</v>
      </c>
      <c r="J486" s="11" t="s">
        <v>523</v>
      </c>
      <c r="K486" s="11" t="s">
        <v>524</v>
      </c>
    </row>
    <row r="487" spans="1:11">
      <c r="A487" s="16" t="s">
        <v>206</v>
      </c>
      <c r="B487" s="1"/>
      <c r="C487" s="12"/>
      <c r="D487" s="1"/>
      <c r="E487" s="11"/>
      <c r="G487" s="16" t="s">
        <v>207</v>
      </c>
      <c r="H487" s="1"/>
      <c r="I487" s="12"/>
      <c r="J487" s="1"/>
      <c r="K487" s="11"/>
    </row>
    <row r="488" spans="1:11">
      <c r="A488" s="1"/>
      <c r="B488" s="1">
        <v>1</v>
      </c>
      <c r="C488" s="1">
        <v>94.272999999999996</v>
      </c>
      <c r="D488" s="1">
        <v>5.0380000000000003</v>
      </c>
      <c r="E488" s="11">
        <f>AVERAGE(D488/C488)</f>
        <v>5.3440539709142601E-2</v>
      </c>
      <c r="G488" s="1"/>
      <c r="H488" s="1">
        <v>1</v>
      </c>
      <c r="I488" s="1">
        <v>93.924999999999997</v>
      </c>
      <c r="J488" s="1">
        <v>5.3390000000000004</v>
      </c>
      <c r="K488" s="11">
        <f>AVERAGE(J488/I488)</f>
        <v>5.6843225978174081E-2</v>
      </c>
    </row>
    <row r="489" spans="1:11">
      <c r="A489" s="1"/>
      <c r="B489" s="1">
        <v>2</v>
      </c>
      <c r="C489" s="1">
        <v>94.725999999999999</v>
      </c>
      <c r="D489" s="1">
        <v>4.6139999999999999</v>
      </c>
      <c r="E489" s="11">
        <f t="shared" ref="E489:E495" si="99">AVERAGE(D489/C489)</f>
        <v>4.8708907797225684E-2</v>
      </c>
      <c r="G489" s="1"/>
      <c r="H489" s="1">
        <v>2</v>
      </c>
      <c r="I489" s="1">
        <v>92.299000000000007</v>
      </c>
      <c r="J489" s="1">
        <v>6.931</v>
      </c>
      <c r="K489" s="11">
        <f t="shared" ref="K489:K495" si="100">AVERAGE(J489/I489)</f>
        <v>7.5092904581848113E-2</v>
      </c>
    </row>
    <row r="490" spans="1:11">
      <c r="A490" s="1"/>
      <c r="B490" s="1">
        <v>3</v>
      </c>
      <c r="C490" s="1">
        <v>96.218999999999994</v>
      </c>
      <c r="D490" s="1">
        <v>3.109</v>
      </c>
      <c r="E490" s="11">
        <f t="shared" si="99"/>
        <v>3.2311705588293375E-2</v>
      </c>
      <c r="G490" s="1"/>
      <c r="H490" s="1">
        <v>3</v>
      </c>
      <c r="I490" s="1">
        <v>94.715999999999994</v>
      </c>
      <c r="J490" s="1">
        <v>4.6070000000000002</v>
      </c>
      <c r="K490" s="11">
        <f t="shared" si="100"/>
        <v>4.8640145276405256E-2</v>
      </c>
    </row>
    <row r="491" spans="1:11">
      <c r="A491" s="1"/>
      <c r="B491" s="1">
        <v>4</v>
      </c>
      <c r="C491" s="1">
        <v>93.477000000000004</v>
      </c>
      <c r="D491" s="1">
        <v>5.7450000000000001</v>
      </c>
      <c r="E491" s="11">
        <f t="shared" si="99"/>
        <v>6.1458968516319518E-2</v>
      </c>
      <c r="G491" s="1"/>
      <c r="H491" s="1">
        <v>4</v>
      </c>
      <c r="I491" s="1">
        <v>95.912999999999997</v>
      </c>
      <c r="J491" s="1">
        <v>3.4569999999999999</v>
      </c>
      <c r="K491" s="11">
        <f t="shared" si="100"/>
        <v>3.60430807085588E-2</v>
      </c>
    </row>
    <row r="492" spans="1:11">
      <c r="A492" s="1"/>
      <c r="B492" s="1">
        <v>5</v>
      </c>
      <c r="C492" s="1">
        <v>94.724000000000004</v>
      </c>
      <c r="D492" s="1">
        <v>4.4889999999999999</v>
      </c>
      <c r="E492" s="11">
        <f t="shared" si="99"/>
        <v>4.7390312909083229E-2</v>
      </c>
      <c r="G492" s="1"/>
      <c r="H492" s="1">
        <v>5</v>
      </c>
      <c r="I492" s="1">
        <v>93.777000000000001</v>
      </c>
      <c r="J492" s="1">
        <v>5.4960000000000004</v>
      </c>
      <c r="K492" s="11">
        <f t="shared" si="100"/>
        <v>5.8607121149109064E-2</v>
      </c>
    </row>
    <row r="493" spans="1:11">
      <c r="A493" s="1"/>
      <c r="B493" s="1">
        <v>6</v>
      </c>
      <c r="C493" s="1">
        <v>94.427000000000007</v>
      </c>
      <c r="D493" s="1">
        <v>4.8650000000000002</v>
      </c>
      <c r="E493" s="11">
        <f t="shared" si="99"/>
        <v>5.1521280989547481E-2</v>
      </c>
      <c r="G493" s="1"/>
      <c r="H493" s="1">
        <v>6</v>
      </c>
      <c r="I493" s="1">
        <v>93.102999999999994</v>
      </c>
      <c r="J493" s="1">
        <v>6.2859999999999996</v>
      </c>
      <c r="K493" s="11">
        <f t="shared" si="100"/>
        <v>6.751662137632515E-2</v>
      </c>
    </row>
    <row r="494" spans="1:11">
      <c r="A494" s="1"/>
      <c r="B494" s="1">
        <v>7</v>
      </c>
      <c r="C494" s="1">
        <v>93.415999999999997</v>
      </c>
      <c r="D494" s="1">
        <v>5.8490000000000002</v>
      </c>
      <c r="E494" s="11">
        <f t="shared" si="99"/>
        <v>6.2612400445319863E-2</v>
      </c>
      <c r="G494" s="1"/>
      <c r="H494" s="1">
        <v>7</v>
      </c>
      <c r="I494" s="1">
        <v>94.465000000000003</v>
      </c>
      <c r="J494" s="1">
        <v>4.8319999999999999</v>
      </c>
      <c r="K494" s="11">
        <f t="shared" si="100"/>
        <v>5.1151220028582009E-2</v>
      </c>
    </row>
    <row r="495" spans="1:11">
      <c r="A495" s="1"/>
      <c r="B495" s="1">
        <v>8</v>
      </c>
      <c r="C495" s="1">
        <v>94.573999999999998</v>
      </c>
      <c r="D495" s="1">
        <v>4.6989999999999998</v>
      </c>
      <c r="E495" s="11">
        <f t="shared" si="99"/>
        <v>4.9685960200477934E-2</v>
      </c>
      <c r="G495" s="1"/>
      <c r="H495" s="1">
        <v>8</v>
      </c>
      <c r="I495" s="1">
        <v>94.251999999999995</v>
      </c>
      <c r="J495" s="1">
        <v>4.9649999999999999</v>
      </c>
      <c r="K495" s="11">
        <f t="shared" si="100"/>
        <v>5.2677927258838013E-2</v>
      </c>
    </row>
    <row r="496" spans="1:11">
      <c r="A496" s="1" t="s">
        <v>526</v>
      </c>
      <c r="B496" s="1"/>
      <c r="C496" s="1"/>
      <c r="D496" s="1"/>
      <c r="E496" s="11">
        <f>AVERAGE(E488:E495)</f>
        <v>5.0891259519426212E-2</v>
      </c>
      <c r="G496" s="1" t="s">
        <v>526</v>
      </c>
      <c r="H496" s="1"/>
      <c r="I496" s="1"/>
      <c r="J496" s="1"/>
      <c r="K496" s="11">
        <f>AVERAGE(K488:K495)</f>
        <v>5.5821530794730061E-2</v>
      </c>
    </row>
    <row r="497" spans="1:17">
      <c r="A497" s="1" t="s">
        <v>527</v>
      </c>
      <c r="B497" s="1"/>
      <c r="C497" s="1"/>
      <c r="D497" s="1"/>
      <c r="E497" s="11">
        <f>_xlfn.STDEV.S(E488:E495)</f>
        <v>9.4084250353618556E-3</v>
      </c>
      <c r="G497" s="1" t="s">
        <v>527</v>
      </c>
      <c r="H497" s="1"/>
      <c r="I497" s="1"/>
      <c r="J497" s="1"/>
      <c r="K497" s="11">
        <f>_xlfn.STDEV.S(K488:K495)</f>
        <v>1.1900887107643128E-2</v>
      </c>
    </row>
    <row r="499" spans="1:17">
      <c r="A499" s="13" t="s">
        <v>520</v>
      </c>
      <c r="B499" s="13" t="s">
        <v>521</v>
      </c>
      <c r="C499" s="11" t="s">
        <v>522</v>
      </c>
      <c r="D499" s="11" t="s">
        <v>523</v>
      </c>
      <c r="E499" s="11" t="s">
        <v>524</v>
      </c>
      <c r="G499" s="13" t="s">
        <v>520</v>
      </c>
      <c r="H499" s="13" t="s">
        <v>521</v>
      </c>
      <c r="I499" s="11" t="s">
        <v>522</v>
      </c>
      <c r="J499" s="11" t="s">
        <v>523</v>
      </c>
      <c r="K499" s="11" t="s">
        <v>524</v>
      </c>
      <c r="M499" s="13" t="s">
        <v>520</v>
      </c>
      <c r="N499" s="13" t="s">
        <v>521</v>
      </c>
      <c r="O499" s="11" t="s">
        <v>522</v>
      </c>
      <c r="P499" s="11" t="s">
        <v>523</v>
      </c>
      <c r="Q499" s="11" t="s">
        <v>524</v>
      </c>
    </row>
    <row r="500" spans="1:17">
      <c r="A500" s="16" t="s">
        <v>208</v>
      </c>
      <c r="B500" s="1"/>
      <c r="C500" s="12"/>
      <c r="D500" s="1"/>
      <c r="E500" s="11"/>
      <c r="G500" s="16" t="s">
        <v>211</v>
      </c>
      <c r="H500" s="1"/>
      <c r="I500" s="12"/>
      <c r="J500" s="1"/>
      <c r="K500" s="11"/>
      <c r="M500" s="1"/>
      <c r="N500" s="1"/>
      <c r="O500" s="12"/>
      <c r="P500" s="1"/>
      <c r="Q500" s="11"/>
    </row>
    <row r="501" spans="1:17">
      <c r="A501" s="1"/>
      <c r="B501" s="1">
        <v>1</v>
      </c>
      <c r="C501" s="1">
        <v>95.456000000000003</v>
      </c>
      <c r="D501" s="1">
        <v>3.766</v>
      </c>
      <c r="E501" s="11">
        <f>AVERAGE(D501/C501)</f>
        <v>3.9452732148843442E-2</v>
      </c>
      <c r="G501" s="1"/>
      <c r="H501" s="1">
        <v>1</v>
      </c>
      <c r="I501" s="1">
        <v>95.182000000000002</v>
      </c>
      <c r="J501" s="1">
        <v>4.1280000000000001</v>
      </c>
      <c r="K501" s="11">
        <f>AVERAGE(J501/I501)</f>
        <v>4.3369544661805801E-2</v>
      </c>
      <c r="M501" s="1"/>
      <c r="N501" s="1">
        <v>1</v>
      </c>
      <c r="O501" s="1"/>
      <c r="P501" s="1"/>
      <c r="Q501" s="11" t="e">
        <f>AVERAGE(P501/O501)</f>
        <v>#DIV/0!</v>
      </c>
    </row>
    <row r="502" spans="1:17">
      <c r="A502" s="1"/>
      <c r="B502" s="1">
        <v>2</v>
      </c>
      <c r="C502" s="1">
        <v>95.846999999999994</v>
      </c>
      <c r="D502" s="1">
        <v>3.3610000000000002</v>
      </c>
      <c r="E502" s="11">
        <f t="shared" ref="E502:E509" si="101">AVERAGE(D502/C502)</f>
        <v>3.5066303588010064E-2</v>
      </c>
      <c r="G502" s="1"/>
      <c r="H502" s="1">
        <v>2</v>
      </c>
      <c r="I502" s="1">
        <v>96.295000000000002</v>
      </c>
      <c r="J502" s="1">
        <v>3.0369999999999999</v>
      </c>
      <c r="K502" s="11">
        <f t="shared" ref="K502:K509" si="102">AVERAGE(J502/I502)</f>
        <v>3.1538501479827612E-2</v>
      </c>
      <c r="M502" s="1"/>
      <c r="N502" s="1">
        <v>2</v>
      </c>
      <c r="O502" s="1"/>
      <c r="P502" s="1"/>
      <c r="Q502" s="11" t="e">
        <f t="shared" ref="Q502:Q509" si="103">AVERAGE(P502/O502)</f>
        <v>#DIV/0!</v>
      </c>
    </row>
    <row r="503" spans="1:17">
      <c r="A503" s="1"/>
      <c r="B503" s="1">
        <v>3</v>
      </c>
      <c r="C503" s="1">
        <v>95.935000000000002</v>
      </c>
      <c r="D503" s="1">
        <v>3.2530000000000001</v>
      </c>
      <c r="E503" s="11">
        <f t="shared" si="101"/>
        <v>3.3908375462552771E-2</v>
      </c>
      <c r="G503" s="1"/>
      <c r="H503" s="1">
        <v>3</v>
      </c>
      <c r="I503" s="1">
        <v>95.313999999999993</v>
      </c>
      <c r="J503" s="1">
        <v>3.97</v>
      </c>
      <c r="K503" s="11">
        <f t="shared" si="102"/>
        <v>4.1651803512600463E-2</v>
      </c>
      <c r="M503" s="1"/>
      <c r="N503" s="1">
        <v>3</v>
      </c>
      <c r="O503" s="1"/>
      <c r="P503" s="1"/>
      <c r="Q503" s="11" t="e">
        <f t="shared" si="103"/>
        <v>#DIV/0!</v>
      </c>
    </row>
    <row r="504" spans="1:17">
      <c r="A504" s="1"/>
      <c r="B504" s="1">
        <v>4</v>
      </c>
      <c r="C504" s="1">
        <v>95.704999999999998</v>
      </c>
      <c r="D504" s="1">
        <v>3.6230000000000002</v>
      </c>
      <c r="E504" s="11">
        <f t="shared" si="101"/>
        <v>3.7855911394389014E-2</v>
      </c>
      <c r="G504" s="1"/>
      <c r="H504" s="1">
        <v>4</v>
      </c>
      <c r="I504" s="1">
        <v>96.427999999999997</v>
      </c>
      <c r="J504" s="1">
        <v>2.867</v>
      </c>
      <c r="K504" s="11">
        <f t="shared" si="102"/>
        <v>2.9732028041647655E-2</v>
      </c>
      <c r="M504" s="1"/>
      <c r="N504" s="1">
        <v>4</v>
      </c>
      <c r="O504" s="1"/>
      <c r="P504" s="1"/>
      <c r="Q504" s="11" t="e">
        <f t="shared" si="103"/>
        <v>#DIV/0!</v>
      </c>
    </row>
    <row r="505" spans="1:17">
      <c r="A505" s="1"/>
      <c r="B505" s="1">
        <v>5</v>
      </c>
      <c r="C505" s="1">
        <v>96.233000000000004</v>
      </c>
      <c r="D505" s="1">
        <v>3.0630000000000002</v>
      </c>
      <c r="E505" s="11">
        <f t="shared" si="101"/>
        <v>3.1828998368543013E-2</v>
      </c>
      <c r="G505" s="1"/>
      <c r="H505" s="1">
        <v>5</v>
      </c>
      <c r="I505" s="1">
        <v>96.23</v>
      </c>
      <c r="J505" s="1">
        <v>2.4710000000000001</v>
      </c>
      <c r="K505" s="11">
        <f t="shared" si="102"/>
        <v>2.5678062974124494E-2</v>
      </c>
      <c r="M505" s="1"/>
      <c r="N505" s="1">
        <v>5</v>
      </c>
      <c r="O505" s="1"/>
      <c r="P505" s="1"/>
      <c r="Q505" s="11" t="e">
        <f t="shared" si="103"/>
        <v>#DIV/0!</v>
      </c>
    </row>
    <row r="506" spans="1:17">
      <c r="A506" s="1"/>
      <c r="B506" s="1">
        <v>6</v>
      </c>
      <c r="C506" s="1">
        <v>95.19</v>
      </c>
      <c r="D506" s="1">
        <v>3.5070000000000001</v>
      </c>
      <c r="E506" s="11">
        <f t="shared" si="101"/>
        <v>3.6842105263157898E-2</v>
      </c>
      <c r="G506" s="1"/>
      <c r="H506" s="1">
        <v>6</v>
      </c>
      <c r="I506" s="1">
        <v>95.206000000000003</v>
      </c>
      <c r="J506" s="1">
        <v>4.0140000000000002</v>
      </c>
      <c r="K506" s="11">
        <f t="shared" si="102"/>
        <v>4.2161208327206268E-2</v>
      </c>
      <c r="M506" s="1"/>
      <c r="N506" s="1">
        <v>6</v>
      </c>
      <c r="O506" s="1"/>
      <c r="P506" s="1"/>
      <c r="Q506" s="11" t="e">
        <f t="shared" si="103"/>
        <v>#DIV/0!</v>
      </c>
    </row>
    <row r="507" spans="1:17">
      <c r="A507" s="1"/>
      <c r="B507" s="1">
        <v>7</v>
      </c>
      <c r="C507" s="1">
        <v>95.933000000000007</v>
      </c>
      <c r="D507" s="1">
        <v>3.3250000000000002</v>
      </c>
      <c r="E507" s="11">
        <f t="shared" si="101"/>
        <v>3.4659606183482218E-2</v>
      </c>
      <c r="G507" s="1"/>
      <c r="H507" s="1">
        <v>7</v>
      </c>
      <c r="I507" s="1">
        <v>96.117999999999995</v>
      </c>
      <c r="J507" s="1">
        <v>3.2290000000000001</v>
      </c>
      <c r="K507" s="11">
        <f t="shared" si="102"/>
        <v>3.3594123889385964E-2</v>
      </c>
      <c r="M507" s="1"/>
      <c r="N507" s="1">
        <v>7</v>
      </c>
      <c r="O507" s="1"/>
      <c r="P507" s="1"/>
      <c r="Q507" s="11" t="e">
        <f t="shared" si="103"/>
        <v>#DIV/0!</v>
      </c>
    </row>
    <row r="508" spans="1:17">
      <c r="A508" s="1"/>
      <c r="B508" s="1">
        <v>8</v>
      </c>
      <c r="C508" s="1">
        <v>96.959000000000003</v>
      </c>
      <c r="D508" s="1">
        <v>2.3450000000000002</v>
      </c>
      <c r="E508" s="11">
        <f t="shared" si="101"/>
        <v>2.4185480460813334E-2</v>
      </c>
      <c r="G508" s="1"/>
      <c r="H508" s="1">
        <v>8</v>
      </c>
      <c r="I508" s="1">
        <v>97.088999999999999</v>
      </c>
      <c r="J508" s="1">
        <v>2.2770000000000001</v>
      </c>
      <c r="K508" s="11">
        <f t="shared" si="102"/>
        <v>2.3452708339770728E-2</v>
      </c>
      <c r="M508" s="1"/>
      <c r="N508" s="1">
        <v>8</v>
      </c>
      <c r="O508" s="1"/>
      <c r="P508" s="1"/>
      <c r="Q508" s="11" t="e">
        <f t="shared" si="103"/>
        <v>#DIV/0!</v>
      </c>
    </row>
    <row r="509" spans="1:17">
      <c r="A509" s="1"/>
      <c r="B509" s="1">
        <v>9</v>
      </c>
      <c r="C509" s="1">
        <v>96.165999999999997</v>
      </c>
      <c r="D509" s="1">
        <v>3.1859999999999999</v>
      </c>
      <c r="E509" s="11">
        <f t="shared" si="101"/>
        <v>3.3130212341160079E-2</v>
      </c>
      <c r="G509" s="1"/>
      <c r="H509" s="1">
        <v>9</v>
      </c>
      <c r="I509" s="1">
        <v>96.762</v>
      </c>
      <c r="J509" s="1">
        <v>2.4849999999999999</v>
      </c>
      <c r="K509" s="11">
        <f t="shared" si="102"/>
        <v>2.5681569211053926E-2</v>
      </c>
      <c r="M509" s="1"/>
      <c r="N509" s="1">
        <v>9</v>
      </c>
      <c r="O509" s="1"/>
      <c r="P509" s="1"/>
      <c r="Q509" s="11" t="e">
        <f t="shared" si="103"/>
        <v>#DIV/0!</v>
      </c>
    </row>
    <row r="510" spans="1:17">
      <c r="A510" s="1" t="s">
        <v>526</v>
      </c>
      <c r="B510" s="1"/>
      <c r="C510" s="1"/>
      <c r="D510" s="1"/>
      <c r="E510" s="11">
        <f>AVERAGE(E501:E509)</f>
        <v>3.4103302801216873E-2</v>
      </c>
      <c r="G510" s="1" t="s">
        <v>526</v>
      </c>
      <c r="H510" s="1"/>
      <c r="I510" s="1"/>
      <c r="J510" s="1"/>
      <c r="K510" s="11">
        <f>AVERAGE(K501:K509)</f>
        <v>3.2984394493046992E-2</v>
      </c>
      <c r="M510" s="1" t="s">
        <v>526</v>
      </c>
      <c r="N510" s="1"/>
      <c r="O510" s="1"/>
      <c r="P510" s="1"/>
      <c r="Q510" s="11" t="e">
        <f>AVERAGE(Q501:Q509)</f>
        <v>#DIV/0!</v>
      </c>
    </row>
    <row r="511" spans="1:17">
      <c r="A511" s="1" t="s">
        <v>527</v>
      </c>
      <c r="B511" s="1"/>
      <c r="C511" s="1"/>
      <c r="D511" s="1"/>
      <c r="E511" s="11">
        <f>_xlfn.STDEV.S(E501:E509)</f>
        <v>4.4152705301022596E-3</v>
      </c>
      <c r="G511" s="1" t="s">
        <v>527</v>
      </c>
      <c r="H511" s="1"/>
      <c r="I511" s="1"/>
      <c r="J511" s="1"/>
      <c r="K511" s="11">
        <f>_xlfn.STDEV.S(K501:K509)</f>
        <v>7.7281650284173739E-3</v>
      </c>
      <c r="M511" s="1" t="s">
        <v>527</v>
      </c>
      <c r="N511" s="1"/>
      <c r="O511" s="1"/>
      <c r="P511" s="1"/>
      <c r="Q511" s="11" t="e">
        <f>_xlfn.STDEV.S(Q501:Q509)</f>
        <v>#DIV/0!</v>
      </c>
    </row>
    <row r="513" spans="1:17">
      <c r="A513" s="13" t="s">
        <v>520</v>
      </c>
      <c r="B513" s="13" t="s">
        <v>521</v>
      </c>
      <c r="C513" s="11" t="s">
        <v>522</v>
      </c>
      <c r="D513" s="11" t="s">
        <v>523</v>
      </c>
      <c r="E513" s="11" t="s">
        <v>524</v>
      </c>
      <c r="G513" s="13" t="s">
        <v>520</v>
      </c>
      <c r="H513" s="13" t="s">
        <v>521</v>
      </c>
      <c r="I513" s="11" t="s">
        <v>522</v>
      </c>
      <c r="J513" s="11" t="s">
        <v>523</v>
      </c>
      <c r="K513" s="11" t="s">
        <v>524</v>
      </c>
      <c r="O513" s="10"/>
      <c r="P513" s="10"/>
      <c r="Q513" s="10"/>
    </row>
    <row r="514" spans="1:17">
      <c r="A514" s="16" t="s">
        <v>222</v>
      </c>
      <c r="B514" s="1"/>
      <c r="C514" s="12"/>
      <c r="D514" s="1"/>
      <c r="E514" s="11"/>
      <c r="G514" s="16" t="s">
        <v>224</v>
      </c>
      <c r="H514" s="1"/>
      <c r="I514" s="12"/>
      <c r="J514" s="1"/>
      <c r="K514" s="11"/>
      <c r="Q514" s="10"/>
    </row>
    <row r="515" spans="1:17">
      <c r="A515" s="1"/>
      <c r="B515" s="1">
        <v>1</v>
      </c>
      <c r="C515" s="1">
        <v>94.34</v>
      </c>
      <c r="D515" s="1">
        <v>2.823</v>
      </c>
      <c r="E515" s="11">
        <f>AVERAGE(D515/C515)</f>
        <v>2.9923680305278776E-2</v>
      </c>
      <c r="G515" s="1"/>
      <c r="H515" s="1">
        <v>1</v>
      </c>
      <c r="I515" s="1">
        <v>93.313999999999993</v>
      </c>
      <c r="J515" s="1">
        <v>5.6580000000000004</v>
      </c>
      <c r="K515" s="11">
        <f>AVERAGE(J515/I515)</f>
        <v>6.0633988469040022E-2</v>
      </c>
      <c r="Q515" s="10"/>
    </row>
    <row r="516" spans="1:17">
      <c r="A516" s="1"/>
      <c r="B516" s="1">
        <v>2</v>
      </c>
      <c r="C516" s="1">
        <v>94.695999999999998</v>
      </c>
      <c r="D516" s="1">
        <v>4.3929999999999998</v>
      </c>
      <c r="E516" s="11">
        <f t="shared" ref="E516:E523" si="104">AVERAGE(D516/C516)</f>
        <v>4.6390555039283604E-2</v>
      </c>
      <c r="G516" s="1"/>
      <c r="H516" s="1">
        <v>2</v>
      </c>
      <c r="I516" s="1">
        <v>94.703000000000003</v>
      </c>
      <c r="J516" s="1">
        <v>4.3479999999999999</v>
      </c>
      <c r="K516" s="11">
        <f t="shared" ref="K516:K523" si="105">AVERAGE(J516/I516)</f>
        <v>4.5911956326621116E-2</v>
      </c>
      <c r="Q516" s="10"/>
    </row>
    <row r="517" spans="1:17">
      <c r="A517" s="1"/>
      <c r="B517" s="1">
        <v>3</v>
      </c>
      <c r="C517" s="1">
        <v>94.521000000000001</v>
      </c>
      <c r="D517" s="1">
        <v>4.4370000000000003</v>
      </c>
      <c r="E517" s="11">
        <f t="shared" si="104"/>
        <v>4.6941949408068048E-2</v>
      </c>
      <c r="G517" s="1"/>
      <c r="H517" s="1">
        <v>3</v>
      </c>
      <c r="I517" s="1">
        <v>96.153000000000006</v>
      </c>
      <c r="J517" s="1">
        <v>2.9390000000000001</v>
      </c>
      <c r="K517" s="11">
        <f t="shared" si="105"/>
        <v>3.0565868979647019E-2</v>
      </c>
      <c r="Q517" s="10"/>
    </row>
    <row r="518" spans="1:17">
      <c r="A518" s="1"/>
      <c r="B518" s="1">
        <v>4</v>
      </c>
      <c r="C518" s="1">
        <v>91.123000000000005</v>
      </c>
      <c r="D518" s="1">
        <v>7.5359999999999996</v>
      </c>
      <c r="E518" s="11">
        <f t="shared" si="104"/>
        <v>8.2701403597335466E-2</v>
      </c>
      <c r="G518" s="1"/>
      <c r="H518" s="1">
        <v>4</v>
      </c>
      <c r="I518" s="1">
        <v>95.492999999999995</v>
      </c>
      <c r="J518" s="1">
        <v>3.5569999999999999</v>
      </c>
      <c r="K518" s="11">
        <f t="shared" si="105"/>
        <v>3.7248803577225556E-2</v>
      </c>
      <c r="Q518" s="10"/>
    </row>
    <row r="519" spans="1:17">
      <c r="A519" s="1"/>
      <c r="B519" s="1">
        <v>5</v>
      </c>
      <c r="C519" s="1">
        <v>94.772999999999996</v>
      </c>
      <c r="D519" s="1">
        <v>4.3010000000000002</v>
      </c>
      <c r="E519" s="11">
        <f t="shared" si="104"/>
        <v>4.5382123600603549E-2</v>
      </c>
      <c r="G519" s="1"/>
      <c r="H519" s="1">
        <v>5</v>
      </c>
      <c r="I519" s="1">
        <v>96.262</v>
      </c>
      <c r="J519" s="1">
        <v>2.742</v>
      </c>
      <c r="K519" s="11">
        <f t="shared" si="105"/>
        <v>2.8484760341567803E-2</v>
      </c>
      <c r="Q519" s="10"/>
    </row>
    <row r="520" spans="1:17">
      <c r="A520" s="1"/>
      <c r="B520" s="1">
        <v>6</v>
      </c>
      <c r="C520" s="1">
        <v>94.019000000000005</v>
      </c>
      <c r="D520" s="1">
        <v>5.0549999999999997</v>
      </c>
      <c r="E520" s="11">
        <f t="shared" si="104"/>
        <v>5.3765728203873681E-2</v>
      </c>
      <c r="G520" s="1"/>
      <c r="H520" s="1">
        <v>6</v>
      </c>
      <c r="I520" s="1">
        <v>95.558999999999997</v>
      </c>
      <c r="J520" s="1">
        <v>3.5950000000000002</v>
      </c>
      <c r="K520" s="11">
        <f t="shared" si="105"/>
        <v>3.7620736926924733E-2</v>
      </c>
      <c r="Q520" s="10"/>
    </row>
    <row r="521" spans="1:17">
      <c r="A521" s="1"/>
      <c r="B521" s="1">
        <v>7</v>
      </c>
      <c r="C521" s="1">
        <v>96.292000000000002</v>
      </c>
      <c r="D521" s="1">
        <v>2.9940000000000002</v>
      </c>
      <c r="E521" s="11">
        <f t="shared" si="104"/>
        <v>3.1092925684376688E-2</v>
      </c>
      <c r="G521" s="1"/>
      <c r="H521" s="1">
        <v>7</v>
      </c>
      <c r="I521" s="1">
        <v>95.852000000000004</v>
      </c>
      <c r="J521" s="1">
        <v>3.1419999999999999</v>
      </c>
      <c r="K521" s="11">
        <f t="shared" si="105"/>
        <v>3.2779702040645994E-2</v>
      </c>
      <c r="Q521" s="10"/>
    </row>
    <row r="522" spans="1:17">
      <c r="A522" s="1"/>
      <c r="B522" s="1">
        <v>8</v>
      </c>
      <c r="C522" s="1">
        <v>95.388999999999996</v>
      </c>
      <c r="D522" s="1">
        <v>3.6669999999999998</v>
      </c>
      <c r="E522" s="11">
        <f t="shared" si="104"/>
        <v>3.8442587719758045E-2</v>
      </c>
      <c r="G522" s="1"/>
      <c r="H522" s="1">
        <v>8</v>
      </c>
      <c r="I522" s="1">
        <v>96.867999999999995</v>
      </c>
      <c r="J522" s="1">
        <v>2.2839999999999998</v>
      </c>
      <c r="K522" s="11">
        <f t="shared" si="105"/>
        <v>2.3578477928727751E-2</v>
      </c>
      <c r="Q522" s="10"/>
    </row>
    <row r="523" spans="1:17">
      <c r="A523" s="1"/>
      <c r="B523" s="1">
        <v>9</v>
      </c>
      <c r="C523" s="1">
        <v>96.099000000000004</v>
      </c>
      <c r="D523" s="1">
        <v>3.0169999999999999</v>
      </c>
      <c r="E523" s="11">
        <f t="shared" si="104"/>
        <v>3.1394707541181489E-2</v>
      </c>
      <c r="G523" s="1"/>
      <c r="H523" s="1">
        <v>9</v>
      </c>
      <c r="I523" s="1">
        <v>96.259</v>
      </c>
      <c r="J523" s="1">
        <v>2.7909999999999999</v>
      </c>
      <c r="K523" s="11">
        <f t="shared" si="105"/>
        <v>2.8994691405478966E-2</v>
      </c>
      <c r="Q523" s="10"/>
    </row>
    <row r="524" spans="1:17">
      <c r="A524" s="1" t="s">
        <v>526</v>
      </c>
      <c r="B524" s="1"/>
      <c r="C524" s="1"/>
      <c r="D524" s="1"/>
      <c r="E524" s="11">
        <f>AVERAGE(E515:E523)</f>
        <v>4.5115073455528829E-2</v>
      </c>
      <c r="G524" s="1" t="s">
        <v>526</v>
      </c>
      <c r="H524" s="1"/>
      <c r="I524" s="1"/>
      <c r="J524" s="1"/>
      <c r="K524" s="11">
        <f>AVERAGE(K515:K523)</f>
        <v>3.6202109555097658E-2</v>
      </c>
      <c r="Q524" s="10"/>
    </row>
    <row r="525" spans="1:17">
      <c r="A525" s="1" t="s">
        <v>527</v>
      </c>
      <c r="B525" s="1"/>
      <c r="C525" s="1"/>
      <c r="D525" s="1"/>
      <c r="E525" s="11">
        <f>_xlfn.STDEV.S(E515:E523)</f>
        <v>1.6404158186948813E-2</v>
      </c>
      <c r="G525" s="1" t="s">
        <v>527</v>
      </c>
      <c r="H525" s="1"/>
      <c r="I525" s="1"/>
      <c r="J525" s="1"/>
      <c r="K525" s="11">
        <f>_xlfn.STDEV.S(K515:K523)</f>
        <v>1.1228570786795969E-2</v>
      </c>
      <c r="Q525" s="10"/>
    </row>
    <row r="527" spans="1:17">
      <c r="A527" s="13" t="s">
        <v>520</v>
      </c>
      <c r="B527" s="13" t="s">
        <v>521</v>
      </c>
      <c r="C527" s="11" t="s">
        <v>522</v>
      </c>
      <c r="D527" s="11" t="s">
        <v>523</v>
      </c>
      <c r="E527" s="11" t="s">
        <v>524</v>
      </c>
      <c r="G527" s="13" t="s">
        <v>520</v>
      </c>
      <c r="H527" s="13" t="s">
        <v>521</v>
      </c>
      <c r="I527" s="11" t="s">
        <v>522</v>
      </c>
      <c r="J527" s="11" t="s">
        <v>523</v>
      </c>
      <c r="K527" s="11" t="s">
        <v>524</v>
      </c>
      <c r="O527" s="10"/>
      <c r="P527" s="10"/>
      <c r="Q527" s="10"/>
    </row>
    <row r="528" spans="1:17">
      <c r="A528" s="16" t="s">
        <v>225</v>
      </c>
      <c r="B528" s="1"/>
      <c r="C528" s="12"/>
      <c r="D528" s="1"/>
      <c r="E528" s="11"/>
      <c r="G528" s="16" t="s">
        <v>227</v>
      </c>
      <c r="H528" s="1"/>
      <c r="I528" s="12"/>
      <c r="J528" s="1"/>
      <c r="K528" s="11"/>
      <c r="Q528" s="10"/>
    </row>
    <row r="529" spans="1:17">
      <c r="A529" s="1"/>
      <c r="B529" s="1">
        <v>1</v>
      </c>
      <c r="C529" s="1">
        <v>94.89</v>
      </c>
      <c r="D529" s="1">
        <v>4.3710000000000004</v>
      </c>
      <c r="E529" s="11">
        <f>AVERAGE(D529/C529)</f>
        <v>4.6063863420803042E-2</v>
      </c>
      <c r="G529" s="1"/>
      <c r="H529" s="1">
        <v>1</v>
      </c>
      <c r="I529" s="1">
        <v>94.156000000000006</v>
      </c>
      <c r="J529" s="1">
        <v>5.1449999999999996</v>
      </c>
      <c r="K529" s="11">
        <f>AVERAGE(J529/I529)</f>
        <v>5.464335783168358E-2</v>
      </c>
      <c r="Q529" s="10"/>
    </row>
    <row r="530" spans="1:17">
      <c r="A530" s="1"/>
      <c r="B530" s="1">
        <v>2</v>
      </c>
      <c r="C530" s="1">
        <v>95.010999999999996</v>
      </c>
      <c r="D530" s="1">
        <v>4.2510000000000003</v>
      </c>
      <c r="E530" s="11">
        <f t="shared" ref="E530:E536" si="106">AVERAGE(D530/C530)</f>
        <v>4.4742187746681969E-2</v>
      </c>
      <c r="G530" s="1"/>
      <c r="H530" s="1">
        <v>2</v>
      </c>
      <c r="I530" s="1">
        <v>96.409000000000006</v>
      </c>
      <c r="J530" s="1">
        <v>2.78</v>
      </c>
      <c r="K530" s="11">
        <f t="shared" ref="K530:K536" si="107">AVERAGE(J530/I530)</f>
        <v>2.8835482164528203E-2</v>
      </c>
      <c r="Q530" s="10"/>
    </row>
    <row r="531" spans="1:17">
      <c r="A531" s="1"/>
      <c r="B531" s="1">
        <v>3</v>
      </c>
      <c r="C531" s="1">
        <v>94.450999999999993</v>
      </c>
      <c r="D531" s="1">
        <v>4.8419999999999996</v>
      </c>
      <c r="E531" s="11">
        <f t="shared" si="106"/>
        <v>5.1264676922425381E-2</v>
      </c>
      <c r="G531" s="1"/>
      <c r="H531" s="1">
        <v>3</v>
      </c>
      <c r="I531" s="1">
        <v>97.281999999999996</v>
      </c>
      <c r="J531" s="1">
        <v>1.972</v>
      </c>
      <c r="K531" s="11">
        <f t="shared" si="107"/>
        <v>2.0270964823913981E-2</v>
      </c>
      <c r="Q531" s="10"/>
    </row>
    <row r="532" spans="1:17">
      <c r="A532" s="1"/>
      <c r="B532" s="1">
        <v>4</v>
      </c>
      <c r="C532" s="1">
        <v>94.51</v>
      </c>
      <c r="D532" s="1">
        <v>4.7629999999999999</v>
      </c>
      <c r="E532" s="11">
        <f t="shared" si="106"/>
        <v>5.0396783409163051E-2</v>
      </c>
      <c r="G532" s="1"/>
      <c r="H532" s="1">
        <v>4</v>
      </c>
      <c r="I532" s="1">
        <v>97.346000000000004</v>
      </c>
      <c r="J532" s="1">
        <v>1.889</v>
      </c>
      <c r="K532" s="11">
        <f t="shared" si="107"/>
        <v>1.9405008937193106E-2</v>
      </c>
      <c r="Q532" s="10"/>
    </row>
    <row r="533" spans="1:17">
      <c r="A533" s="1"/>
      <c r="B533" s="1">
        <v>5</v>
      </c>
      <c r="C533" s="1">
        <v>96.388999999999996</v>
      </c>
      <c r="D533" s="1">
        <v>2.9049999999999998</v>
      </c>
      <c r="E533" s="11">
        <f t="shared" si="106"/>
        <v>3.013829378871033E-2</v>
      </c>
      <c r="G533" s="1"/>
      <c r="H533" s="1">
        <v>5</v>
      </c>
      <c r="I533" s="1">
        <v>95.02</v>
      </c>
      <c r="J533" s="1">
        <v>4.2380000000000004</v>
      </c>
      <c r="K533" s="11">
        <f t="shared" si="107"/>
        <v>4.4601136602820467E-2</v>
      </c>
      <c r="Q533" s="10"/>
    </row>
    <row r="534" spans="1:17">
      <c r="A534" s="1"/>
      <c r="B534" s="1">
        <v>6</v>
      </c>
      <c r="C534" s="1">
        <v>96</v>
      </c>
      <c r="D534" s="1">
        <v>3.2429999999999999</v>
      </c>
      <c r="E534" s="11">
        <f t="shared" si="106"/>
        <v>3.3781249999999999E-2</v>
      </c>
      <c r="G534" s="1"/>
      <c r="H534" s="1">
        <v>6</v>
      </c>
      <c r="I534" s="1">
        <v>96.307000000000002</v>
      </c>
      <c r="J534" s="1">
        <v>2.9929999999999999</v>
      </c>
      <c r="K534" s="11">
        <f t="shared" si="107"/>
        <v>3.1077699440331438E-2</v>
      </c>
      <c r="Q534" s="10"/>
    </row>
    <row r="535" spans="1:17">
      <c r="A535" s="1"/>
      <c r="B535" s="1">
        <v>7</v>
      </c>
      <c r="C535" s="1">
        <v>96.052000000000007</v>
      </c>
      <c r="D535" s="1">
        <v>3.2410000000000001</v>
      </c>
      <c r="E535" s="11">
        <f t="shared" si="106"/>
        <v>3.3742139674343065E-2</v>
      </c>
      <c r="G535" s="1"/>
      <c r="H535" s="1">
        <v>7</v>
      </c>
      <c r="I535" s="1">
        <v>96.613</v>
      </c>
      <c r="J535" s="1">
        <v>2.6709999999999998</v>
      </c>
      <c r="K535" s="11">
        <f t="shared" si="107"/>
        <v>2.7646382991936901E-2</v>
      </c>
      <c r="Q535" s="10"/>
    </row>
    <row r="536" spans="1:17">
      <c r="A536" s="1"/>
      <c r="B536" s="1">
        <v>8</v>
      </c>
      <c r="C536" s="1">
        <v>96.188999999999993</v>
      </c>
      <c r="D536" s="1">
        <v>3.1120000000000001</v>
      </c>
      <c r="E536" s="11">
        <f t="shared" si="106"/>
        <v>3.2352971753526916E-2</v>
      </c>
      <c r="G536" s="1"/>
      <c r="H536" s="1">
        <v>8</v>
      </c>
      <c r="I536" s="1">
        <v>96.731999999999999</v>
      </c>
      <c r="J536" s="1">
        <v>2.552</v>
      </c>
      <c r="K536" s="11">
        <f t="shared" si="107"/>
        <v>2.6382169292478188E-2</v>
      </c>
      <c r="Q536" s="10"/>
    </row>
    <row r="537" spans="1:17">
      <c r="A537" s="1"/>
      <c r="B537" s="1"/>
      <c r="C537" s="1"/>
      <c r="D537" s="1"/>
      <c r="E537" s="11"/>
      <c r="G537" s="1"/>
      <c r="H537" s="1"/>
      <c r="I537" s="1"/>
      <c r="J537" s="1"/>
      <c r="K537" s="11"/>
      <c r="Q537" s="10"/>
    </row>
    <row r="538" spans="1:17">
      <c r="A538" s="1" t="s">
        <v>526</v>
      </c>
      <c r="B538" s="1"/>
      <c r="C538" s="1"/>
      <c r="D538" s="1"/>
      <c r="E538" s="11">
        <f>AVERAGE(E529:E537)</f>
        <v>4.0310270839456722E-2</v>
      </c>
      <c r="G538" s="1" t="s">
        <v>526</v>
      </c>
      <c r="H538" s="1"/>
      <c r="I538" s="1"/>
      <c r="J538" s="1"/>
      <c r="K538" s="11">
        <f>AVERAGE(K529:K537)</f>
        <v>3.1607775260610725E-2</v>
      </c>
      <c r="Q538" s="10"/>
    </row>
    <row r="539" spans="1:17">
      <c r="A539" s="1" t="s">
        <v>527</v>
      </c>
      <c r="B539" s="1"/>
      <c r="C539" s="1"/>
      <c r="D539" s="1"/>
      <c r="E539" s="11">
        <f>_xlfn.STDEV.S(E529:E537)</f>
        <v>8.6770522438880913E-3</v>
      </c>
      <c r="G539" s="1" t="s">
        <v>527</v>
      </c>
      <c r="H539" s="1"/>
      <c r="I539" s="1"/>
      <c r="J539" s="1"/>
      <c r="K539" s="11">
        <f>_xlfn.STDEV.S(K529:K537)</f>
        <v>1.2117652153578051E-2</v>
      </c>
      <c r="Q539" s="10"/>
    </row>
    <row r="541" spans="1:17">
      <c r="A541" s="13" t="s">
        <v>520</v>
      </c>
      <c r="B541" s="13" t="s">
        <v>521</v>
      </c>
      <c r="C541" s="11" t="s">
        <v>522</v>
      </c>
      <c r="D541" s="11" t="s">
        <v>523</v>
      </c>
      <c r="E541" s="11" t="s">
        <v>524</v>
      </c>
      <c r="G541" s="13" t="s">
        <v>520</v>
      </c>
      <c r="H541" s="13" t="s">
        <v>521</v>
      </c>
      <c r="I541" s="11" t="s">
        <v>522</v>
      </c>
      <c r="J541" s="11" t="s">
        <v>523</v>
      </c>
      <c r="K541" s="11" t="s">
        <v>524</v>
      </c>
      <c r="O541" s="10"/>
      <c r="P541" s="10"/>
      <c r="Q541" s="10"/>
    </row>
    <row r="542" spans="1:17">
      <c r="A542" s="16" t="s">
        <v>228</v>
      </c>
      <c r="B542" s="1"/>
      <c r="C542" s="12"/>
      <c r="D542" s="1"/>
      <c r="E542" s="11"/>
      <c r="G542" s="16" t="s">
        <v>229</v>
      </c>
      <c r="H542" s="1"/>
      <c r="I542" s="12"/>
      <c r="J542" s="1"/>
      <c r="K542" s="11"/>
      <c r="Q542" s="10"/>
    </row>
    <row r="543" spans="1:17">
      <c r="A543" s="1"/>
      <c r="B543" s="1">
        <v>1</v>
      </c>
      <c r="C543" s="1">
        <v>95.298000000000002</v>
      </c>
      <c r="D543" s="1">
        <v>3.9350000000000001</v>
      </c>
      <c r="E543" s="11">
        <f>AVERAGE(D543/C543)</f>
        <v>4.1291527629121284E-2</v>
      </c>
      <c r="G543" s="1"/>
      <c r="H543" s="1">
        <v>1</v>
      </c>
      <c r="I543" s="1">
        <v>94.218000000000004</v>
      </c>
      <c r="J543" s="1">
        <v>5.048</v>
      </c>
      <c r="K543" s="11">
        <f>AVERAGE(J543/I543)</f>
        <v>5.3577872593347342E-2</v>
      </c>
      <c r="Q543" s="10"/>
    </row>
    <row r="544" spans="1:17">
      <c r="A544" s="1"/>
      <c r="B544" s="1">
        <v>2</v>
      </c>
      <c r="C544" s="1">
        <v>95.984999999999999</v>
      </c>
      <c r="D544" s="1">
        <v>3.3359999999999999</v>
      </c>
      <c r="E544" s="11">
        <f t="shared" ref="E544:E550" si="108">AVERAGE(D544/C544)</f>
        <v>3.4755430536021252E-2</v>
      </c>
      <c r="G544" s="1"/>
      <c r="H544" s="1">
        <v>2</v>
      </c>
      <c r="I544" s="1">
        <v>96.343000000000004</v>
      </c>
      <c r="J544" s="1">
        <v>2.9089999999999998</v>
      </c>
      <c r="K544" s="11">
        <f t="shared" ref="K544:K550" si="109">AVERAGE(J544/I544)</f>
        <v>3.0194201965892693E-2</v>
      </c>
      <c r="Q544" s="10"/>
    </row>
    <row r="545" spans="1:17">
      <c r="A545" s="1"/>
      <c r="B545" s="1">
        <v>3</v>
      </c>
      <c r="C545" s="1">
        <v>95.91</v>
      </c>
      <c r="D545" s="1">
        <v>3.3319999999999999</v>
      </c>
      <c r="E545" s="11">
        <f t="shared" si="108"/>
        <v>3.474090292983005E-2</v>
      </c>
      <c r="G545" s="1"/>
      <c r="H545" s="1">
        <v>3</v>
      </c>
      <c r="I545" s="1">
        <v>97.040999999999997</v>
      </c>
      <c r="J545" s="1">
        <v>2.3130000000000002</v>
      </c>
      <c r="K545" s="11">
        <f t="shared" si="109"/>
        <v>2.38352861161777E-2</v>
      </c>
      <c r="Q545" s="10"/>
    </row>
    <row r="546" spans="1:17">
      <c r="A546" s="1"/>
      <c r="B546" s="1">
        <v>4</v>
      </c>
      <c r="C546" s="1">
        <v>92.876999999999995</v>
      </c>
      <c r="D546" s="1">
        <v>6.32</v>
      </c>
      <c r="E546" s="11">
        <f t="shared" si="108"/>
        <v>6.8046986875114401E-2</v>
      </c>
      <c r="G546" s="1"/>
      <c r="H546" s="1">
        <v>4</v>
      </c>
      <c r="I546" s="1">
        <v>95.373999999999995</v>
      </c>
      <c r="J546" s="1">
        <v>3.9260000000000002</v>
      </c>
      <c r="K546" s="11">
        <f t="shared" si="109"/>
        <v>4.1164258602973562E-2</v>
      </c>
      <c r="Q546" s="10"/>
    </row>
    <row r="547" spans="1:17">
      <c r="A547" s="1"/>
      <c r="B547" s="1">
        <v>5</v>
      </c>
      <c r="C547" s="1">
        <v>94.710999999999999</v>
      </c>
      <c r="D547" s="1">
        <v>4.53</v>
      </c>
      <c r="E547" s="11">
        <f t="shared" si="108"/>
        <v>4.7829713549640489E-2</v>
      </c>
      <c r="G547" s="1"/>
      <c r="H547" s="1">
        <v>5</v>
      </c>
      <c r="I547" s="1">
        <v>94.465000000000003</v>
      </c>
      <c r="J547" s="1">
        <v>4.8159999999999998</v>
      </c>
      <c r="K547" s="11">
        <f t="shared" si="109"/>
        <v>5.0981845127825116E-2</v>
      </c>
      <c r="Q547" s="10"/>
    </row>
    <row r="548" spans="1:17">
      <c r="A548" s="1"/>
      <c r="B548" s="1">
        <v>6</v>
      </c>
      <c r="C548" s="1">
        <v>95.421999999999997</v>
      </c>
      <c r="D548" s="1">
        <v>3.8839999999999999</v>
      </c>
      <c r="E548" s="11">
        <f t="shared" si="108"/>
        <v>4.0703401731256944E-2</v>
      </c>
      <c r="G548" s="1"/>
      <c r="H548" s="1">
        <v>6</v>
      </c>
      <c r="I548" s="1">
        <v>95.635000000000005</v>
      </c>
      <c r="J548" s="1">
        <v>3.681</v>
      </c>
      <c r="K548" s="11">
        <f t="shared" si="109"/>
        <v>3.849009253934229E-2</v>
      </c>
      <c r="Q548" s="10"/>
    </row>
    <row r="549" spans="1:17">
      <c r="A549" s="1"/>
      <c r="B549" s="1">
        <v>7</v>
      </c>
      <c r="C549" s="1">
        <v>95.313999999999993</v>
      </c>
      <c r="D549" s="1">
        <v>3.964</v>
      </c>
      <c r="E549" s="11">
        <f t="shared" si="108"/>
        <v>4.158885368361416E-2</v>
      </c>
      <c r="G549" s="1"/>
      <c r="H549" s="1">
        <v>7</v>
      </c>
      <c r="I549" s="1">
        <v>95.94</v>
      </c>
      <c r="J549" s="1">
        <v>3.3079999999999998</v>
      </c>
      <c r="K549" s="11">
        <f t="shared" si="109"/>
        <v>3.4479883260371061E-2</v>
      </c>
      <c r="Q549" s="10"/>
    </row>
    <row r="550" spans="1:17">
      <c r="A550" s="1"/>
      <c r="B550" s="1">
        <v>8</v>
      </c>
      <c r="C550" s="1">
        <v>95.397999999999996</v>
      </c>
      <c r="D550" s="1">
        <v>3.9180000000000001</v>
      </c>
      <c r="E550" s="11">
        <f t="shared" si="108"/>
        <v>4.1070043397136213E-2</v>
      </c>
      <c r="G550" s="1"/>
      <c r="H550" s="1">
        <v>8</v>
      </c>
      <c r="I550" s="1">
        <v>95.843000000000004</v>
      </c>
      <c r="J550" s="1">
        <v>3.3849999999999998</v>
      </c>
      <c r="K550" s="11">
        <f t="shared" si="109"/>
        <v>3.5318176601316732E-2</v>
      </c>
      <c r="Q550" s="10"/>
    </row>
    <row r="551" spans="1:17">
      <c r="A551" s="1" t="s">
        <v>526</v>
      </c>
      <c r="B551" s="1"/>
      <c r="C551" s="1"/>
      <c r="D551" s="1"/>
      <c r="E551" s="11">
        <f>AVERAGE(E543:E550)</f>
        <v>4.375335754146685E-2</v>
      </c>
      <c r="G551" s="1" t="s">
        <v>526</v>
      </c>
      <c r="H551" s="1"/>
      <c r="I551" s="1"/>
      <c r="J551" s="1"/>
      <c r="K551" s="11">
        <f>AVERAGE(K543:K550)</f>
        <v>3.8505202100905814E-2</v>
      </c>
      <c r="Q551" s="10"/>
    </row>
    <row r="552" spans="1:17">
      <c r="A552" s="1" t="s">
        <v>527</v>
      </c>
      <c r="B552" s="1"/>
      <c r="C552" s="1"/>
      <c r="D552" s="1"/>
      <c r="E552" s="11">
        <f>_xlfn.STDEV.S(E543:E550)</f>
        <v>1.0665245437786304E-2</v>
      </c>
      <c r="G552" s="1" t="s">
        <v>527</v>
      </c>
      <c r="H552" s="1"/>
      <c r="I552" s="1"/>
      <c r="J552" s="1"/>
      <c r="K552" s="11">
        <f>_xlfn.STDEV.S(K543:K550)</f>
        <v>1.0004015681722857E-2</v>
      </c>
      <c r="Q552" s="10"/>
    </row>
    <row r="554" spans="1:17">
      <c r="A554" s="13" t="s">
        <v>520</v>
      </c>
      <c r="B554" s="13" t="s">
        <v>521</v>
      </c>
      <c r="C554" s="11" t="s">
        <v>522</v>
      </c>
      <c r="D554" s="11" t="s">
        <v>523</v>
      </c>
      <c r="E554" s="11" t="s">
        <v>524</v>
      </c>
      <c r="G554" s="13" t="s">
        <v>520</v>
      </c>
      <c r="H554" s="13" t="s">
        <v>521</v>
      </c>
      <c r="I554" s="11" t="s">
        <v>522</v>
      </c>
      <c r="J554" s="11" t="s">
        <v>523</v>
      </c>
      <c r="K554" s="11" t="s">
        <v>524</v>
      </c>
    </row>
    <row r="555" spans="1:17">
      <c r="A555" s="16" t="s">
        <v>230</v>
      </c>
      <c r="B555" s="1"/>
      <c r="C555" s="12"/>
      <c r="D555" s="1"/>
      <c r="E555" s="11"/>
      <c r="G555" s="16" t="s">
        <v>232</v>
      </c>
      <c r="H555" s="1"/>
      <c r="I555" s="12"/>
      <c r="J555" s="1"/>
      <c r="K555" s="11"/>
    </row>
    <row r="556" spans="1:17">
      <c r="A556" s="1"/>
      <c r="B556" s="1">
        <v>1</v>
      </c>
      <c r="C556" s="1">
        <v>95.188999999999993</v>
      </c>
      <c r="D556" s="1">
        <v>3.8220000000000001</v>
      </c>
      <c r="E556" s="11">
        <f>AVERAGE(D556/C556)</f>
        <v>4.0151698200422324E-2</v>
      </c>
      <c r="G556" s="1"/>
      <c r="H556" s="1">
        <v>1</v>
      </c>
      <c r="I556" s="1">
        <v>93.712000000000003</v>
      </c>
      <c r="J556" s="1">
        <v>5.3479999999999999</v>
      </c>
      <c r="K556" s="11">
        <f t="shared" ref="K556:K563" si="110">AVERAGE(J556/I556)</f>
        <v>5.7068465084514255E-2</v>
      </c>
    </row>
    <row r="557" spans="1:17">
      <c r="A557" s="1"/>
      <c r="B557" s="1">
        <v>2</v>
      </c>
      <c r="C557" s="1">
        <v>95.698999999999998</v>
      </c>
      <c r="D557" s="1">
        <v>3.3220000000000001</v>
      </c>
      <c r="E557" s="11">
        <f t="shared" ref="E557:E563" si="111">AVERAGE(D557/C557)</f>
        <v>3.4713006405500582E-2</v>
      </c>
      <c r="G557" s="1"/>
      <c r="H557" s="1">
        <v>2</v>
      </c>
      <c r="I557" s="1">
        <v>95.727999999999994</v>
      </c>
      <c r="J557" s="1">
        <v>3.363</v>
      </c>
      <c r="K557" s="11">
        <f t="shared" si="110"/>
        <v>3.5130787230486377E-2</v>
      </c>
    </row>
    <row r="558" spans="1:17">
      <c r="A558" s="1"/>
      <c r="B558" s="1">
        <v>3</v>
      </c>
      <c r="C558" s="1">
        <v>95.02</v>
      </c>
      <c r="D558" s="1">
        <v>3.2</v>
      </c>
      <c r="E558" s="11">
        <f t="shared" si="111"/>
        <v>3.3677120606188174E-2</v>
      </c>
      <c r="G558" s="1"/>
      <c r="H558" s="1">
        <v>3</v>
      </c>
      <c r="I558" s="1">
        <v>95.1</v>
      </c>
      <c r="J558" s="1">
        <v>3.8740000000000001</v>
      </c>
      <c r="K558" s="11">
        <f t="shared" si="110"/>
        <v>4.0736067297581495E-2</v>
      </c>
    </row>
    <row r="559" spans="1:17">
      <c r="A559" s="1"/>
      <c r="B559" s="1">
        <v>4</v>
      </c>
      <c r="C559" s="1">
        <v>93.123000000000005</v>
      </c>
      <c r="D559" s="1">
        <v>5.8860000000000001</v>
      </c>
      <c r="E559" s="11">
        <f t="shared" si="111"/>
        <v>6.3206726587416634E-2</v>
      </c>
      <c r="G559" s="1"/>
      <c r="H559" s="1">
        <v>4</v>
      </c>
      <c r="I559" s="1">
        <v>92.37</v>
      </c>
      <c r="J559" s="1">
        <v>6.0309999999999997</v>
      </c>
      <c r="K559" s="11">
        <f t="shared" si="110"/>
        <v>6.5291761394392106E-2</v>
      </c>
    </row>
    <row r="560" spans="1:17">
      <c r="A560" s="1"/>
      <c r="B560" s="1">
        <v>5</v>
      </c>
      <c r="C560" s="1">
        <v>93.79</v>
      </c>
      <c r="D560" s="1">
        <v>5.22</v>
      </c>
      <c r="E560" s="11">
        <f t="shared" si="111"/>
        <v>5.5656253331911709E-2</v>
      </c>
      <c r="G560" s="1"/>
      <c r="H560" s="1">
        <v>5</v>
      </c>
      <c r="I560" s="1">
        <v>95.802999999999997</v>
      </c>
      <c r="J560" s="1">
        <v>3.1669999999999998</v>
      </c>
      <c r="K560" s="11">
        <f t="shared" si="110"/>
        <v>3.3057419913781402E-2</v>
      </c>
    </row>
    <row r="561" spans="1:11">
      <c r="A561" s="1"/>
      <c r="B561" s="1">
        <v>6</v>
      </c>
      <c r="C561" s="1">
        <v>94.613</v>
      </c>
      <c r="D561" s="1">
        <v>4.4160000000000004</v>
      </c>
      <c r="E561" s="11">
        <f t="shared" si="111"/>
        <v>4.6674347077040157E-2</v>
      </c>
      <c r="G561" s="1"/>
      <c r="H561" s="1">
        <v>6</v>
      </c>
      <c r="I561" s="1">
        <v>96.078000000000003</v>
      </c>
      <c r="J561" s="1">
        <v>3.0489999999999999</v>
      </c>
      <c r="K561" s="11">
        <f t="shared" si="110"/>
        <v>3.1734632277940836E-2</v>
      </c>
    </row>
    <row r="562" spans="1:11">
      <c r="A562" s="1"/>
      <c r="B562" s="1">
        <v>7</v>
      </c>
      <c r="C562" s="1">
        <v>94.698999999999998</v>
      </c>
      <c r="D562" s="1">
        <v>4.3769999999999998</v>
      </c>
      <c r="E562" s="11">
        <f t="shared" si="111"/>
        <v>4.6220129040433371E-2</v>
      </c>
      <c r="G562" s="1"/>
      <c r="H562" s="1">
        <v>7</v>
      </c>
      <c r="I562" s="1">
        <v>95.332999999999998</v>
      </c>
      <c r="J562" s="1">
        <v>3.7719999999999998</v>
      </c>
      <c r="K562" s="11">
        <f t="shared" si="110"/>
        <v>3.9566571911090594E-2</v>
      </c>
    </row>
    <row r="563" spans="1:11">
      <c r="A563" s="1"/>
      <c r="B563" s="1">
        <v>8</v>
      </c>
      <c r="C563" s="1">
        <v>93.02</v>
      </c>
      <c r="D563" s="1">
        <v>6.0529999999999999</v>
      </c>
      <c r="E563" s="11">
        <f t="shared" si="111"/>
        <v>6.5072027520963235E-2</v>
      </c>
      <c r="G563" s="1"/>
      <c r="H563" s="1">
        <v>8</v>
      </c>
      <c r="I563" s="1">
        <v>95.054000000000002</v>
      </c>
      <c r="J563" s="1">
        <v>4.0739999999999998</v>
      </c>
      <c r="K563" s="11">
        <f t="shared" si="110"/>
        <v>4.2859848086350912E-2</v>
      </c>
    </row>
    <row r="564" spans="1:11">
      <c r="A564" s="1" t="s">
        <v>526</v>
      </c>
      <c r="B564" s="1"/>
      <c r="C564" s="1"/>
      <c r="D564" s="1"/>
      <c r="E564" s="11">
        <f>AVERAGE(E556:E563)</f>
        <v>4.8171413596234523E-2</v>
      </c>
      <c r="G564" s="1" t="s">
        <v>526</v>
      </c>
      <c r="H564" s="1"/>
      <c r="I564" s="1"/>
      <c r="J564" s="1"/>
      <c r="K564" s="11">
        <f>AVERAGE(K556:K563)</f>
        <v>4.3180694149517244E-2</v>
      </c>
    </row>
    <row r="565" spans="1:11">
      <c r="A565" s="1" t="s">
        <v>527</v>
      </c>
      <c r="B565" s="1"/>
      <c r="C565" s="1"/>
      <c r="D565" s="1"/>
      <c r="E565" s="11">
        <f>_xlfn.STDEV.S(E556:E563)</f>
        <v>1.2126075926623427E-2</v>
      </c>
      <c r="G565" s="1" t="s">
        <v>527</v>
      </c>
      <c r="H565" s="1"/>
      <c r="I565" s="1"/>
      <c r="J565" s="1"/>
      <c r="K565" s="11">
        <f>_xlfn.STDEV.S(K556:K563)</f>
        <v>1.1947531206254646E-2</v>
      </c>
    </row>
    <row r="567" spans="1:11">
      <c r="A567" s="13" t="s">
        <v>520</v>
      </c>
      <c r="B567" s="13" t="s">
        <v>521</v>
      </c>
      <c r="C567" s="11" t="s">
        <v>522</v>
      </c>
      <c r="D567" s="11" t="s">
        <v>523</v>
      </c>
      <c r="E567" s="11" t="s">
        <v>524</v>
      </c>
      <c r="G567" s="13" t="s">
        <v>520</v>
      </c>
      <c r="H567" s="13" t="s">
        <v>521</v>
      </c>
      <c r="I567" s="11" t="s">
        <v>522</v>
      </c>
      <c r="J567" s="11" t="s">
        <v>523</v>
      </c>
      <c r="K567" s="11" t="s">
        <v>524</v>
      </c>
    </row>
    <row r="568" spans="1:11">
      <c r="A568" s="16" t="s">
        <v>233</v>
      </c>
      <c r="B568" s="1"/>
      <c r="C568" s="12"/>
      <c r="D568" s="1"/>
      <c r="E568" s="11"/>
      <c r="G568" s="16" t="s">
        <v>234</v>
      </c>
      <c r="H568" s="1"/>
      <c r="I568" s="12"/>
      <c r="J568" s="1"/>
      <c r="K568" s="11"/>
    </row>
    <row r="569" spans="1:11">
      <c r="A569" s="1"/>
      <c r="B569" s="1">
        <v>1</v>
      </c>
      <c r="C569" s="1">
        <v>91.742999999999995</v>
      </c>
      <c r="D569" s="1">
        <v>7.3719999999999999</v>
      </c>
      <c r="E569" s="11">
        <f>AVERAGE(D569/C569)</f>
        <v>8.0354904461375803E-2</v>
      </c>
      <c r="G569" s="1"/>
      <c r="H569" s="1">
        <v>1</v>
      </c>
      <c r="I569" s="1">
        <v>93.54</v>
      </c>
      <c r="J569" s="1">
        <v>5.5179999999999998</v>
      </c>
      <c r="K569" s="11">
        <f t="shared" ref="K569:K576" si="112">AVERAGE(J569/I569)</f>
        <v>5.8990806072268545E-2</v>
      </c>
    </row>
    <row r="570" spans="1:11">
      <c r="A570" s="1"/>
      <c r="B570" s="1">
        <v>2</v>
      </c>
      <c r="C570" s="1">
        <v>91.84</v>
      </c>
      <c r="D570" s="1">
        <v>6.6970000000000001</v>
      </c>
      <c r="E570" s="11">
        <f t="shared" ref="E570:E576" si="113">AVERAGE(D570/C570)</f>
        <v>7.2920296167247378E-2</v>
      </c>
      <c r="G570" s="1"/>
      <c r="H570" s="1">
        <v>2</v>
      </c>
      <c r="I570" s="1">
        <v>94.304000000000002</v>
      </c>
      <c r="J570" s="1">
        <v>4.7439999999999998</v>
      </c>
      <c r="K570" s="11">
        <f t="shared" si="112"/>
        <v>5.0305395317271795E-2</v>
      </c>
    </row>
    <row r="571" spans="1:11">
      <c r="A571" s="1"/>
      <c r="B571" s="1">
        <v>3</v>
      </c>
      <c r="C571" s="1">
        <v>92.578000000000003</v>
      </c>
      <c r="D571" s="1">
        <v>6.3849999999999998</v>
      </c>
      <c r="E571" s="11">
        <f t="shared" si="113"/>
        <v>6.8968869493832227E-2</v>
      </c>
      <c r="G571" s="1"/>
      <c r="H571" s="1">
        <v>3</v>
      </c>
      <c r="I571" s="1">
        <v>94.313999999999993</v>
      </c>
      <c r="J571" s="1">
        <v>4.8029999999999999</v>
      </c>
      <c r="K571" s="11">
        <f t="shared" si="112"/>
        <v>5.0925631401488647E-2</v>
      </c>
    </row>
    <row r="572" spans="1:11">
      <c r="A572" s="1"/>
      <c r="B572" s="1">
        <v>4</v>
      </c>
      <c r="C572" s="1">
        <v>93.837999999999994</v>
      </c>
      <c r="D572" s="1">
        <v>5.2489999999999997</v>
      </c>
      <c r="E572" s="11">
        <f t="shared" si="113"/>
        <v>5.5936827298109511E-2</v>
      </c>
      <c r="G572" s="1"/>
      <c r="H572" s="1">
        <v>4</v>
      </c>
      <c r="I572" s="1">
        <v>92.253</v>
      </c>
      <c r="J572" s="1">
        <v>6.7930000000000001</v>
      </c>
      <c r="K572" s="11">
        <f t="shared" si="112"/>
        <v>7.3634461751921343E-2</v>
      </c>
    </row>
    <row r="573" spans="1:11">
      <c r="A573" s="1"/>
      <c r="B573" s="1">
        <v>5</v>
      </c>
      <c r="C573" s="1">
        <v>95.241</v>
      </c>
      <c r="D573" s="1">
        <v>3.89</v>
      </c>
      <c r="E573" s="11">
        <f t="shared" si="113"/>
        <v>4.0843754265494907E-2</v>
      </c>
      <c r="G573" s="1"/>
      <c r="H573" s="1">
        <v>5</v>
      </c>
      <c r="I573" s="1">
        <v>93.759</v>
      </c>
      <c r="J573" s="1">
        <v>5.2910000000000004</v>
      </c>
      <c r="K573" s="11">
        <f t="shared" si="112"/>
        <v>5.6431915869409877E-2</v>
      </c>
    </row>
    <row r="574" spans="1:11">
      <c r="A574" s="1"/>
      <c r="B574" s="1">
        <v>6</v>
      </c>
      <c r="C574" s="1">
        <v>96.608999999999995</v>
      </c>
      <c r="D574" s="1">
        <v>2.5299999999999998</v>
      </c>
      <c r="E574" s="11">
        <f t="shared" si="113"/>
        <v>2.6188036311316751E-2</v>
      </c>
      <c r="G574" s="1"/>
      <c r="H574" s="1">
        <v>6</v>
      </c>
      <c r="I574" s="1">
        <v>95.774000000000001</v>
      </c>
      <c r="J574" s="1">
        <v>3.3130000000000002</v>
      </c>
      <c r="K574" s="11">
        <f t="shared" si="112"/>
        <v>3.4591851650761167E-2</v>
      </c>
    </row>
    <row r="575" spans="1:11">
      <c r="A575" s="1"/>
      <c r="B575" s="1">
        <v>7</v>
      </c>
      <c r="C575" s="1">
        <v>96.26</v>
      </c>
      <c r="D575" s="1">
        <v>2.1869999999999998</v>
      </c>
      <c r="E575" s="11">
        <f t="shared" si="113"/>
        <v>2.2719717431955118E-2</v>
      </c>
      <c r="G575" s="1"/>
      <c r="H575" s="1">
        <v>7</v>
      </c>
      <c r="I575" s="1">
        <v>95.644999999999996</v>
      </c>
      <c r="J575" s="1">
        <v>3.4460000000000002</v>
      </c>
      <c r="K575" s="11">
        <f t="shared" si="112"/>
        <v>3.602906581629986E-2</v>
      </c>
    </row>
    <row r="576" spans="1:11">
      <c r="A576" s="1"/>
      <c r="B576" s="1">
        <v>8</v>
      </c>
      <c r="C576" s="1">
        <v>97.227999999999994</v>
      </c>
      <c r="D576" s="1">
        <v>1.788</v>
      </c>
      <c r="E576" s="11">
        <f t="shared" si="113"/>
        <v>1.8389764265437942E-2</v>
      </c>
      <c r="G576" s="1"/>
      <c r="H576" s="1">
        <v>8</v>
      </c>
      <c r="I576" s="1">
        <v>92.515000000000001</v>
      </c>
      <c r="J576" s="1">
        <v>6.5389999999999997</v>
      </c>
      <c r="K576" s="11">
        <f t="shared" si="112"/>
        <v>7.0680430200508015E-2</v>
      </c>
    </row>
    <row r="577" spans="1:23">
      <c r="A577" s="1" t="s">
        <v>526</v>
      </c>
      <c r="B577" s="1"/>
      <c r="C577" s="1"/>
      <c r="D577" s="1"/>
      <c r="E577" s="11">
        <f>AVERAGE(E569:E576)</f>
        <v>4.8290271211846203E-2</v>
      </c>
      <c r="G577" s="1" t="s">
        <v>526</v>
      </c>
      <c r="H577" s="1"/>
      <c r="I577" s="1"/>
      <c r="J577" s="1"/>
      <c r="K577" s="11">
        <f>AVERAGE(K569:K576)</f>
        <v>5.3948694759991152E-2</v>
      </c>
    </row>
    <row r="578" spans="1:23">
      <c r="A578" s="1" t="s">
        <v>527</v>
      </c>
      <c r="B578" s="1"/>
      <c r="C578" s="1"/>
      <c r="D578" s="1"/>
      <c r="E578" s="11">
        <f>_xlfn.STDEV.S(E569:E576)</f>
        <v>2.4531920954752717E-2</v>
      </c>
      <c r="G578" s="1" t="s">
        <v>527</v>
      </c>
      <c r="H578" s="1"/>
      <c r="I578" s="1"/>
      <c r="J578" s="1"/>
      <c r="K578" s="11">
        <f>_xlfn.STDEV.S(K569:K576)</f>
        <v>1.4229158623903438E-2</v>
      </c>
    </row>
    <row r="580" spans="1:23">
      <c r="A580" s="13" t="s">
        <v>520</v>
      </c>
      <c r="B580" s="13" t="s">
        <v>521</v>
      </c>
      <c r="C580" s="11" t="s">
        <v>522</v>
      </c>
      <c r="D580" s="11" t="s">
        <v>523</v>
      </c>
      <c r="E580" s="11" t="s">
        <v>524</v>
      </c>
      <c r="G580" s="13" t="s">
        <v>520</v>
      </c>
      <c r="H580" s="13" t="s">
        <v>521</v>
      </c>
      <c r="I580" s="11" t="s">
        <v>522</v>
      </c>
      <c r="J580" s="11" t="s">
        <v>523</v>
      </c>
      <c r="K580" s="11" t="s">
        <v>524</v>
      </c>
      <c r="M580" s="13" t="s">
        <v>520</v>
      </c>
      <c r="N580" s="13" t="s">
        <v>521</v>
      </c>
      <c r="O580" s="11" t="s">
        <v>522</v>
      </c>
      <c r="P580" s="11" t="s">
        <v>523</v>
      </c>
      <c r="Q580" s="11" t="s">
        <v>524</v>
      </c>
      <c r="S580" s="13" t="s">
        <v>520</v>
      </c>
      <c r="T580" s="13" t="s">
        <v>521</v>
      </c>
      <c r="U580" s="11" t="s">
        <v>522</v>
      </c>
      <c r="V580" s="11" t="s">
        <v>523</v>
      </c>
      <c r="W580" s="11" t="s">
        <v>524</v>
      </c>
    </row>
    <row r="581" spans="1:23">
      <c r="A581" s="16" t="s">
        <v>237</v>
      </c>
      <c r="B581" s="1"/>
      <c r="E581" s="11"/>
      <c r="G581" s="16" t="s">
        <v>238</v>
      </c>
      <c r="H581" s="1"/>
      <c r="I581" s="12"/>
      <c r="J581" s="1"/>
      <c r="K581" s="11"/>
      <c r="M581" s="16" t="s">
        <v>239</v>
      </c>
      <c r="N581" s="1"/>
      <c r="O581" s="12"/>
      <c r="P581" s="1"/>
      <c r="Q581" s="11"/>
      <c r="S581" s="16" t="s">
        <v>240</v>
      </c>
      <c r="T581" s="1"/>
      <c r="U581" s="12"/>
      <c r="V581" s="1"/>
      <c r="W581" s="11"/>
    </row>
    <row r="582" spans="1:23">
      <c r="A582" s="1"/>
      <c r="B582" s="1">
        <v>1</v>
      </c>
      <c r="C582" s="12">
        <v>93.07</v>
      </c>
      <c r="D582" s="1">
        <v>5.9630000000000001</v>
      </c>
      <c r="E582" s="11">
        <f>AVERAGE(D583/C583)</f>
        <v>4.6993081426290578E-2</v>
      </c>
      <c r="G582" s="1"/>
      <c r="H582" s="1">
        <v>1</v>
      </c>
      <c r="I582" s="1">
        <v>94.953000000000003</v>
      </c>
      <c r="J582" s="1">
        <v>4.0949999999999998</v>
      </c>
      <c r="K582" s="11">
        <f t="shared" ref="K582:K589" si="114">AVERAGE(J582/I582)</f>
        <v>4.3126599475529992E-2</v>
      </c>
      <c r="M582" s="1"/>
      <c r="N582" s="1">
        <v>1</v>
      </c>
      <c r="O582" s="1">
        <v>95.451999999999998</v>
      </c>
      <c r="P582" s="1">
        <v>3.6360000000000001</v>
      </c>
      <c r="Q582" s="11">
        <f>AVERAGE(P582/O582)</f>
        <v>3.8092444369945105E-2</v>
      </c>
      <c r="S582" s="1"/>
      <c r="T582" s="1">
        <v>1</v>
      </c>
      <c r="U582" s="1">
        <v>96.870999999999995</v>
      </c>
      <c r="V582" s="1">
        <v>2.496</v>
      </c>
      <c r="W582" s="11">
        <f t="shared" ref="W582:W589" si="115">AVERAGE(V582/U582)</f>
        <v>2.57662251860722E-2</v>
      </c>
    </row>
    <row r="583" spans="1:23">
      <c r="A583" s="1"/>
      <c r="B583" s="1">
        <v>2</v>
      </c>
      <c r="C583" s="1">
        <v>93.95</v>
      </c>
      <c r="D583" s="1">
        <v>4.415</v>
      </c>
      <c r="E583" s="11">
        <f>AVERAGE(D583/C583)</f>
        <v>4.6993081426290578E-2</v>
      </c>
      <c r="G583" s="1"/>
      <c r="H583" s="1">
        <v>2</v>
      </c>
      <c r="I583" s="1">
        <v>96262</v>
      </c>
      <c r="J583" s="1">
        <v>2.7719999999999998</v>
      </c>
      <c r="K583" s="11">
        <f>AVERAGE(J583/I583)</f>
        <v>2.8796409798258915E-5</v>
      </c>
      <c r="M583" s="1"/>
      <c r="N583" s="1">
        <v>2</v>
      </c>
      <c r="O583" s="1">
        <v>96.088999999999999</v>
      </c>
      <c r="P583" s="1">
        <v>3.17</v>
      </c>
      <c r="Q583" s="11">
        <f t="shared" ref="Q583:Q589" si="116">AVERAGE(P583/O583)</f>
        <v>3.2990248623671801E-2</v>
      </c>
      <c r="S583" s="1"/>
      <c r="T583" s="1">
        <v>2</v>
      </c>
      <c r="U583" s="1">
        <v>97.513000000000005</v>
      </c>
      <c r="V583" s="1">
        <v>1.7769999999999999</v>
      </c>
      <c r="W583" s="11">
        <f t="shared" si="115"/>
        <v>1.8223211264139137E-2</v>
      </c>
    </row>
    <row r="584" spans="1:23">
      <c r="A584" s="1"/>
      <c r="B584" s="1">
        <v>3</v>
      </c>
      <c r="C584" s="1">
        <v>95.185000000000002</v>
      </c>
      <c r="D584" s="1">
        <v>3.8620000000000001</v>
      </c>
      <c r="E584" s="11">
        <f>AVERAGE(D584/C584)</f>
        <v>4.0573619793034615E-2</v>
      </c>
      <c r="G584" s="1"/>
      <c r="H584" s="1">
        <v>3</v>
      </c>
      <c r="I584" s="1">
        <v>96.111999999999995</v>
      </c>
      <c r="J584" s="1">
        <v>3.024</v>
      </c>
      <c r="K584" s="11">
        <f t="shared" si="114"/>
        <v>3.1463292825037459E-2</v>
      </c>
      <c r="M584" s="1"/>
      <c r="N584" s="1">
        <v>3</v>
      </c>
      <c r="O584" s="1">
        <v>96.698999999999998</v>
      </c>
      <c r="P584" s="1">
        <v>2.6179999999999999</v>
      </c>
      <c r="Q584" s="11">
        <f t="shared" si="116"/>
        <v>2.7073702933846266E-2</v>
      </c>
      <c r="S584" s="1"/>
      <c r="T584" s="1">
        <v>3</v>
      </c>
      <c r="U584" s="1">
        <v>97.388000000000005</v>
      </c>
      <c r="V584" s="1">
        <v>2.056</v>
      </c>
      <c r="W584" s="11">
        <f t="shared" si="115"/>
        <v>2.1111430566394217E-2</v>
      </c>
    </row>
    <row r="585" spans="1:23">
      <c r="A585" s="1"/>
      <c r="B585" s="1">
        <v>4</v>
      </c>
      <c r="C585" s="1">
        <v>94.349000000000004</v>
      </c>
      <c r="D585" s="1">
        <v>4.6459999999999999</v>
      </c>
      <c r="E585" s="11">
        <f t="shared" ref="E585:E589" si="117">AVERAGE(D585/C585)</f>
        <v>4.9242705275095652E-2</v>
      </c>
      <c r="G585" s="1"/>
      <c r="H585" s="1">
        <v>4</v>
      </c>
      <c r="I585" s="1">
        <v>96.376999999999995</v>
      </c>
      <c r="J585" s="1">
        <v>3.5539999999999998</v>
      </c>
      <c r="K585" s="11">
        <f t="shared" si="114"/>
        <v>3.6876018137107398E-2</v>
      </c>
      <c r="M585" s="1"/>
      <c r="N585" s="1">
        <v>4</v>
      </c>
      <c r="O585" s="1">
        <v>96.200999999999993</v>
      </c>
      <c r="P585" s="1">
        <v>3.0760000000000001</v>
      </c>
      <c r="Q585" s="11">
        <f t="shared" si="116"/>
        <v>3.1974719597509381E-2</v>
      </c>
      <c r="S585" s="1"/>
      <c r="T585" s="1">
        <v>4</v>
      </c>
      <c r="U585" s="1">
        <v>95.54</v>
      </c>
      <c r="V585" s="1">
        <v>3.742</v>
      </c>
      <c r="W585" s="11">
        <f t="shared" si="115"/>
        <v>3.9166841113669665E-2</v>
      </c>
    </row>
    <row r="586" spans="1:23">
      <c r="A586" s="1"/>
      <c r="B586" s="1">
        <v>5</v>
      </c>
      <c r="C586" s="1">
        <v>94.664000000000001</v>
      </c>
      <c r="D586" s="1">
        <v>4.3840000000000003</v>
      </c>
      <c r="E586" s="11">
        <f t="shared" si="117"/>
        <v>4.6311163694751967E-2</v>
      </c>
      <c r="G586" s="1"/>
      <c r="H586" s="1">
        <v>5</v>
      </c>
      <c r="I586" s="1">
        <v>96.326999999999998</v>
      </c>
      <c r="J586" s="1">
        <v>2.718</v>
      </c>
      <c r="K586" s="11">
        <f t="shared" si="114"/>
        <v>2.8216387928618143E-2</v>
      </c>
      <c r="M586" s="1"/>
      <c r="N586" s="1">
        <v>5</v>
      </c>
      <c r="O586" s="1">
        <v>95.007999999999996</v>
      </c>
      <c r="P586" s="1">
        <v>4.2510000000000003</v>
      </c>
      <c r="Q586" s="11">
        <f t="shared" si="116"/>
        <v>4.4743600538901994E-2</v>
      </c>
      <c r="S586" s="1"/>
      <c r="T586" s="1">
        <v>5</v>
      </c>
      <c r="U586" s="1">
        <v>97.25</v>
      </c>
      <c r="V586" s="1">
        <v>2.0539999999999998</v>
      </c>
      <c r="W586" s="11">
        <f t="shared" si="115"/>
        <v>2.1120822622107967E-2</v>
      </c>
    </row>
    <row r="587" spans="1:23">
      <c r="A587" s="1"/>
      <c r="B587" s="1">
        <v>6</v>
      </c>
      <c r="C587" s="1">
        <v>95.369</v>
      </c>
      <c r="D587" s="1">
        <v>3.7280000000000002</v>
      </c>
      <c r="E587" s="11">
        <f t="shared" si="117"/>
        <v>3.9090270423303174E-2</v>
      </c>
      <c r="G587" s="1"/>
      <c r="H587" s="1">
        <v>6</v>
      </c>
      <c r="I587" s="1">
        <v>96.512</v>
      </c>
      <c r="J587" s="1">
        <v>2.452</v>
      </c>
      <c r="K587" s="11">
        <f t="shared" si="114"/>
        <v>2.5406167108753316E-2</v>
      </c>
      <c r="M587" s="1"/>
      <c r="N587" s="1">
        <v>6</v>
      </c>
      <c r="O587" s="1">
        <v>95.733000000000004</v>
      </c>
      <c r="P587" s="1">
        <v>3.5430000000000001</v>
      </c>
      <c r="Q587" s="11">
        <f t="shared" si="116"/>
        <v>3.7009181786844661E-2</v>
      </c>
      <c r="S587" s="1"/>
      <c r="T587" s="1">
        <v>6</v>
      </c>
      <c r="U587" s="1">
        <v>97.177999999999997</v>
      </c>
      <c r="V587" s="1">
        <v>1.9279999999999999</v>
      </c>
      <c r="W587" s="11">
        <f t="shared" si="115"/>
        <v>1.9839881454650231E-2</v>
      </c>
    </row>
    <row r="588" spans="1:23">
      <c r="A588" s="1"/>
      <c r="B588" s="1">
        <v>7</v>
      </c>
      <c r="C588" s="1">
        <v>94.61</v>
      </c>
      <c r="D588" s="1">
        <v>3.726</v>
      </c>
      <c r="E588" s="11">
        <f t="shared" si="117"/>
        <v>3.9382729098403978E-2</v>
      </c>
      <c r="G588" s="1"/>
      <c r="H588" s="1">
        <v>7</v>
      </c>
      <c r="I588" s="1">
        <v>94.923000000000002</v>
      </c>
      <c r="J588" s="1">
        <v>4.1340000000000003</v>
      </c>
      <c r="K588" s="11">
        <f t="shared" si="114"/>
        <v>4.3551088777219436E-2</v>
      </c>
      <c r="M588" s="1"/>
      <c r="N588" s="1">
        <v>7</v>
      </c>
      <c r="O588" s="1">
        <v>95.534999999999997</v>
      </c>
      <c r="P588" s="1">
        <v>3.7730000000000001</v>
      </c>
      <c r="Q588" s="11">
        <f t="shared" si="116"/>
        <v>3.9493379389752448E-2</v>
      </c>
      <c r="S588" s="1"/>
      <c r="T588" s="1">
        <v>7</v>
      </c>
      <c r="U588" s="1">
        <v>96.224999999999994</v>
      </c>
      <c r="V588" s="1">
        <v>3.0880000000000001</v>
      </c>
      <c r="W588" s="11">
        <f t="shared" si="115"/>
        <v>3.2091452325279296E-2</v>
      </c>
    </row>
    <row r="589" spans="1:23">
      <c r="A589" s="1"/>
      <c r="B589" s="1">
        <v>8</v>
      </c>
      <c r="C589" s="1">
        <v>94.24</v>
      </c>
      <c r="D589" s="1">
        <v>4.82</v>
      </c>
      <c r="E589" s="11">
        <f t="shared" si="117"/>
        <v>5.1146010186757219E-2</v>
      </c>
      <c r="G589" s="1"/>
      <c r="H589" s="1">
        <v>8</v>
      </c>
      <c r="I589" s="1">
        <v>94.587999999999994</v>
      </c>
      <c r="J589" s="1">
        <v>4.4400000000000004</v>
      </c>
      <c r="K589" s="11">
        <f t="shared" si="114"/>
        <v>4.6940415274664866E-2</v>
      </c>
      <c r="M589" s="1"/>
      <c r="N589" s="1">
        <v>8</v>
      </c>
      <c r="O589" s="1">
        <v>96.738</v>
      </c>
      <c r="P589" s="1">
        <v>3.5110000000000001</v>
      </c>
      <c r="Q589" s="11">
        <f t="shared" si="116"/>
        <v>3.6293907254646575E-2</v>
      </c>
      <c r="S589" s="1"/>
      <c r="T589" s="1">
        <v>8</v>
      </c>
      <c r="U589" s="1">
        <v>95.813000000000002</v>
      </c>
      <c r="V589" s="1">
        <v>3.4630000000000001</v>
      </c>
      <c r="W589" s="11">
        <f t="shared" si="115"/>
        <v>3.6143320843726845E-2</v>
      </c>
    </row>
    <row r="590" spans="1:23">
      <c r="A590" s="1" t="s">
        <v>526</v>
      </c>
      <c r="B590" s="1"/>
      <c r="C590" s="1"/>
      <c r="D590" s="1"/>
      <c r="E590" s="11">
        <f>AVERAGE(E582:E589)</f>
        <v>4.4966582665490966E-2</v>
      </c>
      <c r="G590" s="1" t="s">
        <v>526</v>
      </c>
      <c r="H590" s="1"/>
      <c r="I590" s="1"/>
      <c r="J590" s="1"/>
      <c r="K590" s="11">
        <f>AVERAGE(K582:K589)</f>
        <v>3.195109574209111E-2</v>
      </c>
      <c r="M590" s="1" t="s">
        <v>526</v>
      </c>
      <c r="N590" s="1"/>
      <c r="O590" s="1"/>
      <c r="P590" s="1"/>
      <c r="Q590" s="11">
        <f>AVERAGE(Q582:Q589)</f>
        <v>3.5958898061889781E-2</v>
      </c>
      <c r="S590" s="1" t="s">
        <v>526</v>
      </c>
      <c r="T590" s="1"/>
      <c r="U590" s="1"/>
      <c r="V590" s="1"/>
      <c r="W590" s="11">
        <f>AVERAGE(W582:W589)</f>
        <v>2.6682898172004945E-2</v>
      </c>
    </row>
    <row r="591" spans="1:23">
      <c r="A591" s="1" t="s">
        <v>527</v>
      </c>
      <c r="B591" s="1"/>
      <c r="C591" s="1"/>
      <c r="D591" s="1"/>
      <c r="E591" s="11">
        <f>_xlfn.STDEV.S(E582:E589)</f>
        <v>4.6521950377887613E-3</v>
      </c>
      <c r="G591" s="1" t="s">
        <v>527</v>
      </c>
      <c r="H591" s="1"/>
      <c r="I591" s="1"/>
      <c r="J591" s="1"/>
      <c r="K591" s="11">
        <f>_xlfn.STDEV.S(K582:K589)</f>
        <v>1.5044892642505215E-2</v>
      </c>
      <c r="M591" s="1" t="s">
        <v>527</v>
      </c>
      <c r="N591" s="1"/>
      <c r="O591" s="1"/>
      <c r="P591" s="1"/>
      <c r="Q591" s="11">
        <f>_xlfn.STDEV.S(Q582:Q589)</f>
        <v>5.3327043898122543E-3</v>
      </c>
      <c r="S591" s="1" t="s">
        <v>527</v>
      </c>
      <c r="T591" s="1"/>
      <c r="U591" s="1"/>
      <c r="V591" s="1"/>
      <c r="W591" s="11">
        <f>_xlfn.STDEV.S(W582:W589)</f>
        <v>8.0694511405374932E-3</v>
      </c>
    </row>
    <row r="593" spans="1:23">
      <c r="A593" s="13" t="s">
        <v>520</v>
      </c>
      <c r="B593" s="13" t="s">
        <v>521</v>
      </c>
      <c r="C593" s="11" t="s">
        <v>522</v>
      </c>
      <c r="D593" s="11" t="s">
        <v>523</v>
      </c>
      <c r="E593" s="11" t="s">
        <v>524</v>
      </c>
      <c r="G593" s="13" t="s">
        <v>520</v>
      </c>
      <c r="H593" s="13" t="s">
        <v>521</v>
      </c>
      <c r="I593" s="11" t="s">
        <v>522</v>
      </c>
      <c r="J593" s="11" t="s">
        <v>523</v>
      </c>
      <c r="K593" s="11" t="s">
        <v>524</v>
      </c>
      <c r="M593" s="13" t="s">
        <v>520</v>
      </c>
      <c r="N593" s="13" t="s">
        <v>521</v>
      </c>
      <c r="O593" s="11" t="s">
        <v>522</v>
      </c>
      <c r="P593" s="11" t="s">
        <v>523</v>
      </c>
      <c r="Q593" s="11" t="s">
        <v>524</v>
      </c>
      <c r="S593" s="13" t="s">
        <v>520</v>
      </c>
      <c r="T593" s="13" t="s">
        <v>521</v>
      </c>
      <c r="U593" s="11" t="s">
        <v>522</v>
      </c>
      <c r="V593" s="11" t="s">
        <v>523</v>
      </c>
      <c r="W593" s="11" t="s">
        <v>524</v>
      </c>
    </row>
    <row r="594" spans="1:23">
      <c r="A594" s="16" t="s">
        <v>241</v>
      </c>
      <c r="B594" s="1"/>
      <c r="C594" s="12"/>
      <c r="D594" s="1"/>
      <c r="E594" s="11"/>
      <c r="G594" s="16" t="s">
        <v>243</v>
      </c>
      <c r="H594" s="1"/>
      <c r="I594" s="12"/>
      <c r="J594" s="1"/>
      <c r="K594" s="11"/>
      <c r="M594" s="16" t="s">
        <v>244</v>
      </c>
      <c r="N594" s="1"/>
      <c r="O594" s="12"/>
      <c r="P594" s="1"/>
      <c r="Q594" s="11"/>
      <c r="S594" s="16" t="s">
        <v>245</v>
      </c>
      <c r="T594" s="1"/>
      <c r="U594" s="12"/>
      <c r="V594" s="1"/>
      <c r="W594" s="11"/>
    </row>
    <row r="595" spans="1:23">
      <c r="A595" s="1"/>
      <c r="B595" s="1">
        <v>1</v>
      </c>
      <c r="C595" s="1">
        <v>96.658000000000001</v>
      </c>
      <c r="D595" s="1">
        <v>2.452</v>
      </c>
      <c r="E595" s="11">
        <f>AVERAGE(D595/C595)</f>
        <v>2.5367791595108526E-2</v>
      </c>
      <c r="G595" s="1"/>
      <c r="H595" s="1">
        <v>1</v>
      </c>
      <c r="I595" s="1">
        <v>93.27</v>
      </c>
      <c r="J595" s="1">
        <v>5.1429999999999998</v>
      </c>
      <c r="K595" s="11">
        <f t="shared" ref="K595:K602" si="118">AVERAGE(J595/I595)</f>
        <v>5.5140988527929667E-2</v>
      </c>
      <c r="M595" s="1"/>
      <c r="N595" s="1">
        <v>1</v>
      </c>
      <c r="O595" s="1">
        <v>93.2</v>
      </c>
      <c r="P595" s="1">
        <v>5.9820000000000002</v>
      </c>
      <c r="Q595" s="11">
        <f>AVERAGE(P595/O595)</f>
        <v>6.4184549356223169E-2</v>
      </c>
      <c r="S595" s="1"/>
      <c r="T595" s="1">
        <v>1</v>
      </c>
      <c r="U595" s="1">
        <v>96.9</v>
      </c>
      <c r="V595" s="1">
        <v>2.16</v>
      </c>
      <c r="W595" s="11">
        <f t="shared" ref="W595:W602" si="119">AVERAGE(V595/U595)</f>
        <v>2.2291021671826627E-2</v>
      </c>
    </row>
    <row r="596" spans="1:23">
      <c r="A596" s="1"/>
      <c r="B596" s="1">
        <v>2</v>
      </c>
      <c r="C596" s="1">
        <v>97.06</v>
      </c>
      <c r="D596" s="1">
        <v>2.0219999999999998</v>
      </c>
      <c r="E596" s="11">
        <f t="shared" ref="E596:E602" si="120">AVERAGE(D596/C596)</f>
        <v>2.0832474757881719E-2</v>
      </c>
      <c r="G596" s="1"/>
      <c r="H596" s="1">
        <v>2</v>
      </c>
      <c r="I596" s="1">
        <v>95.058999999999997</v>
      </c>
      <c r="J596" s="1">
        <v>4.0010000000000003</v>
      </c>
      <c r="K596" s="11">
        <f t="shared" si="118"/>
        <v>4.2089649586046565E-2</v>
      </c>
      <c r="M596" s="1"/>
      <c r="N596" s="1">
        <v>2</v>
      </c>
      <c r="O596" s="1">
        <v>95.27</v>
      </c>
      <c r="P596" s="1">
        <v>3.8759999999999999</v>
      </c>
      <c r="Q596" s="11">
        <f t="shared" ref="Q596:Q602" si="121">AVERAGE(P596/O596)</f>
        <v>4.0684370735803506E-2</v>
      </c>
      <c r="S596" s="1"/>
      <c r="T596" s="1">
        <v>2</v>
      </c>
      <c r="U596" s="1">
        <v>95.85</v>
      </c>
      <c r="V596" s="1">
        <v>2.121</v>
      </c>
      <c r="W596" s="11">
        <f t="shared" si="119"/>
        <v>2.2128325508607199E-2</v>
      </c>
    </row>
    <row r="597" spans="1:23">
      <c r="A597" s="1"/>
      <c r="B597" s="1">
        <v>3</v>
      </c>
      <c r="C597" s="1">
        <v>97.709000000000003</v>
      </c>
      <c r="D597" s="1">
        <v>2.4900000000000002</v>
      </c>
      <c r="E597" s="11">
        <f t="shared" si="120"/>
        <v>2.5483834651874444E-2</v>
      </c>
      <c r="G597" s="1"/>
      <c r="H597" s="1">
        <v>3</v>
      </c>
      <c r="I597" s="1">
        <v>97.012</v>
      </c>
      <c r="J597" s="1">
        <v>2.2200000000000002</v>
      </c>
      <c r="K597" s="11">
        <f t="shared" si="118"/>
        <v>2.2883766956665157E-2</v>
      </c>
      <c r="M597" s="1"/>
      <c r="N597" s="1">
        <v>3</v>
      </c>
      <c r="O597" s="1">
        <v>96.38</v>
      </c>
      <c r="P597" s="1">
        <v>2.7719999999999998</v>
      </c>
      <c r="Q597" s="11">
        <f t="shared" si="121"/>
        <v>2.8761153766341564E-2</v>
      </c>
      <c r="S597" s="1"/>
      <c r="T597" s="1">
        <v>3</v>
      </c>
      <c r="U597" s="1">
        <v>96.88</v>
      </c>
      <c r="V597" s="1">
        <v>2.3359999999999999</v>
      </c>
      <c r="W597" s="11">
        <f t="shared" si="119"/>
        <v>2.4112303881090008E-2</v>
      </c>
    </row>
    <row r="598" spans="1:23">
      <c r="A598" s="1"/>
      <c r="B598" s="1">
        <v>4</v>
      </c>
      <c r="C598" s="1">
        <v>94.662999999999997</v>
      </c>
      <c r="D598" s="1">
        <v>4.3570000000000002</v>
      </c>
      <c r="E598" s="11">
        <f t="shared" si="120"/>
        <v>4.6026430601185261E-2</v>
      </c>
      <c r="G598" s="1"/>
      <c r="H598" s="1">
        <v>4</v>
      </c>
      <c r="I598" s="1">
        <v>94.69</v>
      </c>
      <c r="J598" s="1">
        <v>4.32</v>
      </c>
      <c r="K598" s="11">
        <f t="shared" si="118"/>
        <v>4.5622557820255573E-2</v>
      </c>
      <c r="M598" s="1"/>
      <c r="N598" s="1">
        <v>4</v>
      </c>
      <c r="O598" s="1">
        <v>96.53</v>
      </c>
      <c r="P598" s="1">
        <v>2.798</v>
      </c>
      <c r="Q598" s="11">
        <f t="shared" si="121"/>
        <v>2.8985807520977933E-2</v>
      </c>
      <c r="S598" s="1"/>
      <c r="T598" s="1">
        <v>4</v>
      </c>
      <c r="U598" s="1">
        <v>96.516000000000005</v>
      </c>
      <c r="V598" s="1">
        <v>3.3580000000000001</v>
      </c>
      <c r="W598" s="11">
        <f t="shared" si="119"/>
        <v>3.4792158813046543E-2</v>
      </c>
    </row>
    <row r="599" spans="1:23">
      <c r="A599" s="1"/>
      <c r="B599" s="1">
        <v>5</v>
      </c>
      <c r="C599" s="1">
        <v>96.16</v>
      </c>
      <c r="D599" s="1">
        <v>2.2589999999999999</v>
      </c>
      <c r="E599" s="11">
        <f t="shared" si="120"/>
        <v>2.3492096505823627E-2</v>
      </c>
      <c r="G599" s="1"/>
      <c r="H599" s="1">
        <v>5</v>
      </c>
      <c r="I599" s="1">
        <v>95.207999999999998</v>
      </c>
      <c r="J599" s="1">
        <v>3.8420000000000001</v>
      </c>
      <c r="K599" s="11">
        <f t="shared" si="118"/>
        <v>4.0353751785564239E-2</v>
      </c>
      <c r="M599" s="1"/>
      <c r="N599" s="1">
        <v>5</v>
      </c>
      <c r="O599" s="1">
        <v>91.83</v>
      </c>
      <c r="P599" s="1">
        <v>7.2009999999999996</v>
      </c>
      <c r="Q599" s="11">
        <f t="shared" si="121"/>
        <v>7.8416639442448005E-2</v>
      </c>
      <c r="S599" s="1"/>
      <c r="T599" s="1">
        <v>5</v>
      </c>
      <c r="U599" s="1">
        <v>95.96</v>
      </c>
      <c r="V599" s="1">
        <v>3.351</v>
      </c>
      <c r="W599" s="11">
        <f t="shared" si="119"/>
        <v>3.4920800333472279E-2</v>
      </c>
    </row>
    <row r="600" spans="1:23">
      <c r="A600" s="1"/>
      <c r="B600" s="1">
        <v>6</v>
      </c>
      <c r="C600" s="1">
        <v>96.885999999999996</v>
      </c>
      <c r="D600" s="1">
        <v>2.1760000000000002</v>
      </c>
      <c r="E600" s="11">
        <f t="shared" si="120"/>
        <v>2.2459385256899864E-2</v>
      </c>
      <c r="G600" s="1"/>
      <c r="H600" s="1">
        <v>6</v>
      </c>
      <c r="I600" s="1">
        <v>96.122</v>
      </c>
      <c r="J600" s="1">
        <v>3.0089999999999999</v>
      </c>
      <c r="K600" s="11">
        <f t="shared" si="118"/>
        <v>3.130396787415992E-2</v>
      </c>
      <c r="M600" s="1"/>
      <c r="N600" s="1">
        <v>6</v>
      </c>
      <c r="O600" s="1">
        <v>94.74</v>
      </c>
      <c r="P600" s="1">
        <v>4.3319999999999999</v>
      </c>
      <c r="Q600" s="11">
        <f t="shared" si="121"/>
        <v>4.5725142495250157E-2</v>
      </c>
      <c r="S600" s="1"/>
      <c r="T600" s="1">
        <v>6</v>
      </c>
      <c r="U600" s="1">
        <v>95.7</v>
      </c>
      <c r="V600" s="1">
        <v>3.298</v>
      </c>
      <c r="W600" s="11">
        <f t="shared" si="119"/>
        <v>3.446185997910136E-2</v>
      </c>
    </row>
    <row r="601" spans="1:23">
      <c r="A601" s="1"/>
      <c r="B601" s="1">
        <v>7</v>
      </c>
      <c r="C601" s="1">
        <v>96.081999999999994</v>
      </c>
      <c r="D601" s="1">
        <v>3.04</v>
      </c>
      <c r="E601" s="11">
        <f t="shared" si="120"/>
        <v>3.1639641139859703E-2</v>
      </c>
      <c r="G601" s="1"/>
      <c r="H601" s="1">
        <v>7</v>
      </c>
      <c r="I601" s="1">
        <v>96.284000000000006</v>
      </c>
      <c r="J601" s="1">
        <v>2.8730000000000002</v>
      </c>
      <c r="K601" s="11">
        <f t="shared" si="118"/>
        <v>2.9838810186531513E-2</v>
      </c>
      <c r="M601" s="1"/>
      <c r="N601" s="1">
        <v>7</v>
      </c>
      <c r="O601" s="1">
        <v>94.9</v>
      </c>
      <c r="P601" s="1">
        <v>4.2380000000000004</v>
      </c>
      <c r="Q601" s="11">
        <f t="shared" si="121"/>
        <v>4.4657534246575342E-2</v>
      </c>
      <c r="S601" s="1"/>
      <c r="T601" s="1">
        <v>7</v>
      </c>
      <c r="U601" s="1">
        <v>96.81</v>
      </c>
      <c r="V601" s="1">
        <v>2.472</v>
      </c>
      <c r="W601" s="11">
        <f t="shared" si="119"/>
        <v>2.5534552215680198E-2</v>
      </c>
    </row>
    <row r="602" spans="1:23">
      <c r="A602" s="1"/>
      <c r="B602" s="1">
        <v>8</v>
      </c>
      <c r="C602" s="1">
        <v>94.483000000000004</v>
      </c>
      <c r="D602" s="1">
        <v>4.5860000000000003</v>
      </c>
      <c r="E602" s="11">
        <f t="shared" si="120"/>
        <v>4.853783220261846E-2</v>
      </c>
      <c r="G602" s="1"/>
      <c r="H602" s="1">
        <v>8</v>
      </c>
      <c r="I602" s="1">
        <v>95.620999999999995</v>
      </c>
      <c r="J602" s="1">
        <v>3.4780000000000002</v>
      </c>
      <c r="K602" s="11">
        <f t="shared" si="118"/>
        <v>3.6372763305131721E-2</v>
      </c>
      <c r="M602" s="1"/>
      <c r="N602" s="1">
        <v>8</v>
      </c>
      <c r="O602" s="1">
        <v>96</v>
      </c>
      <c r="P602" s="1">
        <v>3.2149999999999999</v>
      </c>
      <c r="Q602" s="11">
        <f t="shared" si="121"/>
        <v>3.348958333333333E-2</v>
      </c>
      <c r="S602" s="1"/>
      <c r="T602" s="1">
        <v>8</v>
      </c>
      <c r="U602" s="1">
        <v>96.34</v>
      </c>
      <c r="V602" s="1">
        <v>2.8690000000000002</v>
      </c>
      <c r="W602" s="11">
        <f t="shared" si="119"/>
        <v>2.9779946024496576E-2</v>
      </c>
    </row>
    <row r="603" spans="1:23">
      <c r="A603" s="1" t="s">
        <v>526</v>
      </c>
      <c r="B603" s="1"/>
      <c r="C603" s="1"/>
      <c r="D603" s="1"/>
      <c r="E603" s="11">
        <f>AVERAGE(E595:E602)</f>
        <v>3.0479935838906451E-2</v>
      </c>
      <c r="G603" s="1" t="s">
        <v>526</v>
      </c>
      <c r="H603" s="1"/>
      <c r="I603" s="1"/>
      <c r="J603" s="1"/>
      <c r="K603" s="11">
        <f>AVERAGE(K595:K602)</f>
        <v>3.7950782005285545E-2</v>
      </c>
      <c r="M603" s="1" t="s">
        <v>526</v>
      </c>
      <c r="N603" s="1"/>
      <c r="O603" s="1"/>
      <c r="P603" s="1"/>
      <c r="Q603" s="11">
        <f>AVERAGE(Q595:Q602)</f>
        <v>4.5613097612119131E-2</v>
      </c>
      <c r="S603" s="1" t="s">
        <v>526</v>
      </c>
      <c r="T603" s="1"/>
      <c r="U603" s="1"/>
      <c r="V603" s="1"/>
      <c r="W603" s="11">
        <f>AVERAGE(W595:W602)</f>
        <v>2.8502621053415098E-2</v>
      </c>
    </row>
    <row r="604" spans="1:23">
      <c r="A604" s="1" t="s">
        <v>527</v>
      </c>
      <c r="B604" s="1"/>
      <c r="C604" s="1"/>
      <c r="D604" s="1"/>
      <c r="E604" s="11">
        <f>_xlfn.STDEV.S(E595:E602)</f>
        <v>1.0865763520572549E-2</v>
      </c>
      <c r="G604" s="1" t="s">
        <v>527</v>
      </c>
      <c r="H604" s="1"/>
      <c r="I604" s="1"/>
      <c r="J604" s="1"/>
      <c r="K604" s="11">
        <f>_xlfn.STDEV.S(K595:K602)</f>
        <v>1.0118957762802744E-2</v>
      </c>
      <c r="M604" s="1" t="s">
        <v>527</v>
      </c>
      <c r="N604" s="1"/>
      <c r="O604" s="1"/>
      <c r="P604" s="1"/>
      <c r="Q604" s="11">
        <f>_xlfn.STDEV.S(Q595:Q602)</f>
        <v>1.754025397333869E-2</v>
      </c>
      <c r="S604" s="1" t="s">
        <v>527</v>
      </c>
      <c r="T604" s="1"/>
      <c r="U604" s="1"/>
      <c r="V604" s="1"/>
      <c r="W604" s="11">
        <f>_xlfn.STDEV.S(W595:W602)</f>
        <v>5.6719274404108981E-3</v>
      </c>
    </row>
    <row r="606" spans="1:23">
      <c r="A606" s="13" t="s">
        <v>520</v>
      </c>
      <c r="B606" s="13" t="s">
        <v>521</v>
      </c>
      <c r="C606" s="11" t="s">
        <v>522</v>
      </c>
      <c r="D606" s="11" t="s">
        <v>523</v>
      </c>
      <c r="E606" s="11" t="s">
        <v>524</v>
      </c>
      <c r="G606" s="13" t="s">
        <v>520</v>
      </c>
      <c r="H606" s="13" t="s">
        <v>521</v>
      </c>
      <c r="I606" s="11" t="s">
        <v>522</v>
      </c>
      <c r="J606" s="11" t="s">
        <v>523</v>
      </c>
      <c r="K606" s="11" t="s">
        <v>524</v>
      </c>
      <c r="M606" s="13" t="s">
        <v>520</v>
      </c>
      <c r="N606" s="13" t="s">
        <v>521</v>
      </c>
      <c r="O606" s="11" t="s">
        <v>522</v>
      </c>
      <c r="P606" s="11" t="s">
        <v>523</v>
      </c>
      <c r="Q606" s="11" t="s">
        <v>524</v>
      </c>
      <c r="S606" s="13" t="s">
        <v>520</v>
      </c>
      <c r="T606" s="13" t="s">
        <v>521</v>
      </c>
      <c r="U606" s="11" t="s">
        <v>522</v>
      </c>
      <c r="V606" s="11" t="s">
        <v>523</v>
      </c>
      <c r="W606" s="11" t="s">
        <v>524</v>
      </c>
    </row>
    <row r="607" spans="1:23">
      <c r="A607" s="16" t="s">
        <v>246</v>
      </c>
      <c r="B607" s="1"/>
      <c r="C607" s="12"/>
      <c r="D607" s="1"/>
      <c r="E607" s="11"/>
      <c r="G607" s="59" t="s">
        <v>247</v>
      </c>
      <c r="H607" s="1"/>
      <c r="I607" s="12"/>
      <c r="J607" s="1"/>
      <c r="K607" s="11"/>
      <c r="M607" s="16" t="s">
        <v>547</v>
      </c>
      <c r="N607" s="1"/>
      <c r="O607" s="12"/>
      <c r="P607" s="1"/>
      <c r="Q607" s="11"/>
      <c r="S607" s="16" t="s">
        <v>548</v>
      </c>
      <c r="T607" s="1"/>
      <c r="U607" s="12"/>
      <c r="V607" s="1"/>
      <c r="W607" s="11"/>
    </row>
    <row r="608" spans="1:23">
      <c r="A608" s="1"/>
      <c r="B608" s="1">
        <v>1</v>
      </c>
      <c r="C608" s="1">
        <v>92.23</v>
      </c>
      <c r="D608" s="1">
        <v>7.0090000000000003</v>
      </c>
      <c r="E608" s="11">
        <f>AVERAGE(D608/C608)</f>
        <v>7.5994795619646532E-2</v>
      </c>
      <c r="G608" s="1"/>
      <c r="H608" s="1">
        <v>1</v>
      </c>
      <c r="I608" s="1">
        <v>93.930999999999997</v>
      </c>
      <c r="J608" s="1">
        <v>5.0910000000000002</v>
      </c>
      <c r="K608" s="11">
        <f t="shared" ref="K608:K615" si="122">AVERAGE(J608/I608)</f>
        <v>5.4199359104023168E-2</v>
      </c>
      <c r="M608" s="1"/>
      <c r="N608" s="1">
        <v>1</v>
      </c>
      <c r="O608" s="1"/>
      <c r="P608" s="1"/>
      <c r="Q608" s="11" t="e">
        <f>AVERAGE(P608/O608)</f>
        <v>#DIV/0!</v>
      </c>
      <c r="S608" s="1"/>
      <c r="T608" s="1">
        <v>1</v>
      </c>
      <c r="U608" s="1"/>
      <c r="V608" s="1"/>
      <c r="W608" s="11" t="e">
        <f t="shared" ref="W608:W615" si="123">AVERAGE(V608/U608)</f>
        <v>#DIV/0!</v>
      </c>
    </row>
    <row r="609" spans="1:23">
      <c r="A609" s="1"/>
      <c r="B609" s="1">
        <v>2</v>
      </c>
      <c r="C609" s="1">
        <v>93.56</v>
      </c>
      <c r="D609" s="1">
        <v>5.4960000000000004</v>
      </c>
      <c r="E609" s="11">
        <f t="shared" ref="E609:E615" si="124">AVERAGE(D609/C609)</f>
        <v>5.8743052586575466E-2</v>
      </c>
      <c r="G609" s="1"/>
      <c r="H609" s="1">
        <v>2</v>
      </c>
      <c r="I609" s="1">
        <v>93.259</v>
      </c>
      <c r="J609" s="1">
        <v>5.8259999999999996</v>
      </c>
      <c r="K609" s="11">
        <f t="shared" si="122"/>
        <v>6.2471182405987619E-2</v>
      </c>
      <c r="M609" s="1"/>
      <c r="N609" s="1">
        <v>2</v>
      </c>
      <c r="O609" s="1"/>
      <c r="P609" s="1"/>
      <c r="Q609" s="11" t="e">
        <f t="shared" ref="Q609:Q615" si="125">AVERAGE(P609/O609)</f>
        <v>#DIV/0!</v>
      </c>
      <c r="S609" s="1"/>
      <c r="T609" s="1">
        <v>2</v>
      </c>
      <c r="U609" s="1"/>
      <c r="V609" s="1"/>
      <c r="W609" s="11" t="e">
        <f t="shared" si="123"/>
        <v>#DIV/0!</v>
      </c>
    </row>
    <row r="610" spans="1:23">
      <c r="A610" s="1"/>
      <c r="B610" s="1">
        <v>3</v>
      </c>
      <c r="C610" s="1">
        <v>92.93</v>
      </c>
      <c r="D610" s="1">
        <v>6.1909999999999998</v>
      </c>
      <c r="E610" s="11">
        <f t="shared" si="124"/>
        <v>6.6620036586678144E-2</v>
      </c>
      <c r="G610" s="1"/>
      <c r="H610" s="1">
        <v>3</v>
      </c>
      <c r="I610" s="1">
        <v>93.95</v>
      </c>
      <c r="J610" s="1">
        <v>5.117</v>
      </c>
      <c r="K610" s="11">
        <f t="shared" si="122"/>
        <v>5.4465141032464075E-2</v>
      </c>
      <c r="M610" s="1"/>
      <c r="N610" s="1">
        <v>3</v>
      </c>
      <c r="O610" s="1"/>
      <c r="P610" s="1"/>
      <c r="Q610" s="11" t="e">
        <f t="shared" si="125"/>
        <v>#DIV/0!</v>
      </c>
      <c r="S610" s="1"/>
      <c r="T610" s="1">
        <v>3</v>
      </c>
      <c r="U610" s="1"/>
      <c r="V610" s="1"/>
      <c r="W610" s="11" t="e">
        <f t="shared" si="123"/>
        <v>#DIV/0!</v>
      </c>
    </row>
    <row r="611" spans="1:23">
      <c r="A611" s="1"/>
      <c r="B611" s="1">
        <v>4</v>
      </c>
      <c r="C611" s="1">
        <v>93.28</v>
      </c>
      <c r="D611" s="1">
        <v>5.8739999999999997</v>
      </c>
      <c r="E611" s="11">
        <f t="shared" si="124"/>
        <v>6.2971698113207547E-2</v>
      </c>
      <c r="G611" s="1"/>
      <c r="H611" s="1">
        <v>4</v>
      </c>
      <c r="I611" s="1">
        <v>92.400999999999996</v>
      </c>
      <c r="J611" s="1">
        <v>6.53</v>
      </c>
      <c r="K611" s="11">
        <f t="shared" si="122"/>
        <v>7.0670230841657564E-2</v>
      </c>
      <c r="M611" s="1"/>
      <c r="N611" s="1">
        <v>4</v>
      </c>
      <c r="O611" s="1"/>
      <c r="P611" s="1"/>
      <c r="Q611" s="11" t="e">
        <f t="shared" si="125"/>
        <v>#DIV/0!</v>
      </c>
      <c r="S611" s="1"/>
      <c r="T611" s="1">
        <v>4</v>
      </c>
      <c r="U611" s="1"/>
      <c r="V611" s="1"/>
      <c r="W611" s="11" t="e">
        <f t="shared" si="123"/>
        <v>#DIV/0!</v>
      </c>
    </row>
    <row r="612" spans="1:23">
      <c r="A612" s="1"/>
      <c r="B612" s="1">
        <v>5</v>
      </c>
      <c r="C612" s="1">
        <v>93.42</v>
      </c>
      <c r="D612" s="1">
        <v>5.6520000000000001</v>
      </c>
      <c r="E612" s="11">
        <f t="shared" si="124"/>
        <v>6.0500963391136801E-2</v>
      </c>
      <c r="G612" s="1"/>
      <c r="H612" s="1">
        <v>5</v>
      </c>
      <c r="I612" s="1">
        <v>94.741</v>
      </c>
      <c r="J612" s="1">
        <v>4.4610000000000003</v>
      </c>
      <c r="K612" s="11">
        <f t="shared" si="122"/>
        <v>4.7086266769402904E-2</v>
      </c>
      <c r="M612" s="1"/>
      <c r="N612" s="1">
        <v>5</v>
      </c>
      <c r="O612" s="1"/>
      <c r="P612" s="1"/>
      <c r="Q612" s="11" t="e">
        <f t="shared" si="125"/>
        <v>#DIV/0!</v>
      </c>
      <c r="S612" s="1"/>
      <c r="T612" s="1">
        <v>5</v>
      </c>
      <c r="U612" s="1"/>
      <c r="V612" s="1"/>
      <c r="W612" s="11" t="e">
        <f t="shared" si="123"/>
        <v>#DIV/0!</v>
      </c>
    </row>
    <row r="613" spans="1:23">
      <c r="A613" s="1"/>
      <c r="B613" s="1">
        <v>6</v>
      </c>
      <c r="C613" s="1">
        <v>94.68</v>
      </c>
      <c r="D613" s="1">
        <v>4.4589999999999996</v>
      </c>
      <c r="E613" s="11">
        <f t="shared" si="124"/>
        <v>4.7095479509928172E-2</v>
      </c>
      <c r="G613" s="1"/>
      <c r="H613" s="1">
        <v>6</v>
      </c>
      <c r="I613" s="1">
        <v>93.265000000000001</v>
      </c>
      <c r="J613" s="1">
        <v>5.7919999999999998</v>
      </c>
      <c r="K613" s="11">
        <f t="shared" si="122"/>
        <v>6.2102610840079342E-2</v>
      </c>
      <c r="M613" s="1"/>
      <c r="N613" s="1">
        <v>6</v>
      </c>
      <c r="O613" s="1"/>
      <c r="P613" s="1"/>
      <c r="Q613" s="11" t="e">
        <f t="shared" si="125"/>
        <v>#DIV/0!</v>
      </c>
      <c r="S613" s="1"/>
      <c r="T613" s="1">
        <v>6</v>
      </c>
      <c r="U613" s="1"/>
      <c r="V613" s="1"/>
      <c r="W613" s="11" t="e">
        <f t="shared" si="123"/>
        <v>#DIV/0!</v>
      </c>
    </row>
    <row r="614" spans="1:23">
      <c r="A614" s="1"/>
      <c r="B614" s="1">
        <v>7</v>
      </c>
      <c r="C614" s="1">
        <v>92.04</v>
      </c>
      <c r="D614" s="1">
        <v>6.9489999999999998</v>
      </c>
      <c r="E614" s="11">
        <f t="shared" si="124"/>
        <v>7.5499782703172522E-2</v>
      </c>
      <c r="G614" s="1"/>
      <c r="H614" s="1">
        <v>7</v>
      </c>
      <c r="I614" s="1">
        <v>93.423000000000002</v>
      </c>
      <c r="J614" s="1">
        <v>5.617</v>
      </c>
      <c r="K614" s="11">
        <f t="shared" si="122"/>
        <v>6.0124380505871142E-2</v>
      </c>
      <c r="M614" s="1"/>
      <c r="N614" s="1">
        <v>7</v>
      </c>
      <c r="O614" s="1"/>
      <c r="P614" s="1"/>
      <c r="Q614" s="11" t="e">
        <f t="shared" si="125"/>
        <v>#DIV/0!</v>
      </c>
      <c r="S614" s="1"/>
      <c r="T614" s="1">
        <v>7</v>
      </c>
      <c r="U614" s="1"/>
      <c r="V614" s="1"/>
      <c r="W614" s="11" t="e">
        <f t="shared" si="123"/>
        <v>#DIV/0!</v>
      </c>
    </row>
    <row r="615" spans="1:23">
      <c r="A615" s="1"/>
      <c r="B615" s="1">
        <v>8</v>
      </c>
      <c r="C615" s="1">
        <v>92.5</v>
      </c>
      <c r="D615" s="1">
        <v>5.665</v>
      </c>
      <c r="E615" s="11">
        <f t="shared" si="124"/>
        <v>6.1243243243243241E-2</v>
      </c>
      <c r="G615" s="1"/>
      <c r="H615" s="1">
        <v>8</v>
      </c>
      <c r="I615" s="1">
        <v>93.35</v>
      </c>
      <c r="J615" s="1">
        <v>5.0410000000000004</v>
      </c>
      <c r="K615" s="11">
        <f t="shared" si="122"/>
        <v>5.4001071237279062E-2</v>
      </c>
      <c r="M615" s="1"/>
      <c r="N615" s="1">
        <v>8</v>
      </c>
      <c r="O615" s="1"/>
      <c r="P615" s="1"/>
      <c r="Q615" s="11" t="e">
        <f t="shared" si="125"/>
        <v>#DIV/0!</v>
      </c>
      <c r="S615" s="1"/>
      <c r="T615" s="1">
        <v>8</v>
      </c>
      <c r="U615" s="1"/>
      <c r="V615" s="1"/>
      <c r="W615" s="11" t="e">
        <f t="shared" si="123"/>
        <v>#DIV/0!</v>
      </c>
    </row>
    <row r="616" spans="1:23">
      <c r="A616" s="1" t="s">
        <v>526</v>
      </c>
      <c r="B616" s="1"/>
      <c r="C616" s="1"/>
      <c r="D616" s="1"/>
      <c r="E616" s="11">
        <f>AVERAGE(E608:E615)</f>
        <v>6.3583631469198557E-2</v>
      </c>
      <c r="G616" s="1" t="s">
        <v>526</v>
      </c>
      <c r="H616" s="1"/>
      <c r="I616" s="1"/>
      <c r="J616" s="1"/>
      <c r="K616" s="11">
        <f>AVERAGE(K608:K615)</f>
        <v>5.8140030342095611E-2</v>
      </c>
      <c r="M616" s="1" t="s">
        <v>526</v>
      </c>
      <c r="N616" s="1"/>
      <c r="O616" s="1"/>
      <c r="P616" s="1"/>
      <c r="Q616" s="11" t="e">
        <f>AVERAGE(Q608:Q615)</f>
        <v>#DIV/0!</v>
      </c>
      <c r="S616" s="1" t="s">
        <v>526</v>
      </c>
      <c r="T616" s="1"/>
      <c r="U616" s="1"/>
      <c r="V616" s="1"/>
      <c r="W616" s="11" t="e">
        <f>AVERAGE(W608:W615)</f>
        <v>#DIV/0!</v>
      </c>
    </row>
    <row r="617" spans="1:23">
      <c r="A617" s="1" t="s">
        <v>527</v>
      </c>
      <c r="B617" s="1"/>
      <c r="C617" s="1"/>
      <c r="D617" s="1"/>
      <c r="E617" s="11">
        <f>_xlfn.STDEV.S(E608:E615)</f>
        <v>9.3800433501016727E-3</v>
      </c>
      <c r="G617" s="1" t="s">
        <v>527</v>
      </c>
      <c r="H617" s="1"/>
      <c r="I617" s="1"/>
      <c r="J617" s="1"/>
      <c r="K617" s="11">
        <f>_xlfn.STDEV.S(K608:K615)</f>
        <v>7.2086739950879735E-3</v>
      </c>
      <c r="M617" s="1" t="s">
        <v>527</v>
      </c>
      <c r="N617" s="1"/>
      <c r="O617" s="1"/>
      <c r="P617" s="1"/>
      <c r="Q617" s="11" t="e">
        <f>_xlfn.STDEV.S(Q608:Q615)</f>
        <v>#DIV/0!</v>
      </c>
      <c r="S617" s="1" t="s">
        <v>527</v>
      </c>
      <c r="T617" s="1"/>
      <c r="U617" s="1"/>
      <c r="V617" s="1"/>
      <c r="W617" s="11" t="e">
        <f>_xlfn.STDEV.S(W608:W615)</f>
        <v>#DIV/0!</v>
      </c>
    </row>
    <row r="619" spans="1:23">
      <c r="A619" s="13" t="s">
        <v>520</v>
      </c>
      <c r="B619" s="13" t="s">
        <v>521</v>
      </c>
      <c r="C619" s="11" t="s">
        <v>522</v>
      </c>
      <c r="D619" s="11" t="s">
        <v>523</v>
      </c>
      <c r="E619" s="11" t="s">
        <v>524</v>
      </c>
      <c r="G619" s="13" t="s">
        <v>520</v>
      </c>
      <c r="H619" s="13" t="s">
        <v>521</v>
      </c>
      <c r="I619" s="11" t="s">
        <v>522</v>
      </c>
      <c r="J619" s="11" t="s">
        <v>523</v>
      </c>
      <c r="K619" s="11" t="s">
        <v>524</v>
      </c>
      <c r="O619" s="10"/>
      <c r="P619" s="10"/>
      <c r="Q619" s="10"/>
      <c r="U619" s="10"/>
      <c r="V619" s="10"/>
      <c r="W619" s="10"/>
    </row>
    <row r="620" spans="1:23">
      <c r="A620" s="16" t="s">
        <v>248</v>
      </c>
      <c r="B620" s="1"/>
      <c r="C620" s="12"/>
      <c r="D620" s="1"/>
      <c r="E620" s="11"/>
      <c r="G620" s="16" t="s">
        <v>249</v>
      </c>
      <c r="H620" s="1"/>
      <c r="I620" s="12"/>
      <c r="J620" s="1"/>
      <c r="K620" s="11"/>
      <c r="Q620" s="10"/>
      <c r="W620" s="10"/>
    </row>
    <row r="621" spans="1:23">
      <c r="A621" s="1"/>
      <c r="B621" s="1">
        <v>1</v>
      </c>
      <c r="C621" s="1">
        <v>94.35</v>
      </c>
      <c r="D621" s="1">
        <v>4.7370000000000001</v>
      </c>
      <c r="E621" s="11">
        <f>AVERAGE(D621/C621)</f>
        <v>5.02066772655008E-2</v>
      </c>
      <c r="G621" s="1"/>
      <c r="H621" s="1">
        <v>1</v>
      </c>
      <c r="I621" s="1">
        <v>93.47</v>
      </c>
      <c r="J621" s="1">
        <v>5.6870000000000003</v>
      </c>
      <c r="K621" s="11">
        <f t="shared" ref="K621:K628" si="126">AVERAGE(J621/I621)</f>
        <v>6.0843051246389217E-2</v>
      </c>
      <c r="Q621" s="10"/>
      <c r="W621" s="10"/>
    </row>
    <row r="622" spans="1:23">
      <c r="A622" s="1"/>
      <c r="B622" s="1">
        <v>2</v>
      </c>
      <c r="C622" s="1">
        <v>95.75</v>
      </c>
      <c r="D622" s="1">
        <v>3.3610000000000002</v>
      </c>
      <c r="E622" s="11">
        <f t="shared" ref="E622:E628" si="127">AVERAGE(D622/C622)</f>
        <v>3.5101827676240212E-2</v>
      </c>
      <c r="G622" s="1"/>
      <c r="H622" s="1">
        <v>2</v>
      </c>
      <c r="I622" s="1">
        <v>94.65</v>
      </c>
      <c r="J622" s="1">
        <v>4.3929999999999998</v>
      </c>
      <c r="K622" s="11">
        <f t="shared" si="126"/>
        <v>4.6413100898045428E-2</v>
      </c>
      <c r="Q622" s="10"/>
      <c r="W622" s="10"/>
    </row>
    <row r="623" spans="1:23">
      <c r="A623" s="1"/>
      <c r="B623" s="1">
        <v>3</v>
      </c>
      <c r="C623" s="1">
        <v>96.56</v>
      </c>
      <c r="D623" s="1">
        <v>2.6459999999999999</v>
      </c>
      <c r="E623" s="11">
        <f t="shared" si="127"/>
        <v>2.7402651201325599E-2</v>
      </c>
      <c r="G623" s="1"/>
      <c r="H623" s="1">
        <v>3</v>
      </c>
      <c r="I623" s="1">
        <v>95.29</v>
      </c>
      <c r="J623" s="1">
        <v>3.7519999999999998</v>
      </c>
      <c r="K623" s="11">
        <f t="shared" si="126"/>
        <v>3.9374540875222998E-2</v>
      </c>
      <c r="Q623" s="10"/>
      <c r="W623" s="10"/>
    </row>
    <row r="624" spans="1:23">
      <c r="A624" s="1"/>
      <c r="B624" s="1">
        <v>4</v>
      </c>
      <c r="C624" s="1">
        <v>94.86</v>
      </c>
      <c r="D624" s="1">
        <v>4.1710000000000003</v>
      </c>
      <c r="E624" s="11">
        <f t="shared" si="127"/>
        <v>4.3970061142736667E-2</v>
      </c>
      <c r="G624" s="1"/>
      <c r="H624" s="1">
        <v>4</v>
      </c>
      <c r="I624" s="1">
        <v>95.1</v>
      </c>
      <c r="J624" s="1">
        <v>3.9969999999999999</v>
      </c>
      <c r="K624" s="11">
        <f t="shared" si="126"/>
        <v>4.2029442691903264E-2</v>
      </c>
      <c r="Q624" s="10"/>
      <c r="W624" s="10"/>
    </row>
    <row r="625" spans="1:23">
      <c r="A625" s="1"/>
      <c r="B625" s="1">
        <v>5</v>
      </c>
      <c r="C625" s="1">
        <v>96.07</v>
      </c>
      <c r="D625" s="1">
        <v>2.9929999999999999</v>
      </c>
      <c r="E625" s="11">
        <f t="shared" si="127"/>
        <v>3.1154366607681901E-2</v>
      </c>
      <c r="G625" s="1"/>
      <c r="H625" s="1">
        <v>5</v>
      </c>
      <c r="I625" s="1">
        <v>93.34</v>
      </c>
      <c r="J625" s="1">
        <v>5.6950000000000003</v>
      </c>
      <c r="K625" s="11">
        <f t="shared" si="126"/>
        <v>6.101349903578316E-2</v>
      </c>
      <c r="Q625" s="10"/>
      <c r="W625" s="10"/>
    </row>
    <row r="626" spans="1:23">
      <c r="A626" s="1"/>
      <c r="B626" s="1">
        <v>6</v>
      </c>
      <c r="C626" s="1">
        <v>95.56</v>
      </c>
      <c r="D626" s="1">
        <v>3.5609999999999999</v>
      </c>
      <c r="E626" s="11">
        <f t="shared" si="127"/>
        <v>3.7264545835077434E-2</v>
      </c>
      <c r="G626" s="1"/>
      <c r="H626" s="1">
        <v>6</v>
      </c>
      <c r="I626" s="1">
        <v>94.66</v>
      </c>
      <c r="J626" s="1">
        <v>4.4489999999999998</v>
      </c>
      <c r="K626" s="11">
        <f t="shared" si="126"/>
        <v>4.6999788717515319E-2</v>
      </c>
      <c r="Q626" s="10"/>
      <c r="W626" s="10"/>
    </row>
    <row r="627" spans="1:23">
      <c r="A627" s="1"/>
      <c r="B627" s="1">
        <v>7</v>
      </c>
      <c r="C627" s="1">
        <v>94.59</v>
      </c>
      <c r="D627" s="1">
        <v>4.4939999999999998</v>
      </c>
      <c r="E627" s="11">
        <f t="shared" si="127"/>
        <v>4.7510307643514112E-2</v>
      </c>
      <c r="G627" s="1"/>
      <c r="H627" s="1">
        <v>7</v>
      </c>
      <c r="I627" s="1">
        <v>96.02</v>
      </c>
      <c r="J627" s="1">
        <v>3.1190000000000002</v>
      </c>
      <c r="K627" s="11">
        <f t="shared" si="126"/>
        <v>3.2482816079983337E-2</v>
      </c>
      <c r="Q627" s="10"/>
      <c r="W627" s="10"/>
    </row>
    <row r="628" spans="1:23">
      <c r="A628" s="1"/>
      <c r="B628" s="1">
        <v>8</v>
      </c>
      <c r="C628" s="1">
        <v>95.45</v>
      </c>
      <c r="D628" s="1">
        <v>3.54</v>
      </c>
      <c r="E628" s="11">
        <f t="shared" si="127"/>
        <v>3.7087480356207438E-2</v>
      </c>
      <c r="G628" s="1"/>
      <c r="H628" s="1">
        <v>8</v>
      </c>
      <c r="I628" s="1">
        <v>95.37</v>
      </c>
      <c r="J628" s="1">
        <v>3.7610000000000001</v>
      </c>
      <c r="K628" s="11">
        <f t="shared" si="126"/>
        <v>3.9435881304393412E-2</v>
      </c>
      <c r="Q628" s="10"/>
      <c r="W628" s="10"/>
    </row>
    <row r="629" spans="1:23">
      <c r="A629" s="1" t="s">
        <v>526</v>
      </c>
      <c r="B629" s="1"/>
      <c r="C629" s="1"/>
      <c r="D629" s="1"/>
      <c r="E629" s="11">
        <f>AVERAGE(E621:E628)</f>
        <v>3.8712239716035525E-2</v>
      </c>
      <c r="G629" s="1" t="s">
        <v>526</v>
      </c>
      <c r="H629" s="1"/>
      <c r="I629" s="1"/>
      <c r="J629" s="1"/>
      <c r="K629" s="11">
        <f>AVERAGE(K621:K628)</f>
        <v>4.6074015106154512E-2</v>
      </c>
      <c r="Q629" s="10"/>
      <c r="W629" s="10"/>
    </row>
    <row r="630" spans="1:23">
      <c r="A630" s="1" t="s">
        <v>527</v>
      </c>
      <c r="B630" s="1"/>
      <c r="C630" s="1"/>
      <c r="D630" s="1"/>
      <c r="E630" s="11">
        <f>_xlfn.STDEV.S(E621:E628)</f>
        <v>7.9279951882247519E-3</v>
      </c>
      <c r="G630" s="1" t="s">
        <v>527</v>
      </c>
      <c r="H630" s="1"/>
      <c r="I630" s="1"/>
      <c r="J630" s="1"/>
      <c r="K630" s="11">
        <f>_xlfn.STDEV.S(K621:K628)</f>
        <v>1.0228194065376821E-2</v>
      </c>
      <c r="Q630" s="10"/>
      <c r="W630" s="10"/>
    </row>
    <row r="632" spans="1:23">
      <c r="A632" s="13" t="s">
        <v>520</v>
      </c>
      <c r="B632" s="13" t="s">
        <v>521</v>
      </c>
      <c r="C632" s="11" t="s">
        <v>522</v>
      </c>
      <c r="D632" s="11" t="s">
        <v>523</v>
      </c>
      <c r="E632" s="11" t="s">
        <v>524</v>
      </c>
      <c r="G632" s="13" t="s">
        <v>520</v>
      </c>
      <c r="H632" s="13" t="s">
        <v>521</v>
      </c>
      <c r="I632" s="11" t="s">
        <v>522</v>
      </c>
      <c r="J632" s="11" t="s">
        <v>523</v>
      </c>
      <c r="K632" s="11" t="s">
        <v>524</v>
      </c>
      <c r="O632" s="10"/>
      <c r="P632" s="10"/>
      <c r="Q632" s="10"/>
      <c r="U632" s="10"/>
      <c r="V632" s="10"/>
      <c r="W632" s="10"/>
    </row>
    <row r="633" spans="1:23">
      <c r="A633" s="16" t="s">
        <v>250</v>
      </c>
      <c r="B633" s="1"/>
      <c r="C633" s="12"/>
      <c r="D633" s="1"/>
      <c r="E633" s="11"/>
      <c r="G633" s="16" t="s">
        <v>252</v>
      </c>
      <c r="H633" s="1"/>
      <c r="I633" s="12"/>
      <c r="J633" s="1"/>
      <c r="K633" s="11"/>
      <c r="Q633" s="10"/>
      <c r="W633" s="10"/>
    </row>
    <row r="634" spans="1:23">
      <c r="A634" s="1"/>
      <c r="B634" s="1">
        <v>1</v>
      </c>
      <c r="C634" s="1">
        <v>95.67</v>
      </c>
      <c r="D634" s="1">
        <v>3.2749999999999999</v>
      </c>
      <c r="E634" s="11">
        <f>AVERAGE(D634/C634)</f>
        <v>3.4232256715793871E-2</v>
      </c>
      <c r="G634" s="1"/>
      <c r="H634" s="1">
        <v>1</v>
      </c>
      <c r="I634" s="1">
        <v>96.57</v>
      </c>
      <c r="J634" s="1">
        <v>2.5670000000000002</v>
      </c>
      <c r="K634" s="11">
        <f t="shared" ref="K634:K641" si="128">AVERAGE(J634/I634)</f>
        <v>2.6581754167961068E-2</v>
      </c>
      <c r="Q634" s="10"/>
      <c r="W634" s="10"/>
    </row>
    <row r="635" spans="1:23">
      <c r="A635" s="1"/>
      <c r="B635" s="1">
        <v>2</v>
      </c>
      <c r="C635" s="1">
        <v>96.29</v>
      </c>
      <c r="D635" s="1">
        <v>2.8210000000000002</v>
      </c>
      <c r="E635" s="11">
        <f t="shared" ref="E635:E641" si="129">AVERAGE(D635/C635)</f>
        <v>2.9296915567556338E-2</v>
      </c>
      <c r="G635" s="1"/>
      <c r="H635" s="1">
        <v>2</v>
      </c>
      <c r="I635" s="1">
        <v>96.74</v>
      </c>
      <c r="J635" s="1">
        <v>2.282</v>
      </c>
      <c r="K635" s="11">
        <f t="shared" si="128"/>
        <v>2.3589001447178005E-2</v>
      </c>
      <c r="Q635" s="10"/>
      <c r="W635" s="10"/>
    </row>
    <row r="636" spans="1:23">
      <c r="A636" s="1"/>
      <c r="B636" s="1">
        <v>3</v>
      </c>
      <c r="C636" s="1">
        <v>94.97</v>
      </c>
      <c r="D636" s="1">
        <v>3.99</v>
      </c>
      <c r="E636" s="11">
        <f t="shared" si="129"/>
        <v>4.2013267347583448E-2</v>
      </c>
      <c r="G636" s="1"/>
      <c r="H636" s="1">
        <v>3</v>
      </c>
      <c r="I636" s="1">
        <v>97.41</v>
      </c>
      <c r="J636" s="1">
        <v>1.8260000000000001</v>
      </c>
      <c r="K636" s="11">
        <f t="shared" si="128"/>
        <v>1.8745508674674061E-2</v>
      </c>
      <c r="Q636" s="10"/>
      <c r="W636" s="10"/>
    </row>
    <row r="637" spans="1:23">
      <c r="A637" s="1"/>
      <c r="B637" s="1">
        <v>4</v>
      </c>
      <c r="C637" s="1">
        <v>94.97</v>
      </c>
      <c r="D637" s="1">
        <v>3.99</v>
      </c>
      <c r="E637" s="11">
        <f t="shared" si="129"/>
        <v>4.2013267347583448E-2</v>
      </c>
      <c r="G637" s="1"/>
      <c r="H637" s="1">
        <v>4</v>
      </c>
      <c r="I637" s="1">
        <v>96.79</v>
      </c>
      <c r="J637" s="1">
        <v>2.1030000000000002</v>
      </c>
      <c r="K637" s="11">
        <f t="shared" si="128"/>
        <v>2.1727451182973447E-2</v>
      </c>
      <c r="Q637" s="10"/>
      <c r="W637" s="10"/>
    </row>
    <row r="638" spans="1:23">
      <c r="A638" s="1"/>
      <c r="B638" s="1">
        <v>5</v>
      </c>
      <c r="C638" s="1">
        <v>96.512</v>
      </c>
      <c r="D638" s="1">
        <v>3.206</v>
      </c>
      <c r="E638" s="11">
        <f t="shared" si="129"/>
        <v>3.3218667108753312E-2</v>
      </c>
      <c r="G638" s="1"/>
      <c r="H638" s="1">
        <v>5</v>
      </c>
      <c r="I638" s="1">
        <v>95.85</v>
      </c>
      <c r="J638" s="1">
        <v>3.0939999999999999</v>
      </c>
      <c r="K638" s="11">
        <f t="shared" si="128"/>
        <v>3.2279603547209185E-2</v>
      </c>
      <c r="Q638" s="10"/>
      <c r="W638" s="10"/>
    </row>
    <row r="639" spans="1:23">
      <c r="A639" s="1"/>
      <c r="B639" s="1">
        <v>6</v>
      </c>
      <c r="C639" s="1">
        <v>96.62</v>
      </c>
      <c r="D639" s="1">
        <v>2.4049999999999998</v>
      </c>
      <c r="E639" s="11">
        <f t="shared" si="129"/>
        <v>2.4891326847443589E-2</v>
      </c>
      <c r="G639" s="1"/>
      <c r="H639" s="1">
        <v>6</v>
      </c>
      <c r="I639" s="1">
        <v>96.23</v>
      </c>
      <c r="J639" s="1">
        <v>2.9860000000000002</v>
      </c>
      <c r="K639" s="11">
        <f t="shared" si="128"/>
        <v>3.1029824379091759E-2</v>
      </c>
      <c r="Q639" s="10"/>
      <c r="W639" s="10"/>
    </row>
    <row r="640" spans="1:23">
      <c r="A640" s="1"/>
      <c r="B640" s="1">
        <v>7</v>
      </c>
      <c r="C640" s="1">
        <v>96.38</v>
      </c>
      <c r="D640" s="1">
        <v>2.67</v>
      </c>
      <c r="E640" s="11">
        <f t="shared" si="129"/>
        <v>2.7702842913467526E-2</v>
      </c>
      <c r="G640" s="1"/>
      <c r="H640" s="1">
        <v>7</v>
      </c>
      <c r="I640" s="1">
        <v>95.47</v>
      </c>
      <c r="J640" s="1">
        <v>3.5289999999999999</v>
      </c>
      <c r="K640" s="11">
        <f t="shared" si="128"/>
        <v>3.6964491463286897E-2</v>
      </c>
      <c r="Q640" s="10"/>
      <c r="W640" s="10"/>
    </row>
    <row r="641" spans="1:23">
      <c r="A641" s="1"/>
      <c r="B641" s="1">
        <v>8</v>
      </c>
      <c r="C641" s="1">
        <v>96.56</v>
      </c>
      <c r="D641" s="1">
        <v>2.4830000000000001</v>
      </c>
      <c r="E641" s="11">
        <f t="shared" si="129"/>
        <v>2.5714581607290805E-2</v>
      </c>
      <c r="G641" s="1"/>
      <c r="H641" s="1">
        <v>8</v>
      </c>
      <c r="I641" s="1">
        <v>95.43</v>
      </c>
      <c r="J641" s="1">
        <v>3.6070000000000002</v>
      </c>
      <c r="K641" s="11">
        <f t="shared" si="128"/>
        <v>3.7797338363198152E-2</v>
      </c>
      <c r="Q641" s="10"/>
      <c r="W641" s="10"/>
    </row>
    <row r="642" spans="1:23">
      <c r="A642" s="1" t="s">
        <v>526</v>
      </c>
      <c r="B642" s="1"/>
      <c r="C642" s="1"/>
      <c r="D642" s="1"/>
      <c r="E642" s="11">
        <f>AVERAGE(E634:E641)</f>
        <v>3.2385390681934044E-2</v>
      </c>
      <c r="G642" s="1" t="s">
        <v>526</v>
      </c>
      <c r="H642" s="1"/>
      <c r="I642" s="1"/>
      <c r="J642" s="1"/>
      <c r="K642" s="11">
        <f>AVERAGE(K634:K641)</f>
        <v>2.8589371653196572E-2</v>
      </c>
      <c r="Q642" s="10"/>
      <c r="W642" s="10"/>
    </row>
    <row r="643" spans="1:23">
      <c r="A643" s="1" t="s">
        <v>527</v>
      </c>
      <c r="B643" s="1"/>
      <c r="C643" s="1"/>
      <c r="D643" s="1"/>
      <c r="E643" s="11">
        <f>_xlfn.STDEV.S(E634:E641)</f>
        <v>6.7783573708668169E-3</v>
      </c>
      <c r="G643" s="1" t="s">
        <v>527</v>
      </c>
      <c r="H643" s="1"/>
      <c r="I643" s="1"/>
      <c r="J643" s="1"/>
      <c r="K643" s="11">
        <f>_xlfn.STDEV.S(K634:K641)</f>
        <v>7.0460193903937735E-3</v>
      </c>
      <c r="Q643" s="10"/>
      <c r="W643" s="10"/>
    </row>
    <row r="645" spans="1:23">
      <c r="A645" s="13" t="s">
        <v>520</v>
      </c>
      <c r="B645" s="13" t="s">
        <v>521</v>
      </c>
      <c r="C645" s="11" t="s">
        <v>522</v>
      </c>
      <c r="D645" s="11" t="s">
        <v>523</v>
      </c>
      <c r="E645" s="11" t="s">
        <v>524</v>
      </c>
      <c r="G645" s="13" t="s">
        <v>520</v>
      </c>
      <c r="H645" s="13" t="s">
        <v>521</v>
      </c>
      <c r="I645" s="11" t="s">
        <v>522</v>
      </c>
      <c r="J645" s="11" t="s">
        <v>523</v>
      </c>
      <c r="K645" s="11" t="s">
        <v>524</v>
      </c>
    </row>
    <row r="646" spans="1:23">
      <c r="A646" s="16" t="s">
        <v>549</v>
      </c>
      <c r="B646" s="1"/>
      <c r="C646" s="12"/>
      <c r="D646" s="1"/>
      <c r="E646" s="11"/>
      <c r="G646" s="16" t="s">
        <v>550</v>
      </c>
      <c r="H646" s="1"/>
      <c r="I646" s="12"/>
      <c r="J646" s="1"/>
      <c r="K646" s="11"/>
    </row>
    <row r="647" spans="1:23">
      <c r="A647" s="1"/>
      <c r="B647" s="1">
        <v>1</v>
      </c>
      <c r="C647" s="1">
        <v>95.89</v>
      </c>
      <c r="D647" s="1">
        <v>3.1339999999999999</v>
      </c>
      <c r="E647" s="11">
        <f>AVERAGE(D647/C647)</f>
        <v>3.2683282928355407E-2</v>
      </c>
      <c r="G647" s="1"/>
      <c r="H647" s="1">
        <v>1</v>
      </c>
      <c r="I647" s="1">
        <v>95.33</v>
      </c>
      <c r="J647" s="1">
        <v>3.6219999999999999</v>
      </c>
      <c r="K647" s="11">
        <f t="shared" ref="K647:K654" si="130">AVERAGE(J647/I647)</f>
        <v>3.7994335466275043E-2</v>
      </c>
    </row>
    <row r="648" spans="1:23">
      <c r="A648" s="1"/>
      <c r="B648" s="1">
        <v>2</v>
      </c>
      <c r="C648" s="1">
        <v>96.47</v>
      </c>
      <c r="D648" s="1">
        <v>2.5680000000000001</v>
      </c>
      <c r="E648" s="11">
        <f t="shared" ref="E648:E654" si="131">AVERAGE(D648/C648)</f>
        <v>2.6619674510210429E-2</v>
      </c>
      <c r="G648" s="1"/>
      <c r="H648" s="1">
        <v>2</v>
      </c>
      <c r="I648" s="1">
        <v>96.97</v>
      </c>
      <c r="J648" s="1">
        <v>2.3069999999999999</v>
      </c>
      <c r="K648" s="11">
        <f t="shared" si="130"/>
        <v>2.3790863153552645E-2</v>
      </c>
    </row>
    <row r="649" spans="1:23">
      <c r="A649" s="1"/>
      <c r="B649" s="1">
        <v>3</v>
      </c>
      <c r="C649" s="1">
        <v>95.79</v>
      </c>
      <c r="D649" s="1">
        <v>3.3029999999999999</v>
      </c>
      <c r="E649" s="11">
        <f t="shared" si="131"/>
        <v>3.4481678672095208E-2</v>
      </c>
      <c r="G649" s="1"/>
      <c r="H649" s="1">
        <v>3</v>
      </c>
      <c r="I649" s="1">
        <v>96.82</v>
      </c>
      <c r="J649" s="1">
        <v>2.367</v>
      </c>
      <c r="K649" s="11">
        <f t="shared" si="130"/>
        <v>2.4447428217310475E-2</v>
      </c>
    </row>
    <row r="650" spans="1:23">
      <c r="A650" s="1"/>
      <c r="B650" s="1">
        <v>4</v>
      </c>
      <c r="C650" s="1">
        <v>95.76</v>
      </c>
      <c r="D650" s="1">
        <v>3.3340000000000001</v>
      </c>
      <c r="E650" s="11">
        <f t="shared" si="131"/>
        <v>3.4816207184628238E-2</v>
      </c>
      <c r="G650" s="1"/>
      <c r="H650" s="1">
        <v>4</v>
      </c>
      <c r="I650" s="1">
        <v>96.03</v>
      </c>
      <c r="J650" s="1">
        <v>3.1110000000000002</v>
      </c>
      <c r="K650" s="11">
        <f t="shared" si="130"/>
        <v>3.2396126210559199E-2</v>
      </c>
    </row>
    <row r="651" spans="1:23">
      <c r="A651" s="1"/>
      <c r="B651" s="1">
        <v>5</v>
      </c>
      <c r="C651" s="1">
        <v>96.72</v>
      </c>
      <c r="D651" s="1">
        <v>2.472</v>
      </c>
      <c r="E651" s="11">
        <f t="shared" si="131"/>
        <v>2.5558312655086849E-2</v>
      </c>
      <c r="G651" s="1"/>
      <c r="H651" s="1">
        <v>5</v>
      </c>
      <c r="I651" s="1">
        <v>95.84</v>
      </c>
      <c r="J651" s="1">
        <v>2.2679999999999998</v>
      </c>
      <c r="K651" s="11">
        <f t="shared" si="130"/>
        <v>2.3664440734557594E-2</v>
      </c>
    </row>
    <row r="652" spans="1:23">
      <c r="A652" s="1"/>
      <c r="B652" s="1">
        <v>6</v>
      </c>
      <c r="C652" s="1">
        <v>94.69</v>
      </c>
      <c r="D652" s="1">
        <v>4.3630000000000004</v>
      </c>
      <c r="E652" s="11">
        <f t="shared" si="131"/>
        <v>4.6076671243003492E-2</v>
      </c>
      <c r="G652" s="1"/>
      <c r="H652" s="1">
        <v>6</v>
      </c>
      <c r="I652" s="1">
        <v>96.42</v>
      </c>
      <c r="J652" s="1">
        <v>2.77</v>
      </c>
      <c r="K652" s="11">
        <f t="shared" si="130"/>
        <v>2.8728479568554243E-2</v>
      </c>
    </row>
    <row r="653" spans="1:23">
      <c r="A653" s="1"/>
      <c r="B653" s="1">
        <v>7</v>
      </c>
      <c r="C653" s="1">
        <v>96.88</v>
      </c>
      <c r="D653" s="1">
        <v>2.2429999999999999</v>
      </c>
      <c r="E653" s="11">
        <f t="shared" si="131"/>
        <v>2.3152353426919899E-2</v>
      </c>
      <c r="G653" s="1"/>
      <c r="H653" s="1">
        <v>7</v>
      </c>
      <c r="I653" s="1">
        <v>96.39</v>
      </c>
      <c r="J653" s="1">
        <v>2.7490000000000001</v>
      </c>
      <c r="K653" s="11">
        <f t="shared" si="130"/>
        <v>2.8519555970536365E-2</v>
      </c>
    </row>
    <row r="654" spans="1:23">
      <c r="A654" s="1"/>
      <c r="B654" s="1">
        <v>8</v>
      </c>
      <c r="C654" s="1">
        <v>96.84</v>
      </c>
      <c r="D654" s="1">
        <v>2.758</v>
      </c>
      <c r="E654" s="11">
        <f t="shared" si="131"/>
        <v>2.8479966955803387E-2</v>
      </c>
      <c r="G654" s="1"/>
      <c r="H654" s="1">
        <v>8</v>
      </c>
      <c r="I654" s="1">
        <v>96.13</v>
      </c>
      <c r="J654" s="1">
        <v>3.032</v>
      </c>
      <c r="K654" s="11">
        <f t="shared" si="130"/>
        <v>3.1540622074274424E-2</v>
      </c>
    </row>
    <row r="655" spans="1:23">
      <c r="A655" s="1" t="s">
        <v>526</v>
      </c>
      <c r="B655" s="1"/>
      <c r="C655" s="1"/>
      <c r="D655" s="1"/>
      <c r="E655" s="11">
        <f>AVERAGE(E647:E654)</f>
        <v>3.1483518447012866E-2</v>
      </c>
      <c r="G655" s="1" t="s">
        <v>526</v>
      </c>
      <c r="H655" s="1"/>
      <c r="I655" s="1"/>
      <c r="J655" s="1"/>
      <c r="K655" s="11">
        <f>AVERAGE(K647:K654)</f>
        <v>2.8885231424452498E-2</v>
      </c>
    </row>
    <row r="656" spans="1:23">
      <c r="A656" s="1" t="s">
        <v>527</v>
      </c>
      <c r="B656" s="1"/>
      <c r="C656" s="1"/>
      <c r="D656" s="1"/>
      <c r="E656" s="11">
        <f>_xlfn.STDEV.S(E647:E654)</f>
        <v>7.2868766184296932E-3</v>
      </c>
      <c r="G656" s="1" t="s">
        <v>527</v>
      </c>
      <c r="H656" s="1"/>
      <c r="I656" s="1"/>
      <c r="J656" s="1"/>
      <c r="K656" s="11">
        <f>_xlfn.STDEV.S(K647:K654)</f>
        <v>5.0059234718411293E-3</v>
      </c>
    </row>
    <row r="658" spans="1:11">
      <c r="A658" s="13" t="s">
        <v>520</v>
      </c>
      <c r="B658" s="13" t="s">
        <v>521</v>
      </c>
      <c r="C658" s="11" t="s">
        <v>522</v>
      </c>
      <c r="D658" s="11" t="s">
        <v>523</v>
      </c>
      <c r="E658" s="11" t="s">
        <v>524</v>
      </c>
      <c r="G658" s="13" t="s">
        <v>520</v>
      </c>
      <c r="H658" s="13" t="s">
        <v>521</v>
      </c>
      <c r="I658" s="11" t="s">
        <v>522</v>
      </c>
      <c r="J658" s="11" t="s">
        <v>523</v>
      </c>
      <c r="K658" s="11" t="s">
        <v>524</v>
      </c>
    </row>
    <row r="659" spans="1:11">
      <c r="A659" s="16" t="s">
        <v>551</v>
      </c>
      <c r="B659" s="1"/>
      <c r="C659" s="12"/>
      <c r="D659" s="1"/>
      <c r="E659" s="11"/>
      <c r="G659" s="16" t="s">
        <v>552</v>
      </c>
      <c r="H659" s="1"/>
      <c r="I659" s="12"/>
      <c r="J659" s="1"/>
      <c r="K659" s="11"/>
    </row>
    <row r="660" spans="1:11">
      <c r="A660" s="1"/>
      <c r="B660" s="1">
        <v>1</v>
      </c>
      <c r="C660" s="1">
        <v>94.67</v>
      </c>
      <c r="D660" s="1">
        <v>4.444</v>
      </c>
      <c r="E660" s="11">
        <f>AVERAGE(D660/C660)</f>
        <v>4.6942009084187178E-2</v>
      </c>
      <c r="G660" s="1"/>
      <c r="H660" s="1">
        <v>1</v>
      </c>
      <c r="I660" s="1">
        <v>96.08</v>
      </c>
      <c r="J660" s="1">
        <v>3.024</v>
      </c>
      <c r="K660" s="11">
        <f t="shared" ref="K660:K667" si="132">AVERAGE(J660/I660)</f>
        <v>3.1473771856786015E-2</v>
      </c>
    </row>
    <row r="661" spans="1:11">
      <c r="A661" s="1"/>
      <c r="B661" s="1">
        <v>2</v>
      </c>
      <c r="C661" s="1">
        <v>95.43</v>
      </c>
      <c r="D661" s="1">
        <v>3.5840000000000001</v>
      </c>
      <c r="E661" s="11">
        <f t="shared" ref="E661:E667" si="133">AVERAGE(D661/C661)</f>
        <v>3.7556324007125642E-2</v>
      </c>
      <c r="G661" s="1"/>
      <c r="H661" s="1">
        <v>2</v>
      </c>
      <c r="I661" s="1">
        <v>96.08</v>
      </c>
      <c r="J661" s="1">
        <v>2.9940000000000002</v>
      </c>
      <c r="K661" s="11">
        <f t="shared" si="132"/>
        <v>3.1161532056619486E-2</v>
      </c>
    </row>
    <row r="662" spans="1:11">
      <c r="A662" s="1"/>
      <c r="B662" s="1">
        <v>3</v>
      </c>
      <c r="C662" s="1">
        <v>95.99</v>
      </c>
      <c r="D662" s="1">
        <v>3.157</v>
      </c>
      <c r="E662" s="11">
        <f t="shared" si="133"/>
        <v>3.2888842587769564E-2</v>
      </c>
      <c r="G662" s="1"/>
      <c r="H662" s="1">
        <v>3</v>
      </c>
      <c r="I662" s="1">
        <v>95.46</v>
      </c>
      <c r="J662" s="1">
        <v>2.72</v>
      </c>
      <c r="K662" s="11">
        <f t="shared" si="132"/>
        <v>2.8493609888958729E-2</v>
      </c>
    </row>
    <row r="663" spans="1:11">
      <c r="A663" s="1"/>
      <c r="B663" s="1">
        <v>4</v>
      </c>
      <c r="C663" s="1">
        <v>95.38</v>
      </c>
      <c r="D663" s="1">
        <v>3.556</v>
      </c>
      <c r="E663" s="11">
        <f t="shared" si="133"/>
        <v>3.7282449150765361E-2</v>
      </c>
      <c r="G663" s="1"/>
      <c r="H663" s="1">
        <v>4</v>
      </c>
      <c r="I663" s="1">
        <v>96.04</v>
      </c>
      <c r="J663" s="1">
        <v>3.1230000000000002</v>
      </c>
      <c r="K663" s="11">
        <f t="shared" si="132"/>
        <v>3.2517700957934194E-2</v>
      </c>
    </row>
    <row r="664" spans="1:11">
      <c r="A664" s="1"/>
      <c r="B664" s="1">
        <v>5</v>
      </c>
      <c r="C664" s="1">
        <v>95.91</v>
      </c>
      <c r="D664" s="1">
        <v>3.081</v>
      </c>
      <c r="E664" s="11">
        <f t="shared" si="133"/>
        <v>3.212386612449171E-2</v>
      </c>
      <c r="G664" s="1"/>
      <c r="H664" s="1">
        <v>5</v>
      </c>
      <c r="I664" s="1">
        <v>96.2</v>
      </c>
      <c r="J664" s="1">
        <v>2.8290000000000002</v>
      </c>
      <c r="K664" s="11">
        <f t="shared" si="132"/>
        <v>2.9407484407484408E-2</v>
      </c>
    </row>
    <row r="665" spans="1:11">
      <c r="A665" s="1"/>
      <c r="B665" s="1">
        <v>6</v>
      </c>
      <c r="C665" s="1">
        <v>96.07</v>
      </c>
      <c r="D665" s="1">
        <v>2.94</v>
      </c>
      <c r="E665" s="11">
        <f t="shared" si="133"/>
        <v>3.0602685541792445E-2</v>
      </c>
      <c r="G665" s="1"/>
      <c r="H665" s="1">
        <v>6</v>
      </c>
      <c r="I665" s="1">
        <v>96.43</v>
      </c>
      <c r="J665" s="1">
        <v>2.609</v>
      </c>
      <c r="K665" s="11">
        <f t="shared" si="132"/>
        <v>2.7055895468215282E-2</v>
      </c>
    </row>
    <row r="666" spans="1:11">
      <c r="A666" s="1"/>
      <c r="B666" s="1">
        <v>7</v>
      </c>
      <c r="C666" s="1">
        <v>95.97</v>
      </c>
      <c r="D666" s="1">
        <v>3.145</v>
      </c>
      <c r="E666" s="11">
        <f t="shared" si="133"/>
        <v>3.2770657497134523E-2</v>
      </c>
      <c r="G666" s="1"/>
      <c r="H666" s="1">
        <v>7</v>
      </c>
      <c r="I666" s="1">
        <v>96</v>
      </c>
      <c r="J666" s="1">
        <v>3.1150000000000002</v>
      </c>
      <c r="K666" s="11">
        <f t="shared" si="132"/>
        <v>3.2447916666666667E-2</v>
      </c>
    </row>
    <row r="667" spans="1:11">
      <c r="A667" s="1"/>
      <c r="B667" s="1">
        <v>8</v>
      </c>
      <c r="C667" s="1">
        <v>95.95</v>
      </c>
      <c r="D667" s="1">
        <v>3.0779999999999998</v>
      </c>
      <c r="E667" s="11">
        <f t="shared" si="133"/>
        <v>3.207920792079208E-2</v>
      </c>
      <c r="G667" s="1"/>
      <c r="H667" s="1">
        <v>8</v>
      </c>
      <c r="I667" s="1">
        <v>95.16</v>
      </c>
      <c r="J667" s="1">
        <v>3.9</v>
      </c>
      <c r="K667" s="11">
        <f t="shared" si="132"/>
        <v>4.0983606557377053E-2</v>
      </c>
    </row>
    <row r="668" spans="1:11">
      <c r="A668" s="1" t="s">
        <v>526</v>
      </c>
      <c r="B668" s="1"/>
      <c r="C668" s="1"/>
      <c r="D668" s="1"/>
      <c r="E668" s="11">
        <f>AVERAGE(E660:E667)</f>
        <v>3.5280755239257305E-2</v>
      </c>
      <c r="G668" s="1" t="s">
        <v>526</v>
      </c>
      <c r="H668" s="1"/>
      <c r="I668" s="1"/>
      <c r="J668" s="1"/>
      <c r="K668" s="11">
        <f>AVERAGE(K660:K667)</f>
        <v>3.1692689732505233E-2</v>
      </c>
    </row>
    <row r="669" spans="1:11">
      <c r="A669" s="1" t="s">
        <v>527</v>
      </c>
      <c r="B669" s="1"/>
      <c r="C669" s="1"/>
      <c r="D669" s="1"/>
      <c r="E669" s="11">
        <f>_xlfn.STDEV.S(E660:E667)</f>
        <v>5.3357535280615818E-3</v>
      </c>
      <c r="G669" s="1" t="s">
        <v>527</v>
      </c>
      <c r="H669" s="1"/>
      <c r="I669" s="1"/>
      <c r="J669" s="1"/>
      <c r="K669" s="11">
        <f>_xlfn.STDEV.S(K660:K667)</f>
        <v>4.2233760442168932E-3</v>
      </c>
    </row>
    <row r="671" spans="1:11">
      <c r="A671" s="13" t="s">
        <v>520</v>
      </c>
      <c r="B671" s="13" t="s">
        <v>521</v>
      </c>
      <c r="C671" s="11" t="s">
        <v>522</v>
      </c>
      <c r="D671" s="11" t="s">
        <v>523</v>
      </c>
      <c r="E671" s="11" t="s">
        <v>524</v>
      </c>
      <c r="G671" s="13" t="s">
        <v>520</v>
      </c>
      <c r="H671" s="13" t="s">
        <v>521</v>
      </c>
      <c r="I671" s="11" t="s">
        <v>522</v>
      </c>
      <c r="J671" s="11" t="s">
        <v>523</v>
      </c>
      <c r="K671" s="11" t="s">
        <v>524</v>
      </c>
    </row>
    <row r="672" spans="1:11">
      <c r="A672" s="16" t="s">
        <v>553</v>
      </c>
      <c r="B672" s="1"/>
      <c r="C672" s="12"/>
      <c r="D672" s="1"/>
      <c r="E672" s="11"/>
      <c r="G672" s="16" t="s">
        <v>554</v>
      </c>
      <c r="H672" s="1"/>
      <c r="I672" s="12"/>
      <c r="J672" s="1"/>
      <c r="K672" s="11"/>
    </row>
    <row r="673" spans="1:23">
      <c r="A673" s="1"/>
      <c r="B673" s="1">
        <v>1</v>
      </c>
      <c r="C673" s="1">
        <v>95.55</v>
      </c>
      <c r="D673" s="1">
        <v>3.54</v>
      </c>
      <c r="E673" s="11">
        <f>AVERAGE(D673/C673)</f>
        <v>3.7048665620094193E-2</v>
      </c>
      <c r="G673" s="1"/>
      <c r="H673" s="1">
        <v>1</v>
      </c>
      <c r="I673" s="1">
        <v>95.8</v>
      </c>
      <c r="J673" s="1">
        <v>3.294</v>
      </c>
      <c r="K673" s="11">
        <f t="shared" ref="K673:K680" si="134">AVERAGE(J673/I673)</f>
        <v>3.4384133611691022E-2</v>
      </c>
    </row>
    <row r="674" spans="1:23">
      <c r="A674" s="1"/>
      <c r="B674" s="1">
        <v>2</v>
      </c>
      <c r="C674" s="1">
        <v>95.75</v>
      </c>
      <c r="D674" s="1">
        <v>3.2410000000000001</v>
      </c>
      <c r="E674" s="11">
        <f t="shared" ref="E674:E680" si="135">AVERAGE(D674/C674)</f>
        <v>3.3848563968668408E-2</v>
      </c>
      <c r="G674" s="1"/>
      <c r="H674" s="1">
        <v>2</v>
      </c>
      <c r="I674" s="1">
        <v>96.01</v>
      </c>
      <c r="J674" s="1">
        <v>3.1440000000000001</v>
      </c>
      <c r="K674" s="11">
        <f t="shared" si="134"/>
        <v>3.2746588896989899E-2</v>
      </c>
    </row>
    <row r="675" spans="1:23">
      <c r="A675" s="1"/>
      <c r="B675" s="1">
        <v>3</v>
      </c>
      <c r="C675" s="1">
        <v>94.14</v>
      </c>
      <c r="D675" s="1">
        <v>3.806</v>
      </c>
      <c r="E675" s="11">
        <f t="shared" si="135"/>
        <v>4.0429148077331632E-2</v>
      </c>
      <c r="G675" s="1"/>
      <c r="H675" s="1">
        <v>3</v>
      </c>
      <c r="I675" s="1">
        <v>95.99</v>
      </c>
      <c r="J675" s="1">
        <v>3.093</v>
      </c>
      <c r="K675" s="11">
        <f t="shared" si="134"/>
        <v>3.2222106469423903E-2</v>
      </c>
    </row>
    <row r="676" spans="1:23">
      <c r="A676" s="1"/>
      <c r="B676" s="1">
        <v>4</v>
      </c>
      <c r="C676" s="1">
        <v>96.18</v>
      </c>
      <c r="D676" s="1">
        <v>2.891</v>
      </c>
      <c r="E676" s="11">
        <f t="shared" si="135"/>
        <v>3.0058224163027655E-2</v>
      </c>
      <c r="G676" s="1"/>
      <c r="H676" s="1">
        <v>4</v>
      </c>
      <c r="I676" s="1">
        <v>96.97</v>
      </c>
      <c r="J676" s="1">
        <v>2.242</v>
      </c>
      <c r="K676" s="11">
        <f t="shared" si="134"/>
        <v>2.3120552748272662E-2</v>
      </c>
    </row>
    <row r="677" spans="1:23">
      <c r="A677" s="1"/>
      <c r="B677" s="1">
        <v>5</v>
      </c>
      <c r="C677" s="1">
        <v>95.65</v>
      </c>
      <c r="D677" s="1">
        <v>3.3650000000000002</v>
      </c>
      <c r="E677" s="11">
        <f t="shared" si="135"/>
        <v>3.5180345007841091E-2</v>
      </c>
      <c r="G677" s="1"/>
      <c r="H677" s="1">
        <v>5</v>
      </c>
      <c r="I677" s="1">
        <v>94.52</v>
      </c>
      <c r="J677" s="1">
        <v>4.5250000000000004</v>
      </c>
      <c r="K677" s="11">
        <f t="shared" si="134"/>
        <v>4.787346593313585E-2</v>
      </c>
    </row>
    <row r="678" spans="1:23">
      <c r="A678" s="1"/>
      <c r="B678" s="1">
        <v>6</v>
      </c>
      <c r="C678" s="1">
        <v>95.89</v>
      </c>
      <c r="D678" s="1">
        <v>3.1110000000000002</v>
      </c>
      <c r="E678" s="11">
        <f t="shared" si="135"/>
        <v>3.2443424757534679E-2</v>
      </c>
      <c r="G678" s="1"/>
      <c r="H678" s="1">
        <v>6</v>
      </c>
      <c r="I678" s="1">
        <v>93.5</v>
      </c>
      <c r="J678" s="1">
        <v>4.8049999999999997</v>
      </c>
      <c r="K678" s="11">
        <f t="shared" si="134"/>
        <v>5.1390374331550796E-2</v>
      </c>
    </row>
    <row r="679" spans="1:23">
      <c r="A679" s="1"/>
      <c r="B679" s="1">
        <v>7</v>
      </c>
      <c r="C679" s="1">
        <v>96.25</v>
      </c>
      <c r="D679" s="1">
        <v>2.798</v>
      </c>
      <c r="E679" s="11">
        <f t="shared" si="135"/>
        <v>2.9070129870129871E-2</v>
      </c>
      <c r="G679" s="1"/>
      <c r="H679" s="1">
        <v>7</v>
      </c>
      <c r="I679" s="1">
        <v>94.54</v>
      </c>
      <c r="J679" s="1">
        <v>4.6020000000000003</v>
      </c>
      <c r="K679" s="11">
        <f t="shared" si="134"/>
        <v>4.8677808335096252E-2</v>
      </c>
    </row>
    <row r="680" spans="1:23">
      <c r="A680" s="1"/>
      <c r="B680" s="1">
        <v>8</v>
      </c>
      <c r="C680" s="1">
        <v>96.02</v>
      </c>
      <c r="D680" s="1">
        <v>3.004</v>
      </c>
      <c r="E680" s="11">
        <f t="shared" si="135"/>
        <v>3.1285148927306813E-2</v>
      </c>
      <c r="G680" s="1"/>
      <c r="H680" s="1">
        <v>8</v>
      </c>
      <c r="I680" s="1">
        <v>94.93</v>
      </c>
      <c r="J680" s="1">
        <v>4.2249999999999996</v>
      </c>
      <c r="K680" s="11">
        <f t="shared" si="134"/>
        <v>4.4506478457811013E-2</v>
      </c>
    </row>
    <row r="681" spans="1:23">
      <c r="A681" s="1" t="s">
        <v>526</v>
      </c>
      <c r="B681" s="1"/>
      <c r="C681" s="1"/>
      <c r="D681" s="1"/>
      <c r="E681" s="11">
        <f>AVERAGE(E673:E680)</f>
        <v>3.3670456298991791E-2</v>
      </c>
      <c r="G681" s="1" t="s">
        <v>526</v>
      </c>
      <c r="H681" s="1"/>
      <c r="I681" s="1"/>
      <c r="J681" s="1"/>
      <c r="K681" s="11">
        <f>AVERAGE(K673:K680)</f>
        <v>3.9365188597996426E-2</v>
      </c>
    </row>
    <row r="682" spans="1:23">
      <c r="A682" s="1" t="s">
        <v>527</v>
      </c>
      <c r="B682" s="1"/>
      <c r="C682" s="1"/>
      <c r="D682" s="1"/>
      <c r="E682" s="11">
        <f>_xlfn.STDEV.S(E673:E680)</f>
        <v>3.7949255769892951E-3</v>
      </c>
      <c r="G682" s="1" t="s">
        <v>527</v>
      </c>
      <c r="H682" s="1"/>
      <c r="I682" s="1"/>
      <c r="J682" s="1"/>
      <c r="K682" s="11">
        <f>_xlfn.STDEV.S(K673:K680)</f>
        <v>1.0097257123263046E-2</v>
      </c>
    </row>
    <row r="684" spans="1:23">
      <c r="A684" s="13" t="s">
        <v>520</v>
      </c>
      <c r="B684" s="13" t="s">
        <v>521</v>
      </c>
      <c r="C684" s="11" t="s">
        <v>522</v>
      </c>
      <c r="D684" s="11" t="s">
        <v>523</v>
      </c>
      <c r="E684" s="11" t="s">
        <v>524</v>
      </c>
      <c r="G684" s="13" t="s">
        <v>520</v>
      </c>
      <c r="H684" s="13" t="s">
        <v>521</v>
      </c>
      <c r="I684" s="11" t="s">
        <v>522</v>
      </c>
      <c r="J684" s="11" t="s">
        <v>523</v>
      </c>
      <c r="K684" s="11" t="s">
        <v>524</v>
      </c>
      <c r="M684" s="13" t="s">
        <v>520</v>
      </c>
      <c r="N684" s="13" t="s">
        <v>521</v>
      </c>
      <c r="O684" s="11" t="s">
        <v>522</v>
      </c>
      <c r="P684" s="11" t="s">
        <v>523</v>
      </c>
      <c r="Q684" s="11" t="s">
        <v>524</v>
      </c>
      <c r="S684" s="13" t="s">
        <v>520</v>
      </c>
      <c r="T684" s="13" t="s">
        <v>521</v>
      </c>
      <c r="U684" s="11" t="s">
        <v>522</v>
      </c>
      <c r="V684" s="11" t="s">
        <v>523</v>
      </c>
      <c r="W684" s="11" t="s">
        <v>524</v>
      </c>
    </row>
    <row r="685" spans="1:23">
      <c r="A685" s="16" t="s">
        <v>263</v>
      </c>
      <c r="B685" s="1"/>
      <c r="C685" s="12"/>
      <c r="D685" s="1"/>
      <c r="E685" s="11"/>
      <c r="G685" s="16" t="s">
        <v>265</v>
      </c>
      <c r="H685" s="1"/>
      <c r="I685" s="12"/>
      <c r="J685" s="1"/>
      <c r="K685" s="11"/>
      <c r="M685" s="16" t="s">
        <v>268</v>
      </c>
      <c r="N685" s="1"/>
      <c r="O685" s="12"/>
      <c r="P685" s="1"/>
      <c r="Q685" s="11"/>
      <c r="S685" s="16" t="s">
        <v>270</v>
      </c>
      <c r="T685" s="1"/>
      <c r="U685" s="12"/>
      <c r="V685" s="1"/>
      <c r="W685" s="11"/>
    </row>
    <row r="686" spans="1:23">
      <c r="A686" s="1"/>
      <c r="B686" s="1">
        <v>1</v>
      </c>
      <c r="C686" s="1">
        <v>95.06</v>
      </c>
      <c r="D686" s="1">
        <v>4.1529999999999996</v>
      </c>
      <c r="E686" s="11">
        <f>AVERAGE(D686/C686)</f>
        <v>4.3688196928255832E-2</v>
      </c>
      <c r="G686" s="1"/>
      <c r="H686" s="1">
        <v>1</v>
      </c>
      <c r="I686" s="1">
        <v>94.54</v>
      </c>
      <c r="J686" s="1">
        <v>4.5540000000000003</v>
      </c>
      <c r="K686" s="11">
        <f t="shared" ref="K686:K693" si="136">AVERAGE(J686/I686)</f>
        <v>4.8170086735773214E-2</v>
      </c>
      <c r="M686" s="1"/>
      <c r="N686" s="1">
        <v>1</v>
      </c>
      <c r="O686" s="1">
        <v>95.97</v>
      </c>
      <c r="P686" s="1">
        <v>3.085</v>
      </c>
      <c r="Q686" s="11">
        <f>AVERAGE(P686/O686)</f>
        <v>3.2145462123580285E-2</v>
      </c>
      <c r="S686" s="1"/>
      <c r="T686" s="1">
        <v>1</v>
      </c>
      <c r="U686" s="1">
        <v>96.3</v>
      </c>
      <c r="V686" s="1">
        <v>2.782</v>
      </c>
      <c r="W686" s="11">
        <f t="shared" ref="W686:W693" si="137">AVERAGE(V686/U686)</f>
        <v>2.8888888888888891E-2</v>
      </c>
    </row>
    <row r="687" spans="1:23">
      <c r="A687" s="1"/>
      <c r="B687" s="1">
        <v>2</v>
      </c>
      <c r="C687" s="1">
        <v>95.46</v>
      </c>
      <c r="D687" s="1">
        <v>3.573</v>
      </c>
      <c r="E687" s="11">
        <f t="shared" ref="E687:E693" si="138">AVERAGE(D687/C687)</f>
        <v>3.7429289754871149E-2</v>
      </c>
      <c r="G687" s="1"/>
      <c r="H687" s="1">
        <v>2</v>
      </c>
      <c r="I687" s="1">
        <v>95.06</v>
      </c>
      <c r="J687" s="1">
        <v>4.101</v>
      </c>
      <c r="K687" s="11">
        <f t="shared" si="136"/>
        <v>4.3141173995371346E-2</v>
      </c>
      <c r="M687" s="1"/>
      <c r="N687" s="1">
        <v>2</v>
      </c>
      <c r="O687" s="1">
        <v>96.28</v>
      </c>
      <c r="P687" s="1">
        <v>2.7429999999999999</v>
      </c>
      <c r="Q687" s="11">
        <f t="shared" ref="Q687:Q693" si="139">AVERAGE(P687/O687)</f>
        <v>2.8489821354383049E-2</v>
      </c>
      <c r="S687" s="1"/>
      <c r="T687" s="1">
        <v>2</v>
      </c>
      <c r="U687" s="1">
        <v>96.21</v>
      </c>
      <c r="V687" s="1">
        <v>2.008</v>
      </c>
      <c r="W687" s="11">
        <f t="shared" si="137"/>
        <v>2.087101132938364E-2</v>
      </c>
    </row>
    <row r="688" spans="1:23">
      <c r="A688" s="1"/>
      <c r="B688" s="1">
        <v>3</v>
      </c>
      <c r="C688" s="1">
        <v>96.22</v>
      </c>
      <c r="D688" s="1">
        <v>2.863</v>
      </c>
      <c r="E688" s="11">
        <f t="shared" si="138"/>
        <v>2.9754728746622324E-2</v>
      </c>
      <c r="G688" s="1"/>
      <c r="H688" s="1">
        <v>3</v>
      </c>
      <c r="I688" s="1">
        <v>94.32</v>
      </c>
      <c r="J688" s="1">
        <v>4.7409999999999997</v>
      </c>
      <c r="K688" s="11">
        <f t="shared" si="136"/>
        <v>5.0265055131467347E-2</v>
      </c>
      <c r="M688" s="1"/>
      <c r="N688" s="1">
        <v>3</v>
      </c>
      <c r="O688" s="1">
        <v>96.59</v>
      </c>
      <c r="P688" s="1">
        <v>2.4420000000000002</v>
      </c>
      <c r="Q688" s="11">
        <f t="shared" si="139"/>
        <v>2.5282120302308728E-2</v>
      </c>
      <c r="S688" s="1"/>
      <c r="T688" s="1">
        <v>3</v>
      </c>
      <c r="U688" s="1">
        <v>97</v>
      </c>
      <c r="V688" s="1">
        <v>2.1440000000000001</v>
      </c>
      <c r="W688" s="11">
        <f t="shared" si="137"/>
        <v>2.2103092783505154E-2</v>
      </c>
    </row>
    <row r="689" spans="1:23">
      <c r="A689" s="1"/>
      <c r="B689" s="1">
        <v>4</v>
      </c>
      <c r="C689" s="1">
        <v>96.06</v>
      </c>
      <c r="D689" s="1">
        <v>3.0470000000000002</v>
      </c>
      <c r="E689" s="11">
        <f t="shared" si="138"/>
        <v>3.1719758484280658E-2</v>
      </c>
      <c r="G689" s="1"/>
      <c r="H689" s="1">
        <v>4</v>
      </c>
      <c r="I689" s="1">
        <v>94.56</v>
      </c>
      <c r="J689" s="1">
        <v>4.5640000000000001</v>
      </c>
      <c r="K689" s="11">
        <f t="shared" si="136"/>
        <v>4.826565143824027E-2</v>
      </c>
      <c r="M689" s="1"/>
      <c r="N689" s="1">
        <v>4</v>
      </c>
      <c r="O689" s="1">
        <v>96.42</v>
      </c>
      <c r="P689" s="1">
        <v>2.6459999999999999</v>
      </c>
      <c r="Q689" s="11">
        <f t="shared" si="139"/>
        <v>2.7442439327940261E-2</v>
      </c>
      <c r="S689" s="1"/>
      <c r="T689" s="1">
        <v>4</v>
      </c>
      <c r="U689" s="1">
        <v>96.94</v>
      </c>
      <c r="V689" s="1">
        <v>2.21</v>
      </c>
      <c r="W689" s="11">
        <f t="shared" si="137"/>
        <v>2.2797606767072418E-2</v>
      </c>
    </row>
    <row r="690" spans="1:23">
      <c r="A690" s="1"/>
      <c r="B690" s="1">
        <v>5</v>
      </c>
      <c r="C690" s="1">
        <v>95.85</v>
      </c>
      <c r="D690" s="1">
        <v>3.1909999999999998</v>
      </c>
      <c r="E690" s="11">
        <f t="shared" si="138"/>
        <v>3.3291601460615543E-2</v>
      </c>
      <c r="G690" s="1"/>
      <c r="H690" s="1">
        <v>5</v>
      </c>
      <c r="I690" s="1">
        <v>95.07</v>
      </c>
      <c r="J690" s="1">
        <v>4.1070000000000002</v>
      </c>
      <c r="K690" s="11">
        <f t="shared" si="136"/>
        <v>4.3199747554433579E-2</v>
      </c>
      <c r="M690" s="1"/>
      <c r="N690" s="1">
        <v>5</v>
      </c>
      <c r="O690" s="1">
        <v>96.86</v>
      </c>
      <c r="P690" s="1">
        <v>2.1469999999999998</v>
      </c>
      <c r="Q690" s="11">
        <f t="shared" si="139"/>
        <v>2.216601280198224E-2</v>
      </c>
      <c r="S690" s="1"/>
      <c r="T690" s="1">
        <v>5</v>
      </c>
      <c r="U690" s="1">
        <v>95.78</v>
      </c>
      <c r="V690" s="1">
        <v>3.2469999999999999</v>
      </c>
      <c r="W690" s="11">
        <f t="shared" si="137"/>
        <v>3.3900605554395488E-2</v>
      </c>
    </row>
    <row r="691" spans="1:23">
      <c r="A691" s="1"/>
      <c r="B691" s="1">
        <v>6</v>
      </c>
      <c r="C691" s="1">
        <v>96.04</v>
      </c>
      <c r="D691" s="1">
        <v>3.0920000000000001</v>
      </c>
      <c r="E691" s="11">
        <f t="shared" si="138"/>
        <v>3.2194918783840065E-2</v>
      </c>
      <c r="G691" s="1"/>
      <c r="H691" s="1">
        <v>6</v>
      </c>
      <c r="I691" s="1">
        <v>95.99</v>
      </c>
      <c r="J691" s="1">
        <v>3.0649999999999999</v>
      </c>
      <c r="K691" s="11">
        <f t="shared" si="136"/>
        <v>3.1930409417647673E-2</v>
      </c>
      <c r="M691" s="1"/>
      <c r="N691" s="1">
        <v>6</v>
      </c>
      <c r="O691" s="1">
        <v>96.77</v>
      </c>
      <c r="P691" s="1">
        <v>2.2509999999999999</v>
      </c>
      <c r="Q691" s="11">
        <f t="shared" si="139"/>
        <v>2.3261341324790741E-2</v>
      </c>
      <c r="S691" s="1"/>
      <c r="T691" s="1">
        <v>6</v>
      </c>
      <c r="U691" s="1">
        <v>96.76</v>
      </c>
      <c r="V691" s="1">
        <v>2.3050000000000002</v>
      </c>
      <c r="W691" s="11">
        <f t="shared" si="137"/>
        <v>2.3821827201322861E-2</v>
      </c>
    </row>
    <row r="692" spans="1:23">
      <c r="A692" s="1"/>
      <c r="B692" s="1">
        <v>7</v>
      </c>
      <c r="C692" s="1">
        <v>96.19</v>
      </c>
      <c r="D692" s="1">
        <v>3.0339999999999998</v>
      </c>
      <c r="E692" s="11">
        <f t="shared" si="138"/>
        <v>3.1541740305645077E-2</v>
      </c>
      <c r="G692" s="1"/>
      <c r="H692" s="1">
        <v>7</v>
      </c>
      <c r="I692" s="1">
        <v>95.65</v>
      </c>
      <c r="J692" s="1">
        <v>3.351</v>
      </c>
      <c r="K692" s="11">
        <f t="shared" si="136"/>
        <v>3.5033978044955567E-2</v>
      </c>
      <c r="M692" s="1"/>
      <c r="N692" s="1">
        <v>7</v>
      </c>
      <c r="O692" s="1">
        <v>96.62</v>
      </c>
      <c r="P692" s="1">
        <v>2.3919999999999999</v>
      </c>
      <c r="Q692" s="11">
        <f t="shared" si="139"/>
        <v>2.4756779134754707E-2</v>
      </c>
      <c r="S692" s="1"/>
      <c r="T692" s="1">
        <v>7</v>
      </c>
      <c r="U692" s="1">
        <v>96.65</v>
      </c>
      <c r="V692" s="1">
        <v>2.2010000000000001</v>
      </c>
      <c r="W692" s="11">
        <f t="shared" si="137"/>
        <v>2.2772891877909984E-2</v>
      </c>
    </row>
    <row r="693" spans="1:23">
      <c r="A693" s="1"/>
      <c r="B693" s="1">
        <v>8</v>
      </c>
      <c r="C693" s="1">
        <v>95.73</v>
      </c>
      <c r="D693" s="1">
        <v>3.3069999999999999</v>
      </c>
      <c r="E693" s="11">
        <f t="shared" si="138"/>
        <v>3.4545074689230126E-2</v>
      </c>
      <c r="G693" s="1"/>
      <c r="H693" s="1">
        <v>8</v>
      </c>
      <c r="I693" s="1">
        <v>96.27</v>
      </c>
      <c r="J693" s="1">
        <v>2.887</v>
      </c>
      <c r="K693" s="11">
        <f t="shared" si="136"/>
        <v>2.9988573802846162E-2</v>
      </c>
      <c r="M693" s="1"/>
      <c r="N693" s="1">
        <v>8</v>
      </c>
      <c r="O693" s="1">
        <v>95.98</v>
      </c>
      <c r="P693" s="1">
        <v>3.07</v>
      </c>
      <c r="Q693" s="11">
        <f t="shared" si="139"/>
        <v>3.198583038132944E-2</v>
      </c>
      <c r="S693" s="1"/>
      <c r="T693" s="1">
        <v>8</v>
      </c>
      <c r="U693" s="1">
        <v>96.69</v>
      </c>
      <c r="V693" s="1">
        <v>2.4390000000000001</v>
      </c>
      <c r="W693" s="11">
        <f t="shared" si="137"/>
        <v>2.5224945702761403E-2</v>
      </c>
    </row>
    <row r="694" spans="1:23">
      <c r="A694" s="1" t="s">
        <v>526</v>
      </c>
      <c r="B694" s="1"/>
      <c r="C694" s="1"/>
      <c r="D694" s="1"/>
      <c r="E694" s="11">
        <f>AVERAGE(E686:E693)</f>
        <v>3.4270663644170099E-2</v>
      </c>
      <c r="G694" s="1" t="s">
        <v>526</v>
      </c>
      <c r="H694" s="1"/>
      <c r="I694" s="1"/>
      <c r="J694" s="1"/>
      <c r="K694" s="11">
        <f>AVERAGE(K686:K693)</f>
        <v>4.1249334515091891E-2</v>
      </c>
      <c r="M694" s="1" t="s">
        <v>526</v>
      </c>
      <c r="N694" s="1"/>
      <c r="O694" s="1"/>
      <c r="P694" s="1"/>
      <c r="Q694" s="11">
        <f>AVERAGE(Q686:Q693)</f>
        <v>2.6941225843883681E-2</v>
      </c>
      <c r="S694" s="1" t="s">
        <v>526</v>
      </c>
      <c r="T694" s="1"/>
      <c r="U694" s="1"/>
      <c r="V694" s="1"/>
      <c r="W694" s="11">
        <f>AVERAGE(W686:W693)</f>
        <v>2.5047608763154983E-2</v>
      </c>
    </row>
    <row r="695" spans="1:23">
      <c r="A695" s="1" t="s">
        <v>527</v>
      </c>
      <c r="B695" s="1"/>
      <c r="C695" s="1"/>
      <c r="D695" s="1"/>
      <c r="E695" s="11">
        <f>_xlfn.STDEV.S(E686:E693)</f>
        <v>4.4458205203050149E-3</v>
      </c>
      <c r="G695" s="1" t="s">
        <v>527</v>
      </c>
      <c r="H695" s="1"/>
      <c r="I695" s="1"/>
      <c r="J695" s="1"/>
      <c r="K695" s="11">
        <f>_xlfn.STDEV.S(K686:K693)</f>
        <v>7.9108393376514843E-3</v>
      </c>
      <c r="M695" s="1" t="s">
        <v>527</v>
      </c>
      <c r="N695" s="1"/>
      <c r="O695" s="1"/>
      <c r="P695" s="1"/>
      <c r="Q695" s="11">
        <f>_xlfn.STDEV.S(Q686:Q693)</f>
        <v>3.7616508818485201E-3</v>
      </c>
      <c r="S695" s="1" t="s">
        <v>527</v>
      </c>
      <c r="T695" s="1"/>
      <c r="U695" s="1"/>
      <c r="V695" s="1"/>
      <c r="W695" s="11">
        <f>_xlfn.STDEV.S(W686:W693)</f>
        <v>4.3262646439450403E-3</v>
      </c>
    </row>
    <row r="697" spans="1:23">
      <c r="A697" s="13" t="s">
        <v>520</v>
      </c>
      <c r="B697" s="13" t="s">
        <v>521</v>
      </c>
      <c r="C697" s="11" t="s">
        <v>522</v>
      </c>
      <c r="D697" s="11" t="s">
        <v>523</v>
      </c>
      <c r="E697" s="11" t="s">
        <v>524</v>
      </c>
      <c r="G697" s="13" t="s">
        <v>520</v>
      </c>
      <c r="H697" s="13" t="s">
        <v>521</v>
      </c>
      <c r="I697" s="11" t="s">
        <v>522</v>
      </c>
      <c r="J697" s="11" t="s">
        <v>523</v>
      </c>
      <c r="K697" s="11" t="s">
        <v>524</v>
      </c>
      <c r="M697" s="13" t="s">
        <v>520</v>
      </c>
      <c r="N697" s="13" t="s">
        <v>521</v>
      </c>
      <c r="O697" s="11" t="s">
        <v>522</v>
      </c>
      <c r="P697" s="11" t="s">
        <v>523</v>
      </c>
      <c r="Q697" s="11" t="s">
        <v>524</v>
      </c>
      <c r="S697" s="13" t="s">
        <v>520</v>
      </c>
      <c r="T697" s="13" t="s">
        <v>521</v>
      </c>
      <c r="U697" s="11" t="s">
        <v>522</v>
      </c>
      <c r="V697" s="11" t="s">
        <v>523</v>
      </c>
      <c r="W697" s="11" t="s">
        <v>524</v>
      </c>
    </row>
    <row r="698" spans="1:23">
      <c r="A698" s="16" t="s">
        <v>271</v>
      </c>
      <c r="B698" s="1"/>
      <c r="C698" s="12"/>
      <c r="D698" s="1"/>
      <c r="E698" s="11"/>
      <c r="G698" s="16" t="s">
        <v>272</v>
      </c>
      <c r="H698" s="1"/>
      <c r="I698" s="12"/>
      <c r="J698" s="1"/>
      <c r="K698" s="11"/>
      <c r="M698" s="16" t="s">
        <v>273</v>
      </c>
      <c r="N698" s="1"/>
      <c r="O698" s="12"/>
      <c r="P698" s="1"/>
      <c r="Q698" s="11"/>
      <c r="S698" s="16" t="s">
        <v>275</v>
      </c>
      <c r="T698" s="1"/>
      <c r="U698" s="12"/>
      <c r="V698" s="1"/>
      <c r="W698" s="11"/>
    </row>
    <row r="699" spans="1:23">
      <c r="A699" s="1"/>
      <c r="B699" s="1">
        <v>1</v>
      </c>
      <c r="C699" s="1">
        <v>96.57</v>
      </c>
      <c r="D699" s="1">
        <v>2.59</v>
      </c>
      <c r="E699" s="11">
        <f>AVERAGE(D699/C699)</f>
        <v>2.681992337164751E-2</v>
      </c>
      <c r="G699" s="1"/>
      <c r="H699" s="1">
        <v>1</v>
      </c>
      <c r="I699" s="1">
        <v>95.13</v>
      </c>
      <c r="J699" s="1">
        <v>4.0599999999999996</v>
      </c>
      <c r="K699" s="11">
        <f t="shared" ref="K699:K706" si="140">AVERAGE(J699/I699)</f>
        <v>4.2678440029433405E-2</v>
      </c>
      <c r="M699" s="1"/>
      <c r="N699" s="1">
        <v>1</v>
      </c>
      <c r="O699" s="1">
        <v>96.38</v>
      </c>
      <c r="P699" s="1">
        <v>2.8519999999999999</v>
      </c>
      <c r="Q699" s="11">
        <f>AVERAGE(P699/O699)</f>
        <v>2.9591201494085909E-2</v>
      </c>
      <c r="S699" s="1"/>
      <c r="T699" s="1">
        <v>1</v>
      </c>
      <c r="U699" s="1">
        <v>94.94</v>
      </c>
      <c r="V699" s="1">
        <v>4.1180000000000003</v>
      </c>
      <c r="W699" s="11">
        <f t="shared" ref="W699:W706" si="141">AVERAGE(V699/U699)</f>
        <v>4.3374763008215717E-2</v>
      </c>
    </row>
    <row r="700" spans="1:23">
      <c r="A700" s="1"/>
      <c r="B700" s="1">
        <v>2</v>
      </c>
      <c r="C700" s="1">
        <v>95.78</v>
      </c>
      <c r="D700" s="1">
        <v>3.3839999999999999</v>
      </c>
      <c r="E700" s="11">
        <f t="shared" ref="E700:E706" si="142">AVERAGE(D700/C700)</f>
        <v>3.5330966798914176E-2</v>
      </c>
      <c r="G700" s="1"/>
      <c r="H700" s="1">
        <v>2</v>
      </c>
      <c r="I700" s="1">
        <v>95.39</v>
      </c>
      <c r="J700" s="1">
        <v>3.827</v>
      </c>
      <c r="K700" s="11">
        <f t="shared" si="140"/>
        <v>4.0119509382534856E-2</v>
      </c>
      <c r="M700" s="1"/>
      <c r="N700" s="1">
        <v>2</v>
      </c>
      <c r="O700" s="1">
        <v>96.21</v>
      </c>
      <c r="P700" s="1">
        <v>2.972</v>
      </c>
      <c r="Q700" s="11">
        <f t="shared" ref="Q700:Q706" si="143">AVERAGE(P700/O700)</f>
        <v>3.0890759796278974E-2</v>
      </c>
      <c r="S700" s="1"/>
      <c r="T700" s="1">
        <v>2</v>
      </c>
      <c r="U700" s="1">
        <v>96.08</v>
      </c>
      <c r="V700" s="1">
        <v>2.9470000000000001</v>
      </c>
      <c r="W700" s="11">
        <f t="shared" si="141"/>
        <v>3.0672356369691924E-2</v>
      </c>
    </row>
    <row r="701" spans="1:23">
      <c r="A701" s="1"/>
      <c r="B701" s="1">
        <v>3</v>
      </c>
      <c r="C701" s="1">
        <v>95.17</v>
      </c>
      <c r="D701" s="1">
        <v>3.9279999999999999</v>
      </c>
      <c r="E701" s="11">
        <f t="shared" si="142"/>
        <v>4.1273510560050436E-2</v>
      </c>
      <c r="G701" s="1"/>
      <c r="H701" s="1">
        <v>3</v>
      </c>
      <c r="I701" s="1">
        <v>95.6</v>
      </c>
      <c r="J701" s="1">
        <v>3.7229999999999999</v>
      </c>
      <c r="K701" s="11">
        <f t="shared" si="140"/>
        <v>3.8943514644351467E-2</v>
      </c>
      <c r="M701" s="1"/>
      <c r="N701" s="1">
        <v>3</v>
      </c>
      <c r="O701" s="1">
        <v>96.36</v>
      </c>
      <c r="P701" s="1">
        <v>2.7389999999999999</v>
      </c>
      <c r="Q701" s="11">
        <f t="shared" si="143"/>
        <v>2.8424657534246573E-2</v>
      </c>
      <c r="S701" s="1"/>
      <c r="T701" s="1">
        <v>3</v>
      </c>
      <c r="U701" s="1">
        <v>96.83</v>
      </c>
      <c r="V701" s="1">
        <v>2.2149999999999999</v>
      </c>
      <c r="W701" s="11">
        <f t="shared" si="141"/>
        <v>2.2875142001445831E-2</v>
      </c>
    </row>
    <row r="702" spans="1:23">
      <c r="A702" s="1"/>
      <c r="B702" s="1">
        <v>4</v>
      </c>
      <c r="C702" s="1">
        <v>95.07</v>
      </c>
      <c r="D702" s="1">
        <v>3.9830000000000001</v>
      </c>
      <c r="E702" s="11">
        <f t="shared" si="142"/>
        <v>4.1895445461239092E-2</v>
      </c>
      <c r="G702" s="1"/>
      <c r="H702" s="1">
        <v>4</v>
      </c>
      <c r="I702" s="1">
        <v>95.27</v>
      </c>
      <c r="J702" s="1">
        <v>3.919</v>
      </c>
      <c r="K702" s="11">
        <f t="shared" si="140"/>
        <v>4.1135719533956124E-2</v>
      </c>
      <c r="M702" s="1"/>
      <c r="N702" s="1">
        <v>4</v>
      </c>
      <c r="O702" s="1">
        <v>96.41</v>
      </c>
      <c r="P702" s="1">
        <v>2.7970000000000002</v>
      </c>
      <c r="Q702" s="11">
        <f t="shared" si="143"/>
        <v>2.9011513328492899E-2</v>
      </c>
      <c r="S702" s="1"/>
      <c r="T702" s="1">
        <v>4</v>
      </c>
      <c r="U702" s="1">
        <v>96.68</v>
      </c>
      <c r="V702" s="1">
        <v>2.484</v>
      </c>
      <c r="W702" s="11">
        <f t="shared" si="141"/>
        <v>2.569300786098469E-2</v>
      </c>
    </row>
    <row r="703" spans="1:23">
      <c r="A703" s="1"/>
      <c r="B703" s="1">
        <v>5</v>
      </c>
      <c r="C703" s="1">
        <v>95.85</v>
      </c>
      <c r="D703" s="1">
        <v>3.298</v>
      </c>
      <c r="E703" s="11">
        <f t="shared" si="142"/>
        <v>3.4407929055816383E-2</v>
      </c>
      <c r="G703" s="1"/>
      <c r="H703" s="1">
        <v>5</v>
      </c>
      <c r="I703" s="1">
        <v>94.48</v>
      </c>
      <c r="J703" s="1">
        <v>4.6020000000000003</v>
      </c>
      <c r="K703" s="11">
        <f t="shared" si="140"/>
        <v>4.8708721422523284E-2</v>
      </c>
      <c r="M703" s="1"/>
      <c r="N703" s="1">
        <v>5</v>
      </c>
      <c r="O703" s="1">
        <v>96.36</v>
      </c>
      <c r="P703" s="1">
        <v>2.8679999999999999</v>
      </c>
      <c r="Q703" s="11">
        <f t="shared" si="143"/>
        <v>2.9763387297633871E-2</v>
      </c>
      <c r="S703" s="1"/>
      <c r="T703" s="1">
        <v>5</v>
      </c>
      <c r="U703" s="1">
        <v>96.58</v>
      </c>
      <c r="V703" s="1">
        <v>2.5449999999999999</v>
      </c>
      <c r="W703" s="11">
        <f t="shared" si="141"/>
        <v>2.6351211430938083E-2</v>
      </c>
    </row>
    <row r="704" spans="1:23">
      <c r="A704" s="1"/>
      <c r="B704" s="1">
        <v>6</v>
      </c>
      <c r="C704" s="1">
        <v>95.02</v>
      </c>
      <c r="D704" s="1">
        <v>4.1349999999999998</v>
      </c>
      <c r="E704" s="11">
        <f t="shared" si="142"/>
        <v>4.3517154283308775E-2</v>
      </c>
      <c r="G704" s="1"/>
      <c r="H704" s="1">
        <v>6</v>
      </c>
      <c r="I704" s="1">
        <v>95.46</v>
      </c>
      <c r="J704" s="1">
        <v>3.6419999999999999</v>
      </c>
      <c r="K704" s="11">
        <f t="shared" si="140"/>
        <v>3.8152105593966062E-2</v>
      </c>
      <c r="M704" s="1"/>
      <c r="N704" s="1">
        <v>6</v>
      </c>
      <c r="O704" s="1">
        <v>96.23</v>
      </c>
      <c r="P704" s="1">
        <v>2.9009999999999998</v>
      </c>
      <c r="Q704" s="11">
        <f t="shared" si="143"/>
        <v>3.0146523953029199E-2</v>
      </c>
      <c r="S704" s="1"/>
      <c r="T704" s="1">
        <v>6</v>
      </c>
      <c r="U704" s="1">
        <v>96.7</v>
      </c>
      <c r="V704" s="1">
        <v>2.4590000000000001</v>
      </c>
      <c r="W704" s="11">
        <f t="shared" si="141"/>
        <v>2.5429162357807653E-2</v>
      </c>
    </row>
    <row r="705" spans="1:23">
      <c r="A705" s="1"/>
      <c r="B705" s="1">
        <v>7</v>
      </c>
      <c r="C705" s="1">
        <v>96.64</v>
      </c>
      <c r="D705" s="1">
        <v>2.5179999999999998</v>
      </c>
      <c r="E705" s="11">
        <f t="shared" si="142"/>
        <v>2.6055463576158937E-2</v>
      </c>
      <c r="G705" s="1"/>
      <c r="H705" s="1">
        <v>7</v>
      </c>
      <c r="I705" s="1">
        <v>96.51</v>
      </c>
      <c r="J705" s="1">
        <v>2.6859999999999999</v>
      </c>
      <c r="K705" s="11">
        <f t="shared" si="140"/>
        <v>2.7831312817324629E-2</v>
      </c>
      <c r="M705" s="1"/>
      <c r="N705" s="1">
        <v>7</v>
      </c>
      <c r="O705" s="1">
        <v>96.25</v>
      </c>
      <c r="P705" s="1">
        <v>3.0009999999999999</v>
      </c>
      <c r="Q705" s="11">
        <f t="shared" si="143"/>
        <v>3.1179220779220779E-2</v>
      </c>
      <c r="S705" s="1"/>
      <c r="T705" s="1">
        <v>7</v>
      </c>
      <c r="U705" s="1">
        <v>96.56</v>
      </c>
      <c r="V705" s="1">
        <v>2.5499999999999998</v>
      </c>
      <c r="W705" s="11">
        <f t="shared" si="141"/>
        <v>2.6408450704225348E-2</v>
      </c>
    </row>
    <row r="706" spans="1:23">
      <c r="A706" s="1"/>
      <c r="B706" s="1">
        <v>8</v>
      </c>
      <c r="C706" s="1">
        <v>96.34</v>
      </c>
      <c r="D706" s="1">
        <v>2.8260000000000001</v>
      </c>
      <c r="E706" s="11">
        <f t="shared" si="142"/>
        <v>2.9333610130786798E-2</v>
      </c>
      <c r="G706" s="1"/>
      <c r="H706" s="1">
        <v>8</v>
      </c>
      <c r="I706" s="1">
        <v>95.86</v>
      </c>
      <c r="J706" s="1">
        <v>3.246</v>
      </c>
      <c r="K706" s="11">
        <f t="shared" si="140"/>
        <v>3.3861881911120384E-2</v>
      </c>
      <c r="M706" s="1"/>
      <c r="N706" s="1">
        <v>8</v>
      </c>
      <c r="O706" s="1">
        <v>96.11</v>
      </c>
      <c r="P706" s="1">
        <v>3.09</v>
      </c>
      <c r="Q706" s="11">
        <f t="shared" si="143"/>
        <v>3.2150660701279782E-2</v>
      </c>
      <c r="S706" s="1"/>
      <c r="T706" s="1">
        <v>8</v>
      </c>
      <c r="U706" s="1">
        <v>96.68</v>
      </c>
      <c r="V706" s="1">
        <v>2.298</v>
      </c>
      <c r="W706" s="11">
        <f t="shared" si="141"/>
        <v>2.3769135291683903E-2</v>
      </c>
    </row>
    <row r="707" spans="1:23">
      <c r="A707" s="1" t="s">
        <v>526</v>
      </c>
      <c r="B707" s="1"/>
      <c r="C707" s="1"/>
      <c r="D707" s="1"/>
      <c r="E707" s="11">
        <f>AVERAGE(E699:E706)</f>
        <v>3.4829250404740261E-2</v>
      </c>
      <c r="G707" s="1" t="s">
        <v>526</v>
      </c>
      <c r="H707" s="1"/>
      <c r="I707" s="1"/>
      <c r="J707" s="1"/>
      <c r="K707" s="11">
        <f>AVERAGE(K699:K706)</f>
        <v>3.8928900666901273E-2</v>
      </c>
      <c r="M707" s="1" t="s">
        <v>526</v>
      </c>
      <c r="N707" s="1"/>
      <c r="O707" s="1"/>
      <c r="P707" s="1"/>
      <c r="Q707" s="11">
        <f>AVERAGE(Q699:Q706)</f>
        <v>3.0144740610533498E-2</v>
      </c>
      <c r="S707" s="1" t="s">
        <v>526</v>
      </c>
      <c r="T707" s="1"/>
      <c r="U707" s="1"/>
      <c r="V707" s="1"/>
      <c r="W707" s="11">
        <f>AVERAGE(W699:W706)</f>
        <v>2.8071653628124141E-2</v>
      </c>
    </row>
    <row r="708" spans="1:23">
      <c r="A708" s="1" t="s">
        <v>527</v>
      </c>
      <c r="B708" s="1"/>
      <c r="C708" s="1"/>
      <c r="D708" s="1"/>
      <c r="E708" s="11">
        <f>_xlfn.STDEV.S(E699:E706)</f>
        <v>6.9559760864352366E-3</v>
      </c>
      <c r="G708" s="1" t="s">
        <v>527</v>
      </c>
      <c r="H708" s="1"/>
      <c r="I708" s="1"/>
      <c r="J708" s="1"/>
      <c r="K708" s="11">
        <f>_xlfn.STDEV.S(K699:K706)</f>
        <v>6.1577627822029263E-3</v>
      </c>
      <c r="M708" s="1" t="s">
        <v>527</v>
      </c>
      <c r="N708" s="1"/>
      <c r="O708" s="1"/>
      <c r="P708" s="1"/>
      <c r="Q708" s="11">
        <f>_xlfn.STDEV.S(Q699:Q706)</f>
        <v>1.2156795983237734E-3</v>
      </c>
      <c r="S708" s="1" t="s">
        <v>527</v>
      </c>
      <c r="T708" s="1"/>
      <c r="U708" s="1"/>
      <c r="V708" s="1"/>
      <c r="W708" s="11">
        <f>_xlfn.STDEV.S(W699:W706)</f>
        <v>6.5990376970521359E-3</v>
      </c>
    </row>
    <row r="710" spans="1:23">
      <c r="A710" s="13" t="s">
        <v>520</v>
      </c>
      <c r="B710" s="13" t="s">
        <v>521</v>
      </c>
      <c r="C710" s="11" t="s">
        <v>522</v>
      </c>
      <c r="D710" s="11" t="s">
        <v>523</v>
      </c>
      <c r="E710" s="11" t="s">
        <v>524</v>
      </c>
      <c r="G710" s="13" t="s">
        <v>520</v>
      </c>
      <c r="H710" s="13" t="s">
        <v>521</v>
      </c>
      <c r="I710" s="11" t="s">
        <v>522</v>
      </c>
      <c r="J710" s="11" t="s">
        <v>523</v>
      </c>
      <c r="K710" s="11" t="s">
        <v>524</v>
      </c>
      <c r="M710" s="13" t="s">
        <v>520</v>
      </c>
      <c r="N710" s="13" t="s">
        <v>521</v>
      </c>
      <c r="O710" s="11" t="s">
        <v>522</v>
      </c>
      <c r="P710" s="11" t="s">
        <v>523</v>
      </c>
      <c r="Q710" s="11" t="s">
        <v>524</v>
      </c>
      <c r="S710" s="13" t="s">
        <v>520</v>
      </c>
      <c r="T710" s="13" t="s">
        <v>521</v>
      </c>
      <c r="U710" s="11" t="s">
        <v>522</v>
      </c>
      <c r="V710" s="11" t="s">
        <v>523</v>
      </c>
      <c r="W710" s="11" t="s">
        <v>524</v>
      </c>
    </row>
    <row r="711" spans="1:23">
      <c r="A711" s="59" t="s">
        <v>276</v>
      </c>
      <c r="B711" s="1"/>
      <c r="C711" s="12"/>
      <c r="D711" s="1"/>
      <c r="E711" s="11"/>
      <c r="G711" s="59" t="s">
        <v>278</v>
      </c>
      <c r="H711" s="1"/>
      <c r="I711" s="12"/>
      <c r="J711" s="1"/>
      <c r="K711" s="11"/>
      <c r="M711" s="16" t="s">
        <v>279</v>
      </c>
      <c r="N711" s="1"/>
      <c r="O711" s="12"/>
      <c r="P711" s="1"/>
      <c r="Q711" s="11"/>
      <c r="S711" s="16" t="s">
        <v>281</v>
      </c>
      <c r="T711" s="1"/>
      <c r="U711" s="12"/>
      <c r="V711" s="1"/>
      <c r="W711" s="11"/>
    </row>
    <row r="712" spans="1:23">
      <c r="A712" s="1"/>
      <c r="B712" s="1">
        <v>1</v>
      </c>
      <c r="C712" s="1">
        <v>95.06</v>
      </c>
      <c r="D712" s="1">
        <v>4.0439999999999996</v>
      </c>
      <c r="E712" s="11">
        <f>AVERAGE(D712/C712)</f>
        <v>4.2541552703555641E-2</v>
      </c>
      <c r="G712" s="1"/>
      <c r="H712" s="1">
        <v>1</v>
      </c>
      <c r="I712" s="1">
        <v>92.11</v>
      </c>
      <c r="J712" s="1">
        <v>5.9619999999999997</v>
      </c>
      <c r="K712" s="11">
        <f t="shared" ref="K712:K719" si="144">AVERAGE(J712/I712)</f>
        <v>6.4726956899359464E-2</v>
      </c>
      <c r="M712" s="1"/>
      <c r="N712" s="1">
        <v>1</v>
      </c>
      <c r="O712" s="1">
        <v>96.86</v>
      </c>
      <c r="P712" s="1">
        <v>2.2349999999999999</v>
      </c>
      <c r="Q712" s="11">
        <f>AVERAGE(P712/O712)</f>
        <v>2.3074540574024364E-2</v>
      </c>
      <c r="S712" s="1"/>
      <c r="T712" s="1">
        <v>1</v>
      </c>
      <c r="U712" s="1">
        <v>95.74</v>
      </c>
      <c r="V712" s="1">
        <v>2.4009999999999998</v>
      </c>
      <c r="W712" s="11">
        <f t="shared" ref="W712:W719" si="145">AVERAGE(V712/U712)</f>
        <v>2.5078337163150197E-2</v>
      </c>
    </row>
    <row r="713" spans="1:23">
      <c r="A713" s="1"/>
      <c r="B713" s="1">
        <v>2</v>
      </c>
      <c r="C713" s="1">
        <v>96.55</v>
      </c>
      <c r="D713" s="1">
        <v>2.5760000000000001</v>
      </c>
      <c r="E713" s="11">
        <f t="shared" ref="E713:E719" si="146">AVERAGE(D713/C713)</f>
        <v>2.6680476437079235E-2</v>
      </c>
      <c r="G713" s="1"/>
      <c r="H713" s="1">
        <v>2</v>
      </c>
      <c r="I713" s="1">
        <v>94.91</v>
      </c>
      <c r="J713" s="1">
        <v>4.1890000000000001</v>
      </c>
      <c r="K713" s="11">
        <f t="shared" si="144"/>
        <v>4.4136550416183758E-2</v>
      </c>
      <c r="M713" s="1"/>
      <c r="N713" s="1">
        <v>2</v>
      </c>
      <c r="O713" s="1">
        <v>97.65</v>
      </c>
      <c r="P713" s="1">
        <v>2.246</v>
      </c>
      <c r="Q713" s="11">
        <f t="shared" ref="Q713:Q719" si="147">AVERAGE(P713/O713)</f>
        <v>2.3000512032770096E-2</v>
      </c>
      <c r="S713" s="1"/>
      <c r="T713" s="1">
        <v>2</v>
      </c>
      <c r="U713" s="1">
        <v>96.75</v>
      </c>
      <c r="V713" s="1">
        <v>2.2869999999999999</v>
      </c>
      <c r="W713" s="11">
        <f t="shared" si="145"/>
        <v>2.3638242894056846E-2</v>
      </c>
    </row>
    <row r="714" spans="1:23">
      <c r="A714" s="1"/>
      <c r="B714" s="1">
        <v>3</v>
      </c>
      <c r="C714" s="1">
        <v>96.55</v>
      </c>
      <c r="D714" s="1">
        <v>2.556</v>
      </c>
      <c r="E714" s="11">
        <f t="shared" si="146"/>
        <v>2.6473329880890732E-2</v>
      </c>
      <c r="G714" s="1"/>
      <c r="H714" s="1">
        <v>3</v>
      </c>
      <c r="I714" s="1">
        <v>94.43</v>
      </c>
      <c r="J714" s="1">
        <v>3.7610000000000001</v>
      </c>
      <c r="K714" s="11">
        <f t="shared" si="144"/>
        <v>3.9828444350312402E-2</v>
      </c>
      <c r="M714" s="1"/>
      <c r="N714" s="1">
        <v>3</v>
      </c>
      <c r="O714" s="1">
        <v>96.74</v>
      </c>
      <c r="P714" s="1">
        <v>2.3530000000000002</v>
      </c>
      <c r="Q714" s="11">
        <f t="shared" si="147"/>
        <v>2.4322927434360143E-2</v>
      </c>
      <c r="S714" s="1"/>
      <c r="T714" s="1">
        <v>3</v>
      </c>
      <c r="U714" s="1">
        <v>96.98</v>
      </c>
      <c r="V714" s="1">
        <v>2.1070000000000002</v>
      </c>
      <c r="W714" s="11">
        <f t="shared" si="145"/>
        <v>2.1726129098783256E-2</v>
      </c>
    </row>
    <row r="715" spans="1:23">
      <c r="A715" s="1"/>
      <c r="B715" s="1">
        <v>4</v>
      </c>
      <c r="C715" s="1">
        <v>97.11</v>
      </c>
      <c r="D715" s="1">
        <v>2.0150000000000001</v>
      </c>
      <c r="E715" s="11">
        <f t="shared" si="146"/>
        <v>2.0749665327978582E-2</v>
      </c>
      <c r="G715" s="1"/>
      <c r="H715" s="1">
        <v>4</v>
      </c>
      <c r="I715" s="1">
        <v>96.24</v>
      </c>
      <c r="J715" s="1">
        <v>2.8980000000000001</v>
      </c>
      <c r="K715" s="11">
        <f t="shared" si="144"/>
        <v>3.0112219451371575E-2</v>
      </c>
      <c r="M715" s="1"/>
      <c r="N715" s="1">
        <v>4</v>
      </c>
      <c r="O715" s="1">
        <v>95.97</v>
      </c>
      <c r="P715" s="1">
        <v>3.2090000000000001</v>
      </c>
      <c r="Q715" s="11">
        <f t="shared" si="147"/>
        <v>3.3437532562259044E-2</v>
      </c>
      <c r="S715" s="1"/>
      <c r="T715" s="1">
        <v>4</v>
      </c>
      <c r="U715" s="1">
        <v>96.93</v>
      </c>
      <c r="V715" s="1">
        <v>2.0750000000000002</v>
      </c>
      <c r="W715" s="11">
        <f t="shared" si="145"/>
        <v>2.1407201072939235E-2</v>
      </c>
    </row>
    <row r="716" spans="1:23">
      <c r="A716" s="1"/>
      <c r="B716" s="1">
        <v>5</v>
      </c>
      <c r="C716" s="1">
        <v>94.81</v>
      </c>
      <c r="D716" s="1">
        <v>4.2489999999999997</v>
      </c>
      <c r="E716" s="11">
        <f t="shared" si="146"/>
        <v>4.4815947684843364E-2</v>
      </c>
      <c r="G716" s="1"/>
      <c r="H716" s="1">
        <v>5</v>
      </c>
      <c r="I716" s="1">
        <v>95.72</v>
      </c>
      <c r="J716" s="1">
        <v>3.218</v>
      </c>
      <c r="K716" s="11">
        <f t="shared" si="144"/>
        <v>3.3618888424571669E-2</v>
      </c>
      <c r="M716" s="1"/>
      <c r="N716" s="1">
        <v>5</v>
      </c>
      <c r="O716" s="1">
        <v>95.43</v>
      </c>
      <c r="P716" s="1">
        <v>3.4860000000000002</v>
      </c>
      <c r="Q716" s="11">
        <f t="shared" si="147"/>
        <v>3.6529393272555798E-2</v>
      </c>
      <c r="S716" s="1"/>
      <c r="T716" s="1">
        <v>5</v>
      </c>
      <c r="U716" s="1">
        <v>94.71</v>
      </c>
      <c r="V716" s="1">
        <v>3.28</v>
      </c>
      <c r="W716" s="11">
        <f t="shared" si="145"/>
        <v>3.4632034632034632E-2</v>
      </c>
    </row>
    <row r="717" spans="1:23">
      <c r="A717" s="1"/>
      <c r="B717" s="1">
        <v>6</v>
      </c>
      <c r="C717" s="1">
        <v>94.78</v>
      </c>
      <c r="D717" s="1">
        <v>4.38</v>
      </c>
      <c r="E717" s="11">
        <f t="shared" si="146"/>
        <v>4.6212281071956109E-2</v>
      </c>
      <c r="G717" s="1"/>
      <c r="H717" s="1">
        <v>6</v>
      </c>
      <c r="I717" s="1">
        <v>96.28</v>
      </c>
      <c r="J717" s="1">
        <v>2.84</v>
      </c>
      <c r="K717" s="11">
        <f t="shared" si="144"/>
        <v>2.9497299542999584E-2</v>
      </c>
      <c r="M717" s="1"/>
      <c r="N717" s="1">
        <v>6</v>
      </c>
      <c r="O717" s="1">
        <v>97.44</v>
      </c>
      <c r="P717" s="1">
        <v>3.26</v>
      </c>
      <c r="Q717" s="11">
        <f t="shared" si="147"/>
        <v>3.345648604269294E-2</v>
      </c>
      <c r="S717" s="1"/>
      <c r="T717" s="1">
        <v>6</v>
      </c>
      <c r="U717" s="1">
        <v>95.64</v>
      </c>
      <c r="V717" s="1">
        <v>2.82</v>
      </c>
      <c r="W717" s="11">
        <f t="shared" si="145"/>
        <v>2.948557089084065E-2</v>
      </c>
    </row>
    <row r="718" spans="1:23">
      <c r="A718" s="1"/>
      <c r="B718" s="1">
        <v>7</v>
      </c>
      <c r="C718" s="1">
        <v>94.55</v>
      </c>
      <c r="D718" s="1">
        <v>4.4000000000000004</v>
      </c>
      <c r="E718" s="11">
        <f t="shared" si="146"/>
        <v>4.653622421998943E-2</v>
      </c>
      <c r="G718" s="1"/>
      <c r="H718" s="1">
        <v>7</v>
      </c>
      <c r="I718" s="1">
        <v>95.37</v>
      </c>
      <c r="J718" s="1">
        <v>3.754</v>
      </c>
      <c r="K718" s="11">
        <f t="shared" si="144"/>
        <v>3.9362482961098878E-2</v>
      </c>
      <c r="M718" s="1"/>
      <c r="N718" s="1">
        <v>7</v>
      </c>
      <c r="O718" s="1">
        <v>95.76</v>
      </c>
      <c r="P718" s="1">
        <v>2.0499999999999998</v>
      </c>
      <c r="Q718" s="11">
        <f t="shared" si="147"/>
        <v>2.1407685881370087E-2</v>
      </c>
      <c r="S718" s="1"/>
      <c r="T718" s="1">
        <v>7</v>
      </c>
      <c r="U718" s="1">
        <v>95.91</v>
      </c>
      <c r="V718" s="1">
        <v>2.8959999999999999</v>
      </c>
      <c r="W718" s="11">
        <f t="shared" si="145"/>
        <v>3.0194974455218435E-2</v>
      </c>
    </row>
    <row r="719" spans="1:23">
      <c r="A719" s="1"/>
      <c r="B719" s="1">
        <v>8</v>
      </c>
      <c r="C719" s="1">
        <v>94.83</v>
      </c>
      <c r="D719" s="1">
        <v>4.0570000000000004</v>
      </c>
      <c r="E719" s="11">
        <f t="shared" si="146"/>
        <v>4.2781820099124755E-2</v>
      </c>
      <c r="G719" s="1"/>
      <c r="H719" s="1">
        <v>8</v>
      </c>
      <c r="I719" s="1">
        <v>95.51</v>
      </c>
      <c r="J719" s="1">
        <v>3.5830000000000002</v>
      </c>
      <c r="K719" s="11">
        <f t="shared" si="144"/>
        <v>3.7514396398282905E-2</v>
      </c>
      <c r="M719" s="1"/>
      <c r="N719" s="1">
        <v>8</v>
      </c>
      <c r="O719" s="1">
        <v>96.89</v>
      </c>
      <c r="P719" s="1">
        <v>2.653</v>
      </c>
      <c r="Q719" s="11">
        <f t="shared" si="147"/>
        <v>2.7381566725152233E-2</v>
      </c>
      <c r="S719" s="1"/>
      <c r="T719" s="1">
        <v>8</v>
      </c>
      <c r="U719" s="1">
        <v>96.75</v>
      </c>
      <c r="V719" s="1">
        <v>2.3170000000000002</v>
      </c>
      <c r="W719" s="11">
        <f t="shared" si="145"/>
        <v>2.3948320413436693E-2</v>
      </c>
    </row>
    <row r="720" spans="1:23">
      <c r="A720" s="1" t="s">
        <v>526</v>
      </c>
      <c r="B720" s="1"/>
      <c r="C720" s="1"/>
      <c r="D720" s="1"/>
      <c r="E720" s="11">
        <f>AVERAGE(E712:E719)</f>
        <v>3.7098912178177228E-2</v>
      </c>
      <c r="G720" s="1" t="s">
        <v>526</v>
      </c>
      <c r="H720" s="1"/>
      <c r="I720" s="1"/>
      <c r="J720" s="1"/>
      <c r="K720" s="11">
        <f>AVERAGE(K712:K719)</f>
        <v>3.9849654805522536E-2</v>
      </c>
      <c r="M720" s="1" t="s">
        <v>526</v>
      </c>
      <c r="N720" s="1"/>
      <c r="O720" s="1"/>
      <c r="P720" s="1"/>
      <c r="Q720" s="11">
        <f>AVERAGE(Q712:Q719)</f>
        <v>2.7826330565648091E-2</v>
      </c>
      <c r="S720" s="1" t="s">
        <v>526</v>
      </c>
      <c r="T720" s="1"/>
      <c r="U720" s="1"/>
      <c r="V720" s="1"/>
      <c r="W720" s="11">
        <f>AVERAGE(W712:W719)</f>
        <v>2.6263851327557493E-2</v>
      </c>
    </row>
    <row r="721" spans="1:23">
      <c r="A721" s="1" t="s">
        <v>527</v>
      </c>
      <c r="B721" s="1"/>
      <c r="C721" s="1"/>
      <c r="D721" s="1"/>
      <c r="E721" s="11">
        <f>_xlfn.STDEV.S(E712:E719)</f>
        <v>1.0571737534731562E-2</v>
      </c>
      <c r="G721" s="1" t="s">
        <v>527</v>
      </c>
      <c r="H721" s="1"/>
      <c r="I721" s="1"/>
      <c r="J721" s="1"/>
      <c r="K721" s="11">
        <f>_xlfn.STDEV.S(K712:K719)</f>
        <v>1.1236167419889247E-2</v>
      </c>
      <c r="M721" s="1" t="s">
        <v>527</v>
      </c>
      <c r="N721" s="1"/>
      <c r="O721" s="1"/>
      <c r="P721" s="1"/>
      <c r="Q721" s="11">
        <f>_xlfn.STDEV.S(Q712:Q719)</f>
        <v>5.8366602438716152E-3</v>
      </c>
      <c r="S721" s="1" t="s">
        <v>527</v>
      </c>
      <c r="T721" s="1"/>
      <c r="U721" s="1"/>
      <c r="V721" s="1"/>
      <c r="W721" s="11">
        <f>_xlfn.STDEV.S(W712:W719)</f>
        <v>4.685823901058637E-3</v>
      </c>
    </row>
    <row r="723" spans="1:23">
      <c r="A723" s="13" t="s">
        <v>520</v>
      </c>
      <c r="B723" s="13" t="s">
        <v>521</v>
      </c>
      <c r="C723" s="11" t="s">
        <v>522</v>
      </c>
      <c r="D723" s="11" t="s">
        <v>523</v>
      </c>
      <c r="E723" s="11" t="s">
        <v>524</v>
      </c>
      <c r="G723" s="13" t="s">
        <v>520</v>
      </c>
      <c r="H723" s="13" t="s">
        <v>521</v>
      </c>
      <c r="I723" s="11" t="s">
        <v>522</v>
      </c>
      <c r="J723" s="11" t="s">
        <v>523</v>
      </c>
      <c r="K723" s="11" t="s">
        <v>524</v>
      </c>
    </row>
    <row r="724" spans="1:23">
      <c r="A724" s="16" t="s">
        <v>282</v>
      </c>
      <c r="B724" s="1"/>
      <c r="C724" s="12"/>
      <c r="D724" s="1"/>
      <c r="E724" s="11"/>
      <c r="G724" s="16" t="s">
        <v>283</v>
      </c>
      <c r="H724" s="1"/>
      <c r="I724" s="12"/>
      <c r="J724" s="1"/>
      <c r="K724" s="11"/>
    </row>
    <row r="725" spans="1:23">
      <c r="A725" s="1"/>
      <c r="B725" s="1">
        <v>1</v>
      </c>
      <c r="C725" s="1"/>
      <c r="D725" s="1"/>
      <c r="E725" s="11" t="e">
        <f>AVERAGE(D725/C725)</f>
        <v>#DIV/0!</v>
      </c>
      <c r="G725" s="1"/>
      <c r="H725" s="1">
        <v>1</v>
      </c>
      <c r="I725" s="1"/>
      <c r="J725" s="1"/>
      <c r="K725" s="11" t="e">
        <f t="shared" ref="K725:K732" si="148">AVERAGE(J725/I725)</f>
        <v>#DIV/0!</v>
      </c>
    </row>
    <row r="726" spans="1:23">
      <c r="A726" s="1"/>
      <c r="B726" s="1">
        <v>2</v>
      </c>
      <c r="C726" s="1"/>
      <c r="D726" s="1"/>
      <c r="E726" s="11" t="e">
        <f t="shared" ref="E726:E732" si="149">AVERAGE(D726/C726)</f>
        <v>#DIV/0!</v>
      </c>
      <c r="G726" s="1"/>
      <c r="H726" s="1">
        <v>2</v>
      </c>
      <c r="I726" s="1"/>
      <c r="J726" s="1"/>
      <c r="K726" s="11" t="e">
        <f t="shared" si="148"/>
        <v>#DIV/0!</v>
      </c>
    </row>
    <row r="727" spans="1:23">
      <c r="A727" s="1"/>
      <c r="B727" s="1">
        <v>3</v>
      </c>
      <c r="C727" s="1"/>
      <c r="D727" s="1"/>
      <c r="E727" s="11" t="e">
        <f t="shared" si="149"/>
        <v>#DIV/0!</v>
      </c>
      <c r="G727" s="1"/>
      <c r="H727" s="1">
        <v>3</v>
      </c>
      <c r="I727" s="1"/>
      <c r="J727" s="1"/>
      <c r="K727" s="11" t="e">
        <f t="shared" si="148"/>
        <v>#DIV/0!</v>
      </c>
    </row>
    <row r="728" spans="1:23">
      <c r="A728" s="1"/>
      <c r="B728" s="1">
        <v>4</v>
      </c>
      <c r="C728" s="1"/>
      <c r="D728" s="1"/>
      <c r="E728" s="11" t="e">
        <f t="shared" si="149"/>
        <v>#DIV/0!</v>
      </c>
      <c r="G728" s="1"/>
      <c r="H728" s="1">
        <v>4</v>
      </c>
      <c r="I728" s="1"/>
      <c r="J728" s="1"/>
      <c r="K728" s="11" t="e">
        <f t="shared" si="148"/>
        <v>#DIV/0!</v>
      </c>
    </row>
    <row r="729" spans="1:23">
      <c r="A729" s="1"/>
      <c r="B729" s="1">
        <v>5</v>
      </c>
      <c r="C729" s="1"/>
      <c r="D729" s="1"/>
      <c r="E729" s="11" t="e">
        <f t="shared" si="149"/>
        <v>#DIV/0!</v>
      </c>
      <c r="G729" s="1"/>
      <c r="H729" s="1">
        <v>5</v>
      </c>
      <c r="I729" s="1"/>
      <c r="J729" s="1"/>
      <c r="K729" s="11" t="e">
        <f t="shared" si="148"/>
        <v>#DIV/0!</v>
      </c>
    </row>
    <row r="730" spans="1:23">
      <c r="A730" s="1"/>
      <c r="B730" s="1">
        <v>6</v>
      </c>
      <c r="C730" s="1"/>
      <c r="D730" s="1"/>
      <c r="E730" s="11" t="e">
        <f t="shared" si="149"/>
        <v>#DIV/0!</v>
      </c>
      <c r="G730" s="1"/>
      <c r="H730" s="1">
        <v>6</v>
      </c>
      <c r="I730" s="1"/>
      <c r="J730" s="1"/>
      <c r="K730" s="11" t="e">
        <f t="shared" si="148"/>
        <v>#DIV/0!</v>
      </c>
    </row>
    <row r="731" spans="1:23">
      <c r="A731" s="1"/>
      <c r="B731" s="1">
        <v>7</v>
      </c>
      <c r="C731" s="1"/>
      <c r="D731" s="1"/>
      <c r="E731" s="11" t="e">
        <f t="shared" si="149"/>
        <v>#DIV/0!</v>
      </c>
      <c r="G731" s="1"/>
      <c r="H731" s="1">
        <v>7</v>
      </c>
      <c r="I731" s="1"/>
      <c r="J731" s="1"/>
      <c r="K731" s="11" t="e">
        <f t="shared" si="148"/>
        <v>#DIV/0!</v>
      </c>
    </row>
    <row r="732" spans="1:23">
      <c r="A732" s="1"/>
      <c r="B732" s="1">
        <v>8</v>
      </c>
      <c r="C732" s="1"/>
      <c r="D732" s="1"/>
      <c r="E732" s="11" t="e">
        <f t="shared" si="149"/>
        <v>#DIV/0!</v>
      </c>
      <c r="G732" s="1"/>
      <c r="H732" s="1">
        <v>8</v>
      </c>
      <c r="I732" s="1"/>
      <c r="J732" s="1"/>
      <c r="K732" s="11" t="e">
        <f t="shared" si="148"/>
        <v>#DIV/0!</v>
      </c>
    </row>
    <row r="733" spans="1:23">
      <c r="A733" s="1" t="s">
        <v>526</v>
      </c>
      <c r="B733" s="1"/>
      <c r="C733" s="1"/>
      <c r="D733" s="1"/>
      <c r="E733" s="11" t="e">
        <f>AVERAGE(E725:E732)</f>
        <v>#DIV/0!</v>
      </c>
      <c r="G733" s="1" t="s">
        <v>526</v>
      </c>
      <c r="H733" s="1"/>
      <c r="I733" s="1"/>
      <c r="J733" s="1"/>
      <c r="K733" s="11" t="e">
        <f>AVERAGE(K725:K732)</f>
        <v>#DIV/0!</v>
      </c>
    </row>
    <row r="734" spans="1:23">
      <c r="A734" s="1" t="s">
        <v>527</v>
      </c>
      <c r="B734" s="1"/>
      <c r="C734" s="1"/>
      <c r="D734" s="1"/>
      <c r="E734" s="11" t="e">
        <f>_xlfn.STDEV.S(E725:E732)</f>
        <v>#DIV/0!</v>
      </c>
      <c r="G734" s="1" t="s">
        <v>527</v>
      </c>
      <c r="H734" s="1"/>
      <c r="I734" s="1"/>
      <c r="J734" s="1"/>
      <c r="K734" s="11" t="e">
        <f>_xlfn.STDEV.S(K725:K732)</f>
        <v>#DIV/0!</v>
      </c>
    </row>
    <row r="736" spans="1:23">
      <c r="A736" s="13" t="s">
        <v>520</v>
      </c>
      <c r="B736" s="13" t="s">
        <v>521</v>
      </c>
      <c r="C736" s="11" t="s">
        <v>522</v>
      </c>
      <c r="D736" s="11" t="s">
        <v>523</v>
      </c>
      <c r="E736" s="11" t="s">
        <v>524</v>
      </c>
      <c r="G736" s="13" t="s">
        <v>520</v>
      </c>
      <c r="H736" s="13" t="s">
        <v>521</v>
      </c>
      <c r="I736" s="11" t="s">
        <v>522</v>
      </c>
      <c r="J736" s="11" t="s">
        <v>523</v>
      </c>
      <c r="K736" s="11" t="s">
        <v>524</v>
      </c>
    </row>
    <row r="737" spans="1:11">
      <c r="A737" s="16" t="s">
        <v>284</v>
      </c>
      <c r="B737" s="1"/>
      <c r="C737" s="12"/>
      <c r="D737" s="1"/>
      <c r="E737" s="11"/>
      <c r="G737" s="16" t="s">
        <v>285</v>
      </c>
      <c r="H737" s="1"/>
      <c r="I737" s="12"/>
      <c r="J737" s="1"/>
      <c r="K737" s="11"/>
    </row>
    <row r="738" spans="1:11">
      <c r="A738" s="1"/>
      <c r="B738" s="1">
        <v>1</v>
      </c>
      <c r="C738" s="1">
        <v>96.03</v>
      </c>
      <c r="D738" s="1">
        <v>2.0710000000000002</v>
      </c>
      <c r="E738" s="11">
        <f>AVERAGE(D738/C738)</f>
        <v>2.1566177236280331E-2</v>
      </c>
      <c r="G738" s="1"/>
      <c r="H738" s="1">
        <v>1</v>
      </c>
      <c r="I738" s="1">
        <v>92.66</v>
      </c>
      <c r="J738" s="1">
        <v>6.4329999999999998</v>
      </c>
      <c r="K738" s="11">
        <f t="shared" ref="K738:K745" si="150">AVERAGE(J738/I738)</f>
        <v>6.9425857975393912E-2</v>
      </c>
    </row>
    <row r="739" spans="1:11">
      <c r="A739" s="1"/>
      <c r="B739" s="1">
        <v>2</v>
      </c>
      <c r="C739" s="1">
        <v>96.34</v>
      </c>
      <c r="D739" s="1">
        <v>2.8069999999999999</v>
      </c>
      <c r="E739" s="11">
        <f t="shared" ref="E739:E745" si="151">AVERAGE(D739/C739)</f>
        <v>2.9136391945194101E-2</v>
      </c>
      <c r="G739" s="1"/>
      <c r="H739" s="1">
        <v>2</v>
      </c>
      <c r="I739" s="1">
        <v>91.91</v>
      </c>
      <c r="J739" s="1">
        <v>7.22</v>
      </c>
      <c r="K739" s="11">
        <f t="shared" si="150"/>
        <v>7.8555108258078557E-2</v>
      </c>
    </row>
    <row r="740" spans="1:11">
      <c r="A740" s="1"/>
      <c r="B740" s="1">
        <v>3</v>
      </c>
      <c r="C740" s="1">
        <v>97.18</v>
      </c>
      <c r="D740" s="1">
        <v>1.865</v>
      </c>
      <c r="E740" s="11">
        <f t="shared" si="151"/>
        <v>1.9191191603210537E-2</v>
      </c>
      <c r="G740" s="1"/>
      <c r="H740" s="1">
        <v>3</v>
      </c>
      <c r="I740" s="1">
        <v>93.12</v>
      </c>
      <c r="J740" s="1">
        <v>6.0579999999999998</v>
      </c>
      <c r="K740" s="11">
        <f t="shared" si="150"/>
        <v>6.5055841924398616E-2</v>
      </c>
    </row>
    <row r="741" spans="1:11">
      <c r="A741" s="1"/>
      <c r="B741" s="1">
        <v>4</v>
      </c>
      <c r="C741" s="1">
        <v>96.61</v>
      </c>
      <c r="D741" s="1">
        <v>2.448</v>
      </c>
      <c r="E741" s="11">
        <f t="shared" si="151"/>
        <v>2.5338991822792672E-2</v>
      </c>
      <c r="G741" s="1"/>
      <c r="H741" s="1">
        <v>4</v>
      </c>
      <c r="I741" s="1">
        <v>92.4</v>
      </c>
      <c r="J741" s="1">
        <v>6.6130000000000004</v>
      </c>
      <c r="K741" s="11">
        <f t="shared" si="150"/>
        <v>7.1569264069264074E-2</v>
      </c>
    </row>
    <row r="742" spans="1:11">
      <c r="A742" s="1"/>
      <c r="B742" s="1">
        <v>5</v>
      </c>
      <c r="C742" s="1">
        <v>94.89</v>
      </c>
      <c r="D742" s="1">
        <v>4.1399999999999997</v>
      </c>
      <c r="E742" s="11">
        <f t="shared" si="151"/>
        <v>4.3629465697122984E-2</v>
      </c>
      <c r="G742" s="1"/>
      <c r="H742" s="1">
        <v>5</v>
      </c>
      <c r="I742" s="1">
        <v>90.43</v>
      </c>
      <c r="J742" s="1">
        <v>8.6859999999999999</v>
      </c>
      <c r="K742" s="11">
        <f t="shared" si="150"/>
        <v>9.6052195068008397E-2</v>
      </c>
    </row>
    <row r="743" spans="1:11">
      <c r="A743" s="1"/>
      <c r="B743" s="1">
        <v>6</v>
      </c>
      <c r="C743" s="1">
        <v>92.78</v>
      </c>
      <c r="D743" s="1">
        <v>6.2430000000000003</v>
      </c>
      <c r="E743" s="11">
        <f t="shared" si="151"/>
        <v>6.7288208665660709E-2</v>
      </c>
      <c r="G743" s="1"/>
      <c r="H743" s="1">
        <v>6</v>
      </c>
      <c r="I743" s="1">
        <v>92.61</v>
      </c>
      <c r="J743" s="1">
        <v>6.556</v>
      </c>
      <c r="K743" s="11">
        <f t="shared" si="150"/>
        <v>7.0791491199654472E-2</v>
      </c>
    </row>
    <row r="744" spans="1:11">
      <c r="A744" s="1"/>
      <c r="B744" s="1">
        <v>7</v>
      </c>
      <c r="C744" s="1">
        <v>92.49</v>
      </c>
      <c r="D744" s="1">
        <v>6.532</v>
      </c>
      <c r="E744" s="11">
        <f t="shared" si="151"/>
        <v>7.0623851227159695E-2</v>
      </c>
      <c r="G744" s="1"/>
      <c r="H744" s="1">
        <v>7</v>
      </c>
      <c r="I744" s="1">
        <v>94.38</v>
      </c>
      <c r="J744" s="1">
        <v>4.6980000000000004</v>
      </c>
      <c r="K744" s="11">
        <f t="shared" si="150"/>
        <v>4.977749523204069E-2</v>
      </c>
    </row>
    <row r="745" spans="1:11">
      <c r="A745" s="1"/>
      <c r="B745" s="1">
        <v>8</v>
      </c>
      <c r="C745" s="1">
        <v>92.57</v>
      </c>
      <c r="D745" s="1">
        <v>6.4740000000000002</v>
      </c>
      <c r="E745" s="11">
        <f t="shared" si="151"/>
        <v>6.9936264448525451E-2</v>
      </c>
      <c r="G745" s="1"/>
      <c r="H745" s="1">
        <v>8</v>
      </c>
      <c r="I745" s="1">
        <v>92.21</v>
      </c>
      <c r="J745" s="1">
        <v>6.9580000000000002</v>
      </c>
      <c r="K745" s="11">
        <f t="shared" si="150"/>
        <v>7.5458193254527711E-2</v>
      </c>
    </row>
    <row r="746" spans="1:11">
      <c r="A746" s="1" t="s">
        <v>526</v>
      </c>
      <c r="B746" s="1"/>
      <c r="C746" s="1"/>
      <c r="D746" s="1"/>
      <c r="E746" s="11">
        <f>AVERAGE(E738:E745)</f>
        <v>4.3338817830743316E-2</v>
      </c>
      <c r="G746" s="1" t="s">
        <v>526</v>
      </c>
      <c r="H746" s="1"/>
      <c r="I746" s="1"/>
      <c r="J746" s="1"/>
      <c r="K746" s="11">
        <f>AVERAGE(K738:K745)</f>
        <v>7.2085680872670796E-2</v>
      </c>
    </row>
    <row r="747" spans="1:11">
      <c r="A747" s="1" t="s">
        <v>527</v>
      </c>
      <c r="B747" s="1"/>
      <c r="C747" s="1"/>
      <c r="D747" s="1"/>
      <c r="E747" s="11">
        <f>_xlfn.STDEV.S(E738:E745)</f>
        <v>2.2704352571404452E-2</v>
      </c>
      <c r="G747" s="1" t="s">
        <v>527</v>
      </c>
      <c r="H747" s="1"/>
      <c r="I747" s="1"/>
      <c r="J747" s="1"/>
      <c r="K747" s="11">
        <f>_xlfn.STDEV.S(K738:K745)</f>
        <v>1.3003907030587186E-2</v>
      </c>
    </row>
    <row r="749" spans="1:11">
      <c r="A749" s="13" t="s">
        <v>520</v>
      </c>
      <c r="B749" s="13" t="s">
        <v>521</v>
      </c>
      <c r="C749" s="11" t="s">
        <v>522</v>
      </c>
      <c r="D749" s="11" t="s">
        <v>523</v>
      </c>
      <c r="E749" s="11" t="s">
        <v>524</v>
      </c>
      <c r="G749" s="13" t="s">
        <v>520</v>
      </c>
      <c r="H749" s="13" t="s">
        <v>521</v>
      </c>
      <c r="I749" s="11" t="s">
        <v>522</v>
      </c>
      <c r="J749" s="11" t="s">
        <v>523</v>
      </c>
      <c r="K749" s="11" t="s">
        <v>524</v>
      </c>
    </row>
    <row r="750" spans="1:11">
      <c r="A750" s="16" t="s">
        <v>286</v>
      </c>
      <c r="B750" s="1"/>
      <c r="C750" s="12"/>
      <c r="D750" s="1"/>
      <c r="E750" s="11"/>
      <c r="G750" s="16" t="s">
        <v>288</v>
      </c>
      <c r="H750" s="1"/>
      <c r="I750" s="12"/>
      <c r="J750" s="1"/>
      <c r="K750" s="11"/>
    </row>
    <row r="751" spans="1:11">
      <c r="A751" s="1"/>
      <c r="B751" s="1">
        <v>1</v>
      </c>
      <c r="C751" s="1">
        <v>94.49</v>
      </c>
      <c r="D751" s="1">
        <v>4.4960000000000004</v>
      </c>
      <c r="E751" s="11">
        <f>AVERAGE(D751/C751)</f>
        <v>4.758175468303525E-2</v>
      </c>
      <c r="G751" s="1"/>
      <c r="H751" s="1">
        <v>1</v>
      </c>
      <c r="I751" s="1">
        <v>96.79</v>
      </c>
      <c r="J751" s="1">
        <v>2.3879999999999999</v>
      </c>
      <c r="K751" s="11">
        <f t="shared" ref="K751:K758" si="152">AVERAGE(J751/I751)</f>
        <v>2.4671970244860005E-2</v>
      </c>
    </row>
    <row r="752" spans="1:11">
      <c r="A752" s="1"/>
      <c r="B752" s="1">
        <v>2</v>
      </c>
      <c r="C752" s="1">
        <v>95.41</v>
      </c>
      <c r="D752" s="1">
        <v>3.5659999999999998</v>
      </c>
      <c r="E752" s="11">
        <f t="shared" ref="E752:E758" si="153">AVERAGE(D752/C752)</f>
        <v>3.7375537155434443E-2</v>
      </c>
      <c r="G752" s="1"/>
      <c r="H752" s="1">
        <v>2</v>
      </c>
      <c r="I752" s="1">
        <v>95.91</v>
      </c>
      <c r="J752" s="1">
        <v>2.2480000000000002</v>
      </c>
      <c r="K752" s="11">
        <f t="shared" si="152"/>
        <v>2.34386403920342E-2</v>
      </c>
    </row>
    <row r="753" spans="1:11">
      <c r="A753" s="1"/>
      <c r="B753" s="1">
        <v>3</v>
      </c>
      <c r="C753" s="1">
        <v>94.97</v>
      </c>
      <c r="D753" s="1">
        <v>4.0220000000000002</v>
      </c>
      <c r="E753" s="11">
        <f t="shared" si="153"/>
        <v>4.2350215857639255E-2</v>
      </c>
      <c r="G753" s="1"/>
      <c r="H753" s="1">
        <v>3</v>
      </c>
      <c r="I753" s="1">
        <v>97.23</v>
      </c>
      <c r="J753" s="1">
        <v>1.929</v>
      </c>
      <c r="K753" s="11">
        <f t="shared" si="152"/>
        <v>1.983955569268744E-2</v>
      </c>
    </row>
    <row r="754" spans="1:11">
      <c r="A754" s="1"/>
      <c r="B754" s="1">
        <v>4</v>
      </c>
      <c r="C754" s="1">
        <v>91.13</v>
      </c>
      <c r="D754" s="1">
        <v>7.8120000000000003</v>
      </c>
      <c r="E754" s="11">
        <f t="shared" si="153"/>
        <v>8.5723691429825527E-2</v>
      </c>
      <c r="G754" s="1"/>
      <c r="H754" s="1">
        <v>4</v>
      </c>
      <c r="I754" s="1">
        <v>97.19</v>
      </c>
      <c r="J754" s="1">
        <v>1.9870000000000001</v>
      </c>
      <c r="K754" s="11">
        <f t="shared" si="152"/>
        <v>2.0444490173886203E-2</v>
      </c>
    </row>
    <row r="755" spans="1:11">
      <c r="A755" s="1"/>
      <c r="B755" s="1">
        <v>5</v>
      </c>
      <c r="C755" s="1">
        <v>92.85</v>
      </c>
      <c r="D755" s="1">
        <v>6.2039999999999997</v>
      </c>
      <c r="E755" s="11">
        <f t="shared" si="153"/>
        <v>6.6817447495961232E-2</v>
      </c>
      <c r="G755" s="1"/>
      <c r="H755" s="1">
        <v>5</v>
      </c>
      <c r="I755" s="1">
        <v>96.05</v>
      </c>
      <c r="J755" s="1">
        <v>3.0510000000000002</v>
      </c>
      <c r="K755" s="11">
        <f t="shared" si="152"/>
        <v>3.1764705882352945E-2</v>
      </c>
    </row>
    <row r="756" spans="1:11">
      <c r="A756" s="1"/>
      <c r="B756" s="1">
        <v>6</v>
      </c>
      <c r="C756" s="1">
        <v>95.77</v>
      </c>
      <c r="D756" s="1">
        <v>3.222</v>
      </c>
      <c r="E756" s="11">
        <f t="shared" si="153"/>
        <v>3.3643103268246842E-2</v>
      </c>
      <c r="G756" s="1"/>
      <c r="H756" s="1">
        <v>6</v>
      </c>
      <c r="I756" s="1">
        <v>96.77</v>
      </c>
      <c r="J756" s="1">
        <v>2.3159999999999998</v>
      </c>
      <c r="K756" s="11">
        <f t="shared" si="152"/>
        <v>2.3933037098274258E-2</v>
      </c>
    </row>
    <row r="757" spans="1:11">
      <c r="A757" s="1"/>
      <c r="B757" s="1">
        <v>7</v>
      </c>
      <c r="C757" s="1">
        <v>96.54</v>
      </c>
      <c r="D757" s="1">
        <v>2.4409999999999998</v>
      </c>
      <c r="E757" s="11">
        <f t="shared" si="153"/>
        <v>2.5284856018230783E-2</v>
      </c>
      <c r="G757" s="1"/>
      <c r="H757" s="1">
        <v>7</v>
      </c>
      <c r="I757" s="1">
        <v>96.4</v>
      </c>
      <c r="J757" s="1">
        <v>2.7519999999999998</v>
      </c>
      <c r="K757" s="11">
        <f t="shared" si="152"/>
        <v>2.8547717842323649E-2</v>
      </c>
    </row>
    <row r="758" spans="1:11">
      <c r="A758" s="1"/>
      <c r="B758" s="1">
        <v>8</v>
      </c>
      <c r="C758" s="1">
        <v>96.24</v>
      </c>
      <c r="D758" s="1">
        <v>2.8</v>
      </c>
      <c r="E758" s="11">
        <f t="shared" si="153"/>
        <v>2.9093931837073983E-2</v>
      </c>
      <c r="G758" s="1"/>
      <c r="H758" s="1">
        <v>8</v>
      </c>
      <c r="I758" s="1">
        <v>95.91</v>
      </c>
      <c r="J758" s="1">
        <v>2.4060000000000001</v>
      </c>
      <c r="K758" s="11">
        <f t="shared" si="152"/>
        <v>2.5086018142008136E-2</v>
      </c>
    </row>
    <row r="759" spans="1:11">
      <c r="A759" s="1" t="s">
        <v>526</v>
      </c>
      <c r="B759" s="1"/>
      <c r="C759" s="1"/>
      <c r="D759" s="1"/>
      <c r="E759" s="11">
        <f>AVERAGE(E751:E758)</f>
        <v>4.5983817218180914E-2</v>
      </c>
      <c r="G759" s="1" t="s">
        <v>526</v>
      </c>
      <c r="H759" s="1"/>
      <c r="I759" s="1"/>
      <c r="J759" s="1"/>
      <c r="K759" s="11">
        <f>AVERAGE(K751:K758)</f>
        <v>2.4715766933553356E-2</v>
      </c>
    </row>
    <row r="760" spans="1:11">
      <c r="A760" s="1" t="s">
        <v>527</v>
      </c>
      <c r="B760" s="1"/>
      <c r="C760" s="1"/>
      <c r="D760" s="1"/>
      <c r="E760" s="11">
        <f>_xlfn.STDEV.S(E751:E758)</f>
        <v>2.0595301632287202E-2</v>
      </c>
      <c r="G760" s="1" t="s">
        <v>527</v>
      </c>
      <c r="H760" s="1"/>
      <c r="I760" s="1"/>
      <c r="J760" s="1"/>
      <c r="K760" s="11">
        <f>_xlfn.STDEV.S(K751:K758)</f>
        <v>3.9419964412490387E-3</v>
      </c>
    </row>
    <row r="762" spans="1:11">
      <c r="A762" s="13" t="s">
        <v>520</v>
      </c>
      <c r="B762" s="13" t="s">
        <v>521</v>
      </c>
      <c r="C762" s="11" t="s">
        <v>522</v>
      </c>
      <c r="D762" s="11" t="s">
        <v>523</v>
      </c>
      <c r="E762" s="11" t="s">
        <v>524</v>
      </c>
      <c r="G762" s="13" t="s">
        <v>520</v>
      </c>
      <c r="H762" s="13" t="s">
        <v>521</v>
      </c>
      <c r="I762" s="11" t="s">
        <v>522</v>
      </c>
      <c r="J762" s="11" t="s">
        <v>523</v>
      </c>
      <c r="K762" s="11" t="s">
        <v>524</v>
      </c>
    </row>
    <row r="763" spans="1:11">
      <c r="A763" s="16" t="s">
        <v>290</v>
      </c>
      <c r="B763" s="1"/>
      <c r="C763" s="12"/>
      <c r="D763" s="1"/>
      <c r="E763" s="11"/>
      <c r="G763" s="16" t="s">
        <v>291</v>
      </c>
      <c r="H763" s="1"/>
      <c r="I763" s="12"/>
      <c r="J763" s="1"/>
      <c r="K763" s="11"/>
    </row>
    <row r="764" spans="1:11">
      <c r="A764" s="1" t="s">
        <v>555</v>
      </c>
      <c r="B764" s="1">
        <v>1</v>
      </c>
      <c r="C764" s="1">
        <v>93.07</v>
      </c>
      <c r="D764" s="1">
        <v>5.9370000000000003</v>
      </c>
      <c r="E764" s="11">
        <f>AVERAGE(D764/C764)</f>
        <v>6.3790695175674234E-2</v>
      </c>
      <c r="G764" s="1" t="s">
        <v>555</v>
      </c>
      <c r="H764" s="1">
        <v>1</v>
      </c>
      <c r="I764" s="1"/>
      <c r="J764" s="1"/>
      <c r="K764" s="11" t="e">
        <f t="shared" ref="K764:K771" si="154">AVERAGE(J764/I764)</f>
        <v>#DIV/0!</v>
      </c>
    </row>
    <row r="765" spans="1:11">
      <c r="A765" s="1"/>
      <c r="B765" s="1">
        <v>2</v>
      </c>
      <c r="C765" s="1">
        <v>92.52</v>
      </c>
      <c r="D765" s="1">
        <v>6.45</v>
      </c>
      <c r="E765" s="11">
        <f t="shared" ref="E765:E771" si="155">AVERAGE(D765/C765)</f>
        <v>6.9714656290531779E-2</v>
      </c>
      <c r="G765" s="1"/>
      <c r="H765" s="1">
        <v>2</v>
      </c>
      <c r="I765" s="1"/>
      <c r="J765" s="1"/>
      <c r="K765" s="11" t="e">
        <f t="shared" si="154"/>
        <v>#DIV/0!</v>
      </c>
    </row>
    <row r="766" spans="1:11">
      <c r="A766" s="1"/>
      <c r="B766" s="1">
        <v>3</v>
      </c>
      <c r="C766" s="1">
        <v>95.22</v>
      </c>
      <c r="D766" s="1">
        <v>3.9390000000000001</v>
      </c>
      <c r="E766" s="11">
        <f t="shared" si="155"/>
        <v>4.1367359798361689E-2</v>
      </c>
      <c r="G766" s="1"/>
      <c r="H766" s="1">
        <v>3</v>
      </c>
      <c r="I766" s="1"/>
      <c r="J766" s="1"/>
      <c r="K766" s="11" t="e">
        <f t="shared" si="154"/>
        <v>#DIV/0!</v>
      </c>
    </row>
    <row r="767" spans="1:11">
      <c r="A767" s="1"/>
      <c r="B767" s="1">
        <v>4</v>
      </c>
      <c r="C767" s="1">
        <v>93.7</v>
      </c>
      <c r="D767" s="1">
        <v>5.1269999999999998</v>
      </c>
      <c r="E767" s="11">
        <f t="shared" si="155"/>
        <v>5.4717182497331908E-2</v>
      </c>
      <c r="G767" s="1"/>
      <c r="H767" s="1">
        <v>4</v>
      </c>
      <c r="I767" s="1"/>
      <c r="J767" s="1"/>
      <c r="K767" s="11" t="e">
        <f t="shared" si="154"/>
        <v>#DIV/0!</v>
      </c>
    </row>
    <row r="768" spans="1:11">
      <c r="A768" s="1"/>
      <c r="B768" s="1">
        <v>5</v>
      </c>
      <c r="C768" s="1">
        <v>92.51</v>
      </c>
      <c r="D768" s="1">
        <v>6.5279999999999996</v>
      </c>
      <c r="E768" s="11">
        <f t="shared" si="155"/>
        <v>7.0565344287104093E-2</v>
      </c>
      <c r="G768" s="1"/>
      <c r="H768" s="1">
        <v>5</v>
      </c>
      <c r="I768" s="1"/>
      <c r="J768" s="1"/>
      <c r="K768" s="11" t="e">
        <f t="shared" si="154"/>
        <v>#DIV/0!</v>
      </c>
    </row>
    <row r="769" spans="1:11">
      <c r="A769" s="1"/>
      <c r="B769" s="1">
        <v>6</v>
      </c>
      <c r="C769" s="1">
        <v>93.57</v>
      </c>
      <c r="D769" s="1">
        <v>5.4669999999999996</v>
      </c>
      <c r="E769" s="11">
        <f t="shared" si="155"/>
        <v>5.842684621139254E-2</v>
      </c>
      <c r="G769" s="1"/>
      <c r="H769" s="1">
        <v>6</v>
      </c>
      <c r="I769" s="1"/>
      <c r="J769" s="1"/>
      <c r="K769" s="11" t="e">
        <f t="shared" si="154"/>
        <v>#DIV/0!</v>
      </c>
    </row>
    <row r="770" spans="1:11">
      <c r="A770" s="1"/>
      <c r="B770" s="1">
        <v>7</v>
      </c>
      <c r="C770" s="1">
        <v>92.33</v>
      </c>
      <c r="D770" s="1">
        <v>6.6859999999999999</v>
      </c>
      <c r="E770" s="11">
        <f t="shared" si="155"/>
        <v>7.2414166576410699E-2</v>
      </c>
      <c r="G770" s="1"/>
      <c r="H770" s="1">
        <v>7</v>
      </c>
      <c r="I770" s="1"/>
      <c r="J770" s="1"/>
      <c r="K770" s="11" t="e">
        <f t="shared" si="154"/>
        <v>#DIV/0!</v>
      </c>
    </row>
    <row r="771" spans="1:11">
      <c r="A771" s="1"/>
      <c r="B771" s="1">
        <v>8</v>
      </c>
      <c r="C771" s="1">
        <v>92.28</v>
      </c>
      <c r="D771" s="1">
        <v>6.7160000000000002</v>
      </c>
      <c r="E771" s="11">
        <f t="shared" si="155"/>
        <v>7.2778500216731684E-2</v>
      </c>
      <c r="G771" s="1"/>
      <c r="H771" s="1">
        <v>8</v>
      </c>
      <c r="I771" s="1"/>
      <c r="J771" s="1"/>
      <c r="K771" s="11" t="e">
        <f t="shared" si="154"/>
        <v>#DIV/0!</v>
      </c>
    </row>
    <row r="772" spans="1:11">
      <c r="A772" s="1" t="s">
        <v>526</v>
      </c>
      <c r="B772" s="1"/>
      <c r="C772" s="1"/>
      <c r="D772" s="1"/>
      <c r="E772" s="11">
        <f>AVERAGE(E764:E771)</f>
        <v>6.297184388169233E-2</v>
      </c>
      <c r="G772" s="1" t="s">
        <v>526</v>
      </c>
      <c r="H772" s="1"/>
      <c r="I772" s="1"/>
      <c r="J772" s="1"/>
      <c r="K772" s="11" t="e">
        <f>AVERAGE(K764:K771)</f>
        <v>#DIV/0!</v>
      </c>
    </row>
    <row r="773" spans="1:11">
      <c r="A773" s="1" t="s">
        <v>527</v>
      </c>
      <c r="B773" s="1"/>
      <c r="C773" s="1"/>
      <c r="D773" s="1"/>
      <c r="E773" s="11">
        <f>_xlfn.STDEV.S(E764:E771)</f>
        <v>1.0984894968446264E-2</v>
      </c>
      <c r="G773" s="1" t="s">
        <v>527</v>
      </c>
      <c r="H773" s="1"/>
      <c r="I773" s="1"/>
      <c r="J773" s="1"/>
      <c r="K773" s="11" t="e">
        <f>_xlfn.STDEV.S(K764:K771)</f>
        <v>#DIV/0!</v>
      </c>
    </row>
    <row r="775" spans="1:11">
      <c r="A775" s="13" t="s">
        <v>520</v>
      </c>
      <c r="B775" s="13" t="s">
        <v>521</v>
      </c>
      <c r="C775" s="11" t="s">
        <v>522</v>
      </c>
      <c r="D775" s="11" t="s">
        <v>523</v>
      </c>
      <c r="E775" s="11" t="s">
        <v>524</v>
      </c>
      <c r="G775" s="13" t="s">
        <v>520</v>
      </c>
      <c r="H775" s="13" t="s">
        <v>521</v>
      </c>
      <c r="I775" s="11" t="s">
        <v>522</v>
      </c>
      <c r="J775" s="11" t="s">
        <v>523</v>
      </c>
      <c r="K775" s="11" t="s">
        <v>524</v>
      </c>
    </row>
    <row r="776" spans="1:11">
      <c r="A776" s="16" t="s">
        <v>292</v>
      </c>
      <c r="B776" s="1"/>
      <c r="C776" s="12"/>
      <c r="D776" s="1"/>
      <c r="E776" s="11"/>
      <c r="G776" s="16" t="s">
        <v>294</v>
      </c>
      <c r="H776" s="1"/>
      <c r="I776" s="12"/>
      <c r="J776" s="1"/>
      <c r="K776" s="11"/>
    </row>
    <row r="777" spans="1:11">
      <c r="A777" s="1"/>
      <c r="B777" s="1">
        <v>1</v>
      </c>
      <c r="C777" s="1"/>
      <c r="D777" s="1"/>
      <c r="E777" s="11" t="e">
        <f>AVERAGE(D777/C777)</f>
        <v>#DIV/0!</v>
      </c>
      <c r="G777" s="1"/>
      <c r="H777" s="1">
        <v>1</v>
      </c>
      <c r="I777" s="1">
        <v>93.05</v>
      </c>
      <c r="J777" s="1">
        <v>6.2320000000000002</v>
      </c>
      <c r="K777" s="11">
        <f t="shared" ref="K777:K784" si="156">AVERAGE(J777/I777)</f>
        <v>6.697474476088125E-2</v>
      </c>
    </row>
    <row r="778" spans="1:11">
      <c r="A778" s="1"/>
      <c r="B778" s="1">
        <v>2</v>
      </c>
      <c r="C778" s="1"/>
      <c r="D778" s="1"/>
      <c r="E778" s="11" t="e">
        <f t="shared" ref="E778:E784" si="157">AVERAGE(D778/C778)</f>
        <v>#DIV/0!</v>
      </c>
      <c r="G778" s="1"/>
      <c r="H778" s="1">
        <v>2</v>
      </c>
      <c r="I778" s="1">
        <v>95.68</v>
      </c>
      <c r="J778" s="1">
        <v>3.6120000000000001</v>
      </c>
      <c r="K778" s="11">
        <f t="shared" si="156"/>
        <v>3.7750836120401338E-2</v>
      </c>
    </row>
    <row r="779" spans="1:11">
      <c r="A779" s="1"/>
      <c r="B779" s="1">
        <v>3</v>
      </c>
      <c r="C779" s="1"/>
      <c r="D779" s="1"/>
      <c r="E779" s="11" t="e">
        <f t="shared" si="157"/>
        <v>#DIV/0!</v>
      </c>
      <c r="G779" s="1"/>
      <c r="H779" s="1">
        <v>3</v>
      </c>
      <c r="I779" s="1">
        <v>96.13</v>
      </c>
      <c r="J779" s="1">
        <v>3.169</v>
      </c>
      <c r="K779" s="11">
        <f t="shared" si="156"/>
        <v>3.2965775512327058E-2</v>
      </c>
    </row>
    <row r="780" spans="1:11">
      <c r="A780" s="1"/>
      <c r="B780" s="1">
        <v>4</v>
      </c>
      <c r="C780" s="1"/>
      <c r="D780" s="1"/>
      <c r="E780" s="11" t="e">
        <f t="shared" si="157"/>
        <v>#DIV/0!</v>
      </c>
      <c r="G780" s="1"/>
      <c r="H780" s="1">
        <v>4</v>
      </c>
      <c r="I780" s="1">
        <v>96.25</v>
      </c>
      <c r="J780" s="1">
        <v>3.0649999999999999</v>
      </c>
      <c r="K780" s="11">
        <f t="shared" si="156"/>
        <v>3.1844155844155841E-2</v>
      </c>
    </row>
    <row r="781" spans="1:11">
      <c r="A781" s="1"/>
      <c r="B781" s="1">
        <v>5</v>
      </c>
      <c r="C781" s="1"/>
      <c r="D781" s="1"/>
      <c r="E781" s="11" t="e">
        <f t="shared" si="157"/>
        <v>#DIV/0!</v>
      </c>
      <c r="G781" s="1"/>
      <c r="H781" s="1">
        <v>5</v>
      </c>
      <c r="I781" s="1">
        <v>93.25</v>
      </c>
      <c r="J781" s="1">
        <v>6.1050000000000004</v>
      </c>
      <c r="K781" s="11">
        <f t="shared" si="156"/>
        <v>6.54691689008043E-2</v>
      </c>
    </row>
    <row r="782" spans="1:11">
      <c r="A782" s="1"/>
      <c r="B782" s="1">
        <v>6</v>
      </c>
      <c r="C782" s="1"/>
      <c r="D782" s="1"/>
      <c r="E782" s="11" t="e">
        <f t="shared" si="157"/>
        <v>#DIV/0!</v>
      </c>
      <c r="G782" s="1"/>
      <c r="H782" s="1">
        <v>6</v>
      </c>
      <c r="I782" s="1">
        <v>94.79</v>
      </c>
      <c r="J782" s="1">
        <v>4.444</v>
      </c>
      <c r="K782" s="11">
        <f t="shared" si="156"/>
        <v>4.688258255090199E-2</v>
      </c>
    </row>
    <row r="783" spans="1:11">
      <c r="A783" s="1"/>
      <c r="B783" s="1">
        <v>7</v>
      </c>
      <c r="C783" s="1"/>
      <c r="D783" s="1"/>
      <c r="E783" s="11" t="e">
        <f t="shared" si="157"/>
        <v>#DIV/0!</v>
      </c>
      <c r="G783" s="1"/>
      <c r="H783" s="1">
        <v>7</v>
      </c>
      <c r="I783" s="1">
        <v>95.1</v>
      </c>
      <c r="J783" s="1">
        <v>4.2450000000000001</v>
      </c>
      <c r="K783" s="11">
        <f t="shared" si="156"/>
        <v>4.4637223974763413E-2</v>
      </c>
    </row>
    <row r="784" spans="1:11">
      <c r="A784" s="1"/>
      <c r="B784" s="1">
        <v>8</v>
      </c>
      <c r="C784" s="1"/>
      <c r="D784" s="1"/>
      <c r="E784" s="11" t="e">
        <f t="shared" si="157"/>
        <v>#DIV/0!</v>
      </c>
      <c r="G784" s="1"/>
      <c r="H784" s="1">
        <v>8</v>
      </c>
      <c r="I784" s="1">
        <v>94.18</v>
      </c>
      <c r="J784" s="1">
        <v>5.1310000000000002</v>
      </c>
      <c r="K784" s="11">
        <f t="shared" si="156"/>
        <v>5.4480781482267995E-2</v>
      </c>
    </row>
    <row r="785" spans="1:11">
      <c r="A785" s="1" t="s">
        <v>526</v>
      </c>
      <c r="B785" s="1"/>
      <c r="C785" s="1"/>
      <c r="D785" s="1"/>
      <c r="E785" s="11" t="e">
        <f>AVERAGE(E777:E784)</f>
        <v>#DIV/0!</v>
      </c>
      <c r="G785" s="1" t="s">
        <v>526</v>
      </c>
      <c r="H785" s="1"/>
      <c r="I785" s="1"/>
      <c r="J785" s="1"/>
      <c r="K785" s="11">
        <f>AVERAGE(K777:K784)</f>
        <v>4.762565864331289E-2</v>
      </c>
    </row>
    <row r="786" spans="1:11">
      <c r="A786" s="1" t="s">
        <v>527</v>
      </c>
      <c r="B786" s="1"/>
      <c r="C786" s="1"/>
      <c r="D786" s="1"/>
      <c r="E786" s="11" t="e">
        <f>_xlfn.STDEV.S(E777:E784)</f>
        <v>#DIV/0!</v>
      </c>
      <c r="G786" s="1" t="s">
        <v>527</v>
      </c>
      <c r="H786" s="1"/>
      <c r="I786" s="1"/>
      <c r="J786" s="1"/>
      <c r="K786" s="11">
        <f>_xlfn.STDEV.S(K777:K784)</f>
        <v>1.3683847249072885E-2</v>
      </c>
    </row>
    <row r="788" spans="1:11">
      <c r="A788" s="13" t="s">
        <v>520</v>
      </c>
      <c r="B788" s="13" t="s">
        <v>521</v>
      </c>
      <c r="C788" s="11" t="s">
        <v>522</v>
      </c>
      <c r="D788" s="11" t="s">
        <v>523</v>
      </c>
      <c r="E788" s="11" t="s">
        <v>524</v>
      </c>
      <c r="G788" s="13" t="s">
        <v>520</v>
      </c>
      <c r="H788" s="13" t="s">
        <v>521</v>
      </c>
      <c r="I788" s="11" t="s">
        <v>522</v>
      </c>
      <c r="J788" s="11" t="s">
        <v>523</v>
      </c>
      <c r="K788" s="11" t="s">
        <v>524</v>
      </c>
    </row>
    <row r="789" spans="1:11">
      <c r="A789" s="16" t="s">
        <v>295</v>
      </c>
      <c r="B789" s="1"/>
      <c r="C789" s="12"/>
      <c r="D789" s="1"/>
      <c r="E789" s="11"/>
      <c r="G789" s="16" t="s">
        <v>296</v>
      </c>
      <c r="H789" s="1"/>
      <c r="I789" s="12"/>
      <c r="J789" s="1"/>
      <c r="K789" s="11"/>
    </row>
    <row r="790" spans="1:11">
      <c r="A790" s="1"/>
      <c r="B790" s="1">
        <v>1</v>
      </c>
      <c r="C790" s="1">
        <v>92.87</v>
      </c>
      <c r="D790" s="1">
        <v>6.3330000000000002</v>
      </c>
      <c r="E790" s="11">
        <f>AVERAGE(D790/C790)</f>
        <v>6.8192096478949069E-2</v>
      </c>
      <c r="G790" s="1"/>
      <c r="H790" s="1">
        <v>1</v>
      </c>
      <c r="I790" s="1">
        <v>95.15</v>
      </c>
      <c r="J790" s="1">
        <v>4.0869999999999997</v>
      </c>
      <c r="K790" s="11">
        <f t="shared" ref="K790:K797" si="158">AVERAGE(J790/I790)</f>
        <v>4.2953231739358902E-2</v>
      </c>
    </row>
    <row r="791" spans="1:11">
      <c r="A791" s="1"/>
      <c r="B791" s="1">
        <v>2</v>
      </c>
      <c r="C791" s="1">
        <v>94.21</v>
      </c>
      <c r="D791" s="1">
        <v>5.0830000000000002</v>
      </c>
      <c r="E791" s="11">
        <f t="shared" ref="E791:E797" si="159">AVERAGE(D791/C791)</f>
        <v>5.3953932703534664E-2</v>
      </c>
      <c r="G791" s="1"/>
      <c r="H791" s="1">
        <v>2</v>
      </c>
      <c r="I791" s="1">
        <v>94.11</v>
      </c>
      <c r="J791" s="1">
        <v>5.1909999999999998</v>
      </c>
      <c r="K791" s="11">
        <f t="shared" si="158"/>
        <v>5.5158856657103392E-2</v>
      </c>
    </row>
    <row r="792" spans="1:11">
      <c r="A792" s="1"/>
      <c r="B792" s="1">
        <v>3</v>
      </c>
      <c r="C792" s="1">
        <v>94.29</v>
      </c>
      <c r="D792" s="1">
        <v>4.9770000000000003</v>
      </c>
      <c r="E792" s="11">
        <f t="shared" si="159"/>
        <v>5.2783964365256127E-2</v>
      </c>
      <c r="G792" s="1"/>
      <c r="H792" s="1">
        <v>3</v>
      </c>
      <c r="I792" s="1">
        <v>91.25</v>
      </c>
      <c r="J792" s="1">
        <v>8.0850000000000009</v>
      </c>
      <c r="K792" s="11">
        <f t="shared" si="158"/>
        <v>8.8602739726027405E-2</v>
      </c>
    </row>
    <row r="793" spans="1:11">
      <c r="A793" s="1"/>
      <c r="B793" s="1">
        <v>4</v>
      </c>
      <c r="C793" s="1">
        <v>92.97</v>
      </c>
      <c r="D793" s="1">
        <v>6.2510000000000003</v>
      </c>
      <c r="E793" s="11">
        <f t="shared" si="159"/>
        <v>6.7236743035387764E-2</v>
      </c>
      <c r="G793" s="1"/>
      <c r="H793" s="1">
        <v>4</v>
      </c>
      <c r="I793" s="1">
        <v>91.34</v>
      </c>
      <c r="J793" s="1">
        <v>7.8849999999999998</v>
      </c>
      <c r="K793" s="11">
        <f t="shared" si="158"/>
        <v>8.6325815633895325E-2</v>
      </c>
    </row>
    <row r="794" spans="1:11">
      <c r="A794" s="1"/>
      <c r="B794" s="1">
        <v>5</v>
      </c>
      <c r="C794" s="1">
        <v>93.07</v>
      </c>
      <c r="D794" s="1">
        <v>6.1020000000000003</v>
      </c>
      <c r="E794" s="11">
        <f t="shared" si="159"/>
        <v>6.5563554313957245E-2</v>
      </c>
      <c r="G794" s="1"/>
      <c r="H794" s="1">
        <v>5</v>
      </c>
      <c r="I794" s="1">
        <v>94.771000000000001</v>
      </c>
      <c r="J794" s="1">
        <v>5.0030000000000001</v>
      </c>
      <c r="K794" s="11">
        <f t="shared" si="158"/>
        <v>5.2790410568633865E-2</v>
      </c>
    </row>
    <row r="795" spans="1:11">
      <c r="A795" s="1"/>
      <c r="B795" s="1">
        <v>6</v>
      </c>
      <c r="C795" s="1">
        <v>94.66</v>
      </c>
      <c r="D795" s="1">
        <v>4.5060000000000002</v>
      </c>
      <c r="E795" s="11">
        <f t="shared" si="159"/>
        <v>4.7601943798859077E-2</v>
      </c>
      <c r="G795" s="1"/>
      <c r="H795" s="1">
        <v>6</v>
      </c>
      <c r="I795" s="1">
        <v>94.1</v>
      </c>
      <c r="J795" s="1">
        <v>5.1719999999999997</v>
      </c>
      <c r="K795" s="11">
        <f t="shared" si="158"/>
        <v>5.4962805526036135E-2</v>
      </c>
    </row>
    <row r="796" spans="1:11">
      <c r="A796" s="1"/>
      <c r="B796" s="1">
        <v>7</v>
      </c>
      <c r="C796" s="1">
        <v>94.84</v>
      </c>
      <c r="D796" s="1">
        <v>4.4169999999999998</v>
      </c>
      <c r="E796" s="11">
        <f t="shared" si="159"/>
        <v>4.6573175875158156E-2</v>
      </c>
      <c r="G796" s="1"/>
      <c r="H796" s="1">
        <v>7</v>
      </c>
      <c r="I796" s="1">
        <v>94.05</v>
      </c>
      <c r="J796" s="1">
        <v>5.1829999999999998</v>
      </c>
      <c r="K796" s="11">
        <f t="shared" si="158"/>
        <v>5.5108984582668795E-2</v>
      </c>
    </row>
    <row r="797" spans="1:11">
      <c r="A797" s="1"/>
      <c r="B797" s="1">
        <v>8</v>
      </c>
      <c r="C797" s="1">
        <v>94.11</v>
      </c>
      <c r="D797" s="1">
        <v>5.133</v>
      </c>
      <c r="E797" s="11">
        <f t="shared" si="159"/>
        <v>5.4542556582722349E-2</v>
      </c>
      <c r="G797" s="1"/>
      <c r="H797" s="1">
        <v>8</v>
      </c>
      <c r="I797" s="1">
        <v>91.06</v>
      </c>
      <c r="J797" s="1">
        <v>8.2870000000000008</v>
      </c>
      <c r="K797" s="11">
        <f t="shared" si="158"/>
        <v>9.1005930155941148E-2</v>
      </c>
    </row>
    <row r="798" spans="1:11">
      <c r="A798" s="1" t="s">
        <v>526</v>
      </c>
      <c r="B798" s="1"/>
      <c r="C798" s="1"/>
      <c r="D798" s="1"/>
      <c r="E798" s="11">
        <f>AVERAGE(E790:E797)</f>
        <v>5.7055995894228051E-2</v>
      </c>
      <c r="G798" s="1" t="s">
        <v>526</v>
      </c>
      <c r="H798" s="1"/>
      <c r="I798" s="1"/>
      <c r="J798" s="1"/>
      <c r="K798" s="11">
        <f>AVERAGE(K790:K797)</f>
        <v>6.5863596823708126E-2</v>
      </c>
    </row>
    <row r="799" spans="1:11">
      <c r="A799" s="1" t="s">
        <v>527</v>
      </c>
      <c r="B799" s="1"/>
      <c r="C799" s="1"/>
      <c r="D799" s="1"/>
      <c r="E799" s="11">
        <f>_xlfn.STDEV.S(E790:E797)</f>
        <v>8.7300625265371145E-3</v>
      </c>
      <c r="G799" s="1" t="s">
        <v>527</v>
      </c>
      <c r="H799" s="1"/>
      <c r="I799" s="1"/>
      <c r="J799" s="1"/>
      <c r="K799" s="11">
        <f>_xlfn.STDEV.S(K790:K797)</f>
        <v>1.9319795061469431E-2</v>
      </c>
    </row>
    <row r="801" spans="1:11">
      <c r="A801" s="13" t="s">
        <v>520</v>
      </c>
      <c r="B801" s="13" t="s">
        <v>521</v>
      </c>
      <c r="C801" s="11" t="s">
        <v>522</v>
      </c>
      <c r="D801" s="11" t="s">
        <v>523</v>
      </c>
      <c r="E801" s="11" t="s">
        <v>524</v>
      </c>
      <c r="G801" s="13" t="s">
        <v>520</v>
      </c>
      <c r="H801" s="13" t="s">
        <v>521</v>
      </c>
      <c r="I801" s="11" t="s">
        <v>522</v>
      </c>
      <c r="J801" s="11" t="s">
        <v>523</v>
      </c>
      <c r="K801" s="11" t="s">
        <v>524</v>
      </c>
    </row>
    <row r="802" spans="1:11">
      <c r="A802" s="16" t="s">
        <v>297</v>
      </c>
      <c r="B802" s="1"/>
      <c r="C802" s="12"/>
      <c r="D802" s="1"/>
      <c r="E802" s="11"/>
      <c r="G802" s="16" t="s">
        <v>299</v>
      </c>
      <c r="H802" s="1"/>
      <c r="I802" s="12"/>
      <c r="J802" s="1"/>
      <c r="K802" s="11"/>
    </row>
    <row r="803" spans="1:11">
      <c r="A803" s="1"/>
      <c r="B803" s="1">
        <v>1</v>
      </c>
      <c r="C803" s="1">
        <v>96.73</v>
      </c>
      <c r="D803" s="1">
        <v>2.641</v>
      </c>
      <c r="E803" s="11">
        <f>AVERAGE(D803/C803)</f>
        <v>2.7302801612736481E-2</v>
      </c>
      <c r="G803" s="1"/>
      <c r="H803" s="1">
        <v>1</v>
      </c>
      <c r="I803" s="1">
        <v>93.8</v>
      </c>
      <c r="J803" s="1">
        <v>5.3479999999999999</v>
      </c>
      <c r="K803" s="11">
        <f t="shared" ref="K803:K810" si="160">AVERAGE(J803/I803)</f>
        <v>5.701492537313433E-2</v>
      </c>
    </row>
    <row r="804" spans="1:11">
      <c r="A804" s="1"/>
      <c r="B804" s="1">
        <v>2</v>
      </c>
      <c r="C804" s="1">
        <v>96.67</v>
      </c>
      <c r="D804" s="1">
        <v>2.7959999999999998</v>
      </c>
      <c r="E804" s="11">
        <f t="shared" ref="E804:E810" si="161">AVERAGE(D804/C804)</f>
        <v>2.8923140581359263E-2</v>
      </c>
      <c r="G804" s="1"/>
      <c r="H804" s="1">
        <v>2</v>
      </c>
      <c r="I804" s="1">
        <v>94.54</v>
      </c>
      <c r="J804" s="1">
        <v>4.7949999999999999</v>
      </c>
      <c r="K804" s="11">
        <f t="shared" si="160"/>
        <v>5.0719272265707632E-2</v>
      </c>
    </row>
    <row r="805" spans="1:11">
      <c r="A805" s="1"/>
      <c r="B805" s="1">
        <v>3</v>
      </c>
      <c r="C805" s="1">
        <v>96.47</v>
      </c>
      <c r="D805" s="1">
        <v>2.7570000000000001</v>
      </c>
      <c r="E805" s="11">
        <f t="shared" si="161"/>
        <v>2.8578832797760963E-2</v>
      </c>
      <c r="G805" s="1"/>
      <c r="H805" s="1">
        <v>3</v>
      </c>
      <c r="I805" s="1">
        <v>97.21</v>
      </c>
      <c r="J805" s="1">
        <v>2.101</v>
      </c>
      <c r="K805" s="11">
        <f t="shared" si="160"/>
        <v>2.1613002777492028E-2</v>
      </c>
    </row>
    <row r="806" spans="1:11">
      <c r="A806" s="1"/>
      <c r="B806" s="1">
        <v>4</v>
      </c>
      <c r="C806" s="1">
        <v>96.03</v>
      </c>
      <c r="D806" s="1">
        <v>3.367</v>
      </c>
      <c r="E806" s="11">
        <f t="shared" si="161"/>
        <v>3.5061959804227848E-2</v>
      </c>
      <c r="G806" s="1"/>
      <c r="H806" s="1">
        <v>4</v>
      </c>
      <c r="I806" s="1">
        <v>93.82</v>
      </c>
      <c r="J806" s="1">
        <v>5.3659999999999997</v>
      </c>
      <c r="K806" s="11">
        <f t="shared" si="160"/>
        <v>5.7194628011085054E-2</v>
      </c>
    </row>
    <row r="807" spans="1:11">
      <c r="A807" s="1"/>
      <c r="B807" s="1">
        <v>5</v>
      </c>
      <c r="C807" s="1">
        <v>96.29</v>
      </c>
      <c r="D807" s="1">
        <v>3.0430000000000001</v>
      </c>
      <c r="E807" s="11">
        <f t="shared" si="161"/>
        <v>3.1602450929483848E-2</v>
      </c>
      <c r="G807" s="1"/>
      <c r="H807" s="1">
        <v>5</v>
      </c>
      <c r="I807" s="1">
        <v>94.39</v>
      </c>
      <c r="J807" s="1">
        <v>4.9619999999999997</v>
      </c>
      <c r="K807" s="11">
        <f t="shared" si="160"/>
        <v>5.2569128085602282E-2</v>
      </c>
    </row>
    <row r="808" spans="1:11">
      <c r="A808" s="1"/>
      <c r="B808" s="1">
        <v>6</v>
      </c>
      <c r="C808" s="1">
        <v>94.42</v>
      </c>
      <c r="D808" s="1">
        <v>4.9379999999999997</v>
      </c>
      <c r="E808" s="11">
        <f t="shared" si="161"/>
        <v>5.2298241897902983E-2</v>
      </c>
      <c r="G808" s="1"/>
      <c r="H808" s="1">
        <v>6</v>
      </c>
      <c r="I808" s="1">
        <v>95.65</v>
      </c>
      <c r="J808" s="1">
        <v>3.5489999999999999</v>
      </c>
      <c r="K808" s="11">
        <f t="shared" si="160"/>
        <v>3.7104025091479351E-2</v>
      </c>
    </row>
    <row r="809" spans="1:11">
      <c r="A809" s="1"/>
      <c r="B809" s="1">
        <v>7</v>
      </c>
      <c r="C809" s="1">
        <v>95.27</v>
      </c>
      <c r="D809" s="1">
        <v>4.0270000000000001</v>
      </c>
      <c r="E809" s="11">
        <f t="shared" si="161"/>
        <v>4.226933977117666E-2</v>
      </c>
      <c r="G809" s="1"/>
      <c r="H809" s="1">
        <v>7</v>
      </c>
      <c r="I809" s="1">
        <v>95.67</v>
      </c>
      <c r="J809" s="1">
        <v>3.5350000000000001</v>
      </c>
      <c r="K809" s="11">
        <f t="shared" si="160"/>
        <v>3.694993205811644E-2</v>
      </c>
    </row>
    <row r="810" spans="1:11">
      <c r="A810" s="1"/>
      <c r="B810" s="1">
        <v>8</v>
      </c>
      <c r="C810" s="1">
        <v>95.11</v>
      </c>
      <c r="D810" s="1">
        <v>4.1769999999999996</v>
      </c>
      <c r="E810" s="11">
        <f t="shared" si="161"/>
        <v>4.3917569130480491E-2</v>
      </c>
      <c r="G810" s="1"/>
      <c r="H810" s="1">
        <v>8</v>
      </c>
      <c r="I810" s="1">
        <v>94.93</v>
      </c>
      <c r="J810" s="1">
        <v>4.3710000000000004</v>
      </c>
      <c r="K810" s="11">
        <f t="shared" si="160"/>
        <v>4.6044453808069104E-2</v>
      </c>
    </row>
    <row r="811" spans="1:11">
      <c r="A811" s="1" t="s">
        <v>526</v>
      </c>
      <c r="B811" s="1"/>
      <c r="C811" s="1"/>
      <c r="D811" s="1"/>
      <c r="E811" s="11">
        <f>AVERAGE(E803:E810)</f>
        <v>3.6244292065641066E-2</v>
      </c>
      <c r="G811" s="1" t="s">
        <v>526</v>
      </c>
      <c r="H811" s="1"/>
      <c r="I811" s="1"/>
      <c r="J811" s="1"/>
      <c r="K811" s="11">
        <f>AVERAGE(K803:K810)</f>
        <v>4.4901170933835777E-2</v>
      </c>
    </row>
    <row r="812" spans="1:11">
      <c r="A812" s="1" t="s">
        <v>527</v>
      </c>
      <c r="B812" s="1"/>
      <c r="C812" s="1"/>
      <c r="D812" s="1"/>
      <c r="E812" s="11">
        <f>_xlfn.STDEV.S(E803:E810)</f>
        <v>9.0092259145592903E-3</v>
      </c>
      <c r="G812" s="1" t="s">
        <v>527</v>
      </c>
      <c r="H812" s="1"/>
      <c r="I812" s="1"/>
      <c r="J812" s="1"/>
      <c r="K812" s="11">
        <f>_xlfn.STDEV.S(K803:K810)</f>
        <v>1.2295083560219381E-2</v>
      </c>
    </row>
    <row r="814" spans="1:11">
      <c r="A814" s="13" t="s">
        <v>520</v>
      </c>
      <c r="B814" s="13" t="s">
        <v>521</v>
      </c>
      <c r="C814" s="11" t="s">
        <v>522</v>
      </c>
      <c r="D814" s="11" t="s">
        <v>523</v>
      </c>
      <c r="E814" s="11" t="s">
        <v>524</v>
      </c>
      <c r="G814" s="13" t="s">
        <v>520</v>
      </c>
      <c r="H814" s="13" t="s">
        <v>521</v>
      </c>
      <c r="I814" s="11" t="s">
        <v>522</v>
      </c>
      <c r="J814" s="11" t="s">
        <v>523</v>
      </c>
      <c r="K814" s="11" t="s">
        <v>524</v>
      </c>
    </row>
    <row r="815" spans="1:11">
      <c r="A815" s="16" t="s">
        <v>301</v>
      </c>
      <c r="B815" s="1"/>
      <c r="C815" s="12"/>
      <c r="D815" s="1"/>
      <c r="E815" s="11"/>
      <c r="G815" s="16" t="s">
        <v>302</v>
      </c>
      <c r="H815" s="1"/>
      <c r="I815" s="12"/>
      <c r="J815" s="1"/>
      <c r="K815" s="11"/>
    </row>
    <row r="816" spans="1:11">
      <c r="A816" s="1"/>
      <c r="B816" s="1">
        <v>1</v>
      </c>
      <c r="C816" s="1">
        <v>91.34</v>
      </c>
      <c r="D816" s="1">
        <v>7.89</v>
      </c>
      <c r="E816" s="11">
        <f>AVERAGE(D816/C816)</f>
        <v>8.6380556163783664E-2</v>
      </c>
      <c r="G816" s="1"/>
      <c r="H816" s="1">
        <v>1</v>
      </c>
      <c r="I816" s="1">
        <v>94.27</v>
      </c>
      <c r="J816" s="1">
        <v>5.0519999999999996</v>
      </c>
      <c r="K816" s="11">
        <f t="shared" ref="K816:K823" si="162">AVERAGE(J816/I816)</f>
        <v>5.3590749973480428E-2</v>
      </c>
    </row>
    <row r="817" spans="1:11">
      <c r="A817" s="1"/>
      <c r="B817" s="1">
        <v>2</v>
      </c>
      <c r="C817" s="1">
        <v>94.13</v>
      </c>
      <c r="D817" s="1">
        <v>4.9669999999999996</v>
      </c>
      <c r="E817" s="11">
        <f t="shared" ref="E817:E823" si="163">AVERAGE(D817/C817)</f>
        <v>5.276744927228301E-2</v>
      </c>
      <c r="G817" s="1"/>
      <c r="H817" s="1">
        <v>2</v>
      </c>
      <c r="I817" s="1">
        <v>94.39</v>
      </c>
      <c r="J817" s="1">
        <v>4.827</v>
      </c>
      <c r="K817" s="11">
        <f t="shared" si="162"/>
        <v>5.1138891831761839E-2</v>
      </c>
    </row>
    <row r="818" spans="1:11">
      <c r="A818" s="1"/>
      <c r="B818" s="1">
        <v>3</v>
      </c>
      <c r="C818" s="1">
        <v>94.95</v>
      </c>
      <c r="D818" s="1">
        <v>3.4940000000000002</v>
      </c>
      <c r="E818" s="11">
        <f t="shared" si="163"/>
        <v>3.6798314902580308E-2</v>
      </c>
      <c r="G818" s="1"/>
      <c r="H818" s="1">
        <v>3</v>
      </c>
      <c r="I818" s="1">
        <v>95.15</v>
      </c>
      <c r="J818" s="1">
        <v>4.1260000000000003</v>
      </c>
      <c r="K818" s="11">
        <f t="shared" si="162"/>
        <v>4.3363110877561749E-2</v>
      </c>
    </row>
    <row r="819" spans="1:11">
      <c r="A819" s="1"/>
      <c r="B819" s="1">
        <v>4</v>
      </c>
      <c r="C819" s="1">
        <v>96.91</v>
      </c>
      <c r="D819" s="1">
        <v>2.456</v>
      </c>
      <c r="E819" s="11">
        <f t="shared" si="163"/>
        <v>2.5343101847074605E-2</v>
      </c>
      <c r="G819" s="1"/>
      <c r="H819" s="1">
        <v>4</v>
      </c>
      <c r="I819" s="1">
        <v>95.09</v>
      </c>
      <c r="J819" s="1">
        <v>4.0819999999999999</v>
      </c>
      <c r="K819" s="11">
        <f t="shared" si="162"/>
        <v>4.2927752655379112E-2</v>
      </c>
    </row>
    <row r="820" spans="1:11">
      <c r="A820" s="1"/>
      <c r="B820" s="1">
        <v>5</v>
      </c>
      <c r="C820" s="1">
        <v>94.55</v>
      </c>
      <c r="D820" s="1">
        <v>4.63</v>
      </c>
      <c r="E820" s="11">
        <f t="shared" si="163"/>
        <v>4.8968799576943417E-2</v>
      </c>
      <c r="G820" s="1"/>
      <c r="H820" s="1">
        <v>5</v>
      </c>
      <c r="I820" s="1">
        <v>96.25</v>
      </c>
      <c r="J820" s="1">
        <v>3.0350000000000001</v>
      </c>
      <c r="K820" s="11">
        <f t="shared" si="162"/>
        <v>3.1532467532467537E-2</v>
      </c>
    </row>
    <row r="821" spans="1:11">
      <c r="A821" s="1"/>
      <c r="B821" s="1">
        <v>6</v>
      </c>
      <c r="C821" s="1">
        <v>95.37</v>
      </c>
      <c r="D821" s="1">
        <v>3.9119999999999999</v>
      </c>
      <c r="E821" s="11">
        <f t="shared" si="163"/>
        <v>4.101918842403271E-2</v>
      </c>
      <c r="G821" s="1"/>
      <c r="H821" s="1">
        <v>6</v>
      </c>
      <c r="I821" s="1">
        <v>97.02</v>
      </c>
      <c r="J821" s="1">
        <v>2.2275</v>
      </c>
      <c r="K821" s="11">
        <f t="shared" si="162"/>
        <v>2.2959183673469389E-2</v>
      </c>
    </row>
    <row r="822" spans="1:11">
      <c r="A822" s="1"/>
      <c r="B822" s="1">
        <v>7</v>
      </c>
      <c r="C822" s="1">
        <v>95.99</v>
      </c>
      <c r="D822" s="1">
        <v>3.07</v>
      </c>
      <c r="E822" s="11">
        <f t="shared" si="163"/>
        <v>3.1982498176893429E-2</v>
      </c>
      <c r="G822" s="1"/>
      <c r="H822" s="1">
        <v>7</v>
      </c>
      <c r="I822" s="1">
        <v>95.98</v>
      </c>
      <c r="J822" s="1">
        <v>3.1749999999999998</v>
      </c>
      <c r="K822" s="11">
        <f t="shared" si="162"/>
        <v>3.3079808293394457E-2</v>
      </c>
    </row>
    <row r="823" spans="1:11">
      <c r="A823" s="1"/>
      <c r="B823" s="1">
        <v>8</v>
      </c>
      <c r="C823" s="1">
        <v>97.21</v>
      </c>
      <c r="D823" s="1">
        <v>2.109</v>
      </c>
      <c r="E823" s="11">
        <f t="shared" si="163"/>
        <v>2.1695298837568152E-2</v>
      </c>
      <c r="G823" s="1"/>
      <c r="H823" s="1">
        <v>8</v>
      </c>
      <c r="I823" s="1">
        <v>95.3</v>
      </c>
      <c r="J823" s="1">
        <v>3.9380000000000002</v>
      </c>
      <c r="K823" s="11">
        <f t="shared" si="162"/>
        <v>4.132214060860441E-2</v>
      </c>
    </row>
    <row r="824" spans="1:11">
      <c r="A824" s="1" t="s">
        <v>526</v>
      </c>
      <c r="B824" s="1"/>
      <c r="C824" s="1"/>
      <c r="D824" s="1"/>
      <c r="E824" s="11">
        <f>AVERAGE(E816:E823)</f>
        <v>4.3119400900144912E-2</v>
      </c>
      <c r="G824" s="1" t="s">
        <v>526</v>
      </c>
      <c r="H824" s="1"/>
      <c r="I824" s="1"/>
      <c r="J824" s="1"/>
      <c r="K824" s="11">
        <f>AVERAGE(K816:K823)</f>
        <v>3.9989263180764865E-2</v>
      </c>
    </row>
    <row r="825" spans="1:11">
      <c r="A825" s="1" t="s">
        <v>527</v>
      </c>
      <c r="B825" s="1"/>
      <c r="C825" s="1"/>
      <c r="D825" s="1"/>
      <c r="E825" s="11">
        <f>_xlfn.STDEV.S(E816:E823)</f>
        <v>2.0501618183967795E-2</v>
      </c>
      <c r="G825" s="1" t="s">
        <v>527</v>
      </c>
      <c r="H825" s="1"/>
      <c r="I825" s="1"/>
      <c r="J825" s="1"/>
      <c r="K825" s="11">
        <f>_xlfn.STDEV.S(K816:K823)</f>
        <v>1.028445679127535E-2</v>
      </c>
    </row>
    <row r="827" spans="1:11">
      <c r="A827" s="13" t="s">
        <v>520</v>
      </c>
      <c r="B827" s="13" t="s">
        <v>521</v>
      </c>
      <c r="C827" s="11" t="s">
        <v>522</v>
      </c>
      <c r="D827" s="11" t="s">
        <v>523</v>
      </c>
      <c r="E827" s="11" t="s">
        <v>524</v>
      </c>
      <c r="G827" s="13" t="s">
        <v>520</v>
      </c>
      <c r="H827" s="13" t="s">
        <v>521</v>
      </c>
      <c r="I827" s="11" t="s">
        <v>522</v>
      </c>
      <c r="J827" s="11" t="s">
        <v>523</v>
      </c>
      <c r="K827" s="11" t="s">
        <v>524</v>
      </c>
    </row>
    <row r="828" spans="1:11">
      <c r="A828" s="16" t="s">
        <v>303</v>
      </c>
      <c r="B828" s="1"/>
      <c r="C828" s="12"/>
      <c r="D828" s="1"/>
      <c r="E828" s="11"/>
      <c r="G828" s="16" t="s">
        <v>306</v>
      </c>
      <c r="H828" s="1"/>
      <c r="I828" s="12"/>
      <c r="J828" s="1"/>
      <c r="K828" s="11"/>
    </row>
    <row r="829" spans="1:11">
      <c r="A829" s="1"/>
      <c r="B829" s="1">
        <v>1</v>
      </c>
      <c r="C829" s="1">
        <v>92.83</v>
      </c>
      <c r="D829" s="1">
        <v>6.5419999999999998</v>
      </c>
      <c r="E829" s="11">
        <f>AVERAGE(D829/C829)</f>
        <v>7.0472907465259069E-2</v>
      </c>
      <c r="G829" s="1"/>
      <c r="H829" s="1">
        <v>1</v>
      </c>
      <c r="I829" s="1">
        <v>94.06</v>
      </c>
      <c r="J829" s="1">
        <v>5.0910000000000002</v>
      </c>
      <c r="K829" s="11">
        <f t="shared" ref="K829:K836" si="164">AVERAGE(J829/I829)</f>
        <v>5.4125026578779503E-2</v>
      </c>
    </row>
    <row r="830" spans="1:11">
      <c r="A830" s="1"/>
      <c r="B830" s="1">
        <v>2</v>
      </c>
      <c r="C830" s="1">
        <v>94.32</v>
      </c>
      <c r="D830" s="1">
        <v>4.9880000000000004</v>
      </c>
      <c r="E830" s="11">
        <f t="shared" ref="E830:E836" si="165">AVERAGE(D830/C830)</f>
        <v>5.2883799830364724E-2</v>
      </c>
      <c r="G830" s="1"/>
      <c r="H830" s="1">
        <v>2</v>
      </c>
      <c r="I830" s="1">
        <v>93.97</v>
      </c>
      <c r="J830" s="1">
        <v>5.2409999999999997</v>
      </c>
      <c r="K830" s="11">
        <f t="shared" si="164"/>
        <v>5.5773119080557619E-2</v>
      </c>
    </row>
    <row r="831" spans="1:11">
      <c r="A831" s="1"/>
      <c r="B831" s="1">
        <v>3</v>
      </c>
      <c r="C831" s="1">
        <v>95.89</v>
      </c>
      <c r="D831" s="1">
        <v>3.4670000000000001</v>
      </c>
      <c r="E831" s="11">
        <f t="shared" si="165"/>
        <v>3.6156012097194705E-2</v>
      </c>
      <c r="G831" s="1"/>
      <c r="H831" s="1">
        <v>3</v>
      </c>
      <c r="I831" s="1">
        <v>93.33</v>
      </c>
      <c r="J831" s="1">
        <v>5.8410000000000002</v>
      </c>
      <c r="K831" s="11">
        <f t="shared" si="164"/>
        <v>6.2584378013500488E-2</v>
      </c>
    </row>
    <row r="832" spans="1:11">
      <c r="A832" s="1"/>
      <c r="B832" s="1">
        <v>4</v>
      </c>
      <c r="C832" s="1">
        <v>94.4</v>
      </c>
      <c r="D832" s="1">
        <v>4.93</v>
      </c>
      <c r="E832" s="11">
        <f t="shared" si="165"/>
        <v>5.2224576271186436E-2</v>
      </c>
      <c r="G832" s="1"/>
      <c r="H832" s="1">
        <v>4</v>
      </c>
      <c r="I832" s="1">
        <v>94.85</v>
      </c>
      <c r="J832" s="1">
        <v>4.49</v>
      </c>
      <c r="K832" s="11">
        <f t="shared" si="164"/>
        <v>4.7337901950448083E-2</v>
      </c>
    </row>
    <row r="833" spans="1:11">
      <c r="A833" s="1"/>
      <c r="B833" s="1">
        <v>5</v>
      </c>
      <c r="C833" s="1">
        <v>93.03</v>
      </c>
      <c r="D833" s="1">
        <v>6.2560000000000002</v>
      </c>
      <c r="E833" s="11">
        <f t="shared" si="165"/>
        <v>6.7247124583467696E-2</v>
      </c>
      <c r="G833" s="1"/>
      <c r="H833" s="1">
        <v>5</v>
      </c>
      <c r="I833" s="1">
        <v>95.43</v>
      </c>
      <c r="J833" s="1">
        <v>3.8</v>
      </c>
      <c r="K833" s="11">
        <f t="shared" si="164"/>
        <v>3.9819763177197945E-2</v>
      </c>
    </row>
    <row r="834" spans="1:11">
      <c r="A834" s="1"/>
      <c r="B834" s="1">
        <v>6</v>
      </c>
      <c r="C834" s="1">
        <v>94.84</v>
      </c>
      <c r="D834" s="1">
        <v>4.5250000000000004</v>
      </c>
      <c r="E834" s="11">
        <f t="shared" si="165"/>
        <v>4.7711935892028684E-2</v>
      </c>
      <c r="G834" s="1"/>
      <c r="H834" s="1">
        <v>6</v>
      </c>
      <c r="I834" s="1">
        <v>95.48</v>
      </c>
      <c r="J834" s="1">
        <v>3.8140000000000001</v>
      </c>
      <c r="K834" s="11">
        <f t="shared" si="164"/>
        <v>3.9945538332635103E-2</v>
      </c>
    </row>
    <row r="835" spans="1:11">
      <c r="A835" s="1"/>
      <c r="B835" s="1">
        <v>7</v>
      </c>
      <c r="C835" s="1">
        <v>93.56</v>
      </c>
      <c r="D835" s="1">
        <v>5.72</v>
      </c>
      <c r="E835" s="11">
        <f t="shared" si="165"/>
        <v>6.1137238135955535E-2</v>
      </c>
      <c r="G835" s="1"/>
      <c r="H835" s="1">
        <v>7</v>
      </c>
      <c r="I835" s="1">
        <v>95.79</v>
      </c>
      <c r="J835" s="1">
        <v>4.42</v>
      </c>
      <c r="K835" s="11">
        <f t="shared" si="164"/>
        <v>4.614260361206806E-2</v>
      </c>
    </row>
    <row r="836" spans="1:11">
      <c r="A836" s="1"/>
      <c r="B836" s="1">
        <v>8</v>
      </c>
      <c r="C836" s="1">
        <v>93.51</v>
      </c>
      <c r="D836" s="1">
        <v>5.8920000000000003</v>
      </c>
      <c r="E836" s="11">
        <f t="shared" si="165"/>
        <v>6.3009303817773504E-2</v>
      </c>
      <c r="G836" s="1"/>
      <c r="H836" s="1">
        <v>8</v>
      </c>
      <c r="I836" s="1">
        <v>93.58</v>
      </c>
      <c r="J836" s="1">
        <v>5.6669999999999998</v>
      </c>
      <c r="K836" s="11">
        <f t="shared" si="164"/>
        <v>6.0557811498183373E-2</v>
      </c>
    </row>
    <row r="837" spans="1:11">
      <c r="A837" s="1" t="s">
        <v>526</v>
      </c>
      <c r="B837" s="1"/>
      <c r="C837" s="1"/>
      <c r="D837" s="1"/>
      <c r="E837" s="11">
        <f>AVERAGE(E829:E836)</f>
        <v>5.6355362261653788E-2</v>
      </c>
      <c r="G837" s="1" t="s">
        <v>526</v>
      </c>
      <c r="H837" s="1"/>
      <c r="I837" s="1"/>
      <c r="J837" s="1"/>
      <c r="K837" s="11">
        <f>AVERAGE(K829:K836)</f>
        <v>5.0785767780421265E-2</v>
      </c>
    </row>
    <row r="838" spans="1:11">
      <c r="A838" s="1" t="s">
        <v>527</v>
      </c>
      <c r="B838" s="1"/>
      <c r="C838" s="1"/>
      <c r="D838" s="1"/>
      <c r="E838" s="11">
        <f>_xlfn.STDEV.S(E829:E836)</f>
        <v>1.1319480990418773E-2</v>
      </c>
      <c r="G838" s="1" t="s">
        <v>527</v>
      </c>
      <c r="H838" s="1"/>
      <c r="I838" s="1"/>
      <c r="J838" s="1"/>
      <c r="K838" s="11">
        <f>_xlfn.STDEV.S(K829:K836)</f>
        <v>8.7988225501379122E-3</v>
      </c>
    </row>
    <row r="840" spans="1:11">
      <c r="A840" s="13" t="s">
        <v>520</v>
      </c>
      <c r="B840" s="13" t="s">
        <v>521</v>
      </c>
      <c r="C840" s="11" t="s">
        <v>522</v>
      </c>
      <c r="D840" s="11" t="s">
        <v>523</v>
      </c>
      <c r="E840" s="11" t="s">
        <v>524</v>
      </c>
      <c r="G840" s="13" t="s">
        <v>520</v>
      </c>
      <c r="H840" s="13" t="s">
        <v>521</v>
      </c>
      <c r="I840" s="11" t="s">
        <v>522</v>
      </c>
      <c r="J840" s="11" t="s">
        <v>523</v>
      </c>
      <c r="K840" s="11" t="s">
        <v>524</v>
      </c>
    </row>
    <row r="841" spans="1:11">
      <c r="A841" s="16" t="s">
        <v>308</v>
      </c>
      <c r="B841" s="1"/>
      <c r="C841" s="12"/>
      <c r="D841" s="1"/>
      <c r="E841" s="11"/>
      <c r="G841" s="16" t="s">
        <v>309</v>
      </c>
      <c r="H841" s="1"/>
      <c r="I841" s="12"/>
      <c r="J841" s="1"/>
      <c r="K841" s="11"/>
    </row>
    <row r="842" spans="1:11">
      <c r="A842" s="1"/>
      <c r="B842" s="1">
        <v>1</v>
      </c>
      <c r="C842" s="1">
        <v>93.19</v>
      </c>
      <c r="D842" s="1">
        <v>6.0750000000000002</v>
      </c>
      <c r="E842" s="11">
        <f>AVERAGE(D842/C842)</f>
        <v>6.5189398004077692E-2</v>
      </c>
      <c r="G842" s="1"/>
      <c r="H842" s="1">
        <v>1</v>
      </c>
      <c r="I842" s="1">
        <v>95.33</v>
      </c>
      <c r="J842" s="1">
        <v>4.0590000000000002</v>
      </c>
      <c r="K842" s="11">
        <f t="shared" ref="K842:K849" si="166">AVERAGE(J842/I842)</f>
        <v>4.2578411832581563E-2</v>
      </c>
    </row>
    <row r="843" spans="1:11">
      <c r="A843" s="1"/>
      <c r="B843" s="1">
        <v>2</v>
      </c>
      <c r="C843" s="1">
        <v>94.82</v>
      </c>
      <c r="D843" s="1">
        <v>4.41</v>
      </c>
      <c r="E843" s="11">
        <f t="shared" ref="E843:E849" si="167">AVERAGE(D843/C843)</f>
        <v>4.6509175279476907E-2</v>
      </c>
      <c r="G843" s="1"/>
      <c r="H843" s="1">
        <v>2</v>
      </c>
      <c r="I843" s="1">
        <v>95.97</v>
      </c>
      <c r="J843" s="1">
        <v>3.35</v>
      </c>
      <c r="K843" s="11">
        <f t="shared" si="166"/>
        <v>3.4906741690111494E-2</v>
      </c>
    </row>
    <row r="844" spans="1:11">
      <c r="A844" s="1"/>
      <c r="B844" s="1">
        <v>3</v>
      </c>
      <c r="C844" s="1">
        <v>95.23</v>
      </c>
      <c r="D844" s="1">
        <v>4.0910000000000002</v>
      </c>
      <c r="E844" s="11">
        <f t="shared" si="167"/>
        <v>4.2959151527879873E-2</v>
      </c>
      <c r="G844" s="1"/>
      <c r="H844" s="1">
        <v>3</v>
      </c>
      <c r="I844" s="1">
        <v>96.24</v>
      </c>
      <c r="J844" s="1">
        <v>3.1110000000000002</v>
      </c>
      <c r="K844" s="11">
        <f t="shared" si="166"/>
        <v>3.2325436408977559E-2</v>
      </c>
    </row>
    <row r="845" spans="1:11">
      <c r="A845" s="1"/>
      <c r="B845" s="1">
        <v>4</v>
      </c>
      <c r="C845" s="1">
        <v>97.01</v>
      </c>
      <c r="D845" s="1">
        <v>2.3540000000000001</v>
      </c>
      <c r="E845" s="11">
        <f t="shared" si="167"/>
        <v>2.4265539635089164E-2</v>
      </c>
      <c r="G845" s="1"/>
      <c r="H845" s="1">
        <v>4</v>
      </c>
      <c r="I845" s="1">
        <v>95.79</v>
      </c>
      <c r="J845" s="1">
        <v>3.52</v>
      </c>
      <c r="K845" s="11">
        <f t="shared" si="166"/>
        <v>3.6747050840379998E-2</v>
      </c>
    </row>
    <row r="846" spans="1:11">
      <c r="A846" s="1"/>
      <c r="B846" s="1">
        <v>5</v>
      </c>
      <c r="C846" s="1">
        <v>95.65</v>
      </c>
      <c r="D846" s="1">
        <v>3.78</v>
      </c>
      <c r="E846" s="11">
        <f t="shared" si="167"/>
        <v>3.9519079979090432E-2</v>
      </c>
      <c r="G846" s="1"/>
      <c r="H846" s="1">
        <v>5</v>
      </c>
      <c r="I846" s="1">
        <v>94.17</v>
      </c>
      <c r="J846" s="1">
        <v>4.984</v>
      </c>
      <c r="K846" s="11">
        <f t="shared" si="166"/>
        <v>5.2925560157162578E-2</v>
      </c>
    </row>
    <row r="847" spans="1:11">
      <c r="A847" s="1"/>
      <c r="B847" s="1">
        <v>6</v>
      </c>
      <c r="C847" s="1">
        <v>96.08</v>
      </c>
      <c r="D847" s="1">
        <v>3.2589999999999999</v>
      </c>
      <c r="E847" s="11">
        <f t="shared" si="167"/>
        <v>3.3919650291423811E-2</v>
      </c>
      <c r="G847" s="1"/>
      <c r="H847" s="1">
        <v>6</v>
      </c>
      <c r="I847" s="1">
        <v>95.86</v>
      </c>
      <c r="J847" s="1">
        <v>3.4769999999999999</v>
      </c>
      <c r="K847" s="11">
        <f t="shared" si="166"/>
        <v>3.6271646150636341E-2</v>
      </c>
    </row>
    <row r="848" spans="1:11">
      <c r="A848" s="1"/>
      <c r="B848" s="1">
        <v>7</v>
      </c>
      <c r="C848" s="1">
        <v>96.76</v>
      </c>
      <c r="D848" s="1">
        <v>2.5750000000000002</v>
      </c>
      <c r="E848" s="11">
        <f t="shared" si="167"/>
        <v>2.6612236461347666E-2</v>
      </c>
      <c r="G848" s="1"/>
      <c r="H848" s="1">
        <v>7</v>
      </c>
      <c r="I848" s="1">
        <v>96.59</v>
      </c>
      <c r="J848" s="1">
        <v>2.7320000000000002</v>
      </c>
      <c r="K848" s="11">
        <f t="shared" si="166"/>
        <v>2.82845015011906E-2</v>
      </c>
    </row>
    <row r="849" spans="1:11">
      <c r="A849" s="1"/>
      <c r="B849" s="1">
        <v>8</v>
      </c>
      <c r="C849" s="1">
        <v>96.48</v>
      </c>
      <c r="D849" s="1">
        <v>2.87</v>
      </c>
      <c r="E849" s="11">
        <f t="shared" si="167"/>
        <v>2.9747097844112769E-2</v>
      </c>
      <c r="G849" s="1"/>
      <c r="H849" s="1">
        <v>8</v>
      </c>
      <c r="I849" s="1">
        <v>96.61</v>
      </c>
      <c r="J849" s="1">
        <v>2.67</v>
      </c>
      <c r="K849" s="11">
        <f t="shared" si="166"/>
        <v>2.7636890591036124E-2</v>
      </c>
    </row>
    <row r="850" spans="1:11">
      <c r="A850" s="1" t="s">
        <v>526</v>
      </c>
      <c r="B850" s="1"/>
      <c r="C850" s="1"/>
      <c r="D850" s="1"/>
      <c r="E850" s="11">
        <f>AVERAGE(E842:E849)</f>
        <v>3.8590166127812284E-2</v>
      </c>
      <c r="G850" s="1" t="s">
        <v>526</v>
      </c>
      <c r="H850" s="1"/>
      <c r="I850" s="1"/>
      <c r="J850" s="1"/>
      <c r="K850" s="11">
        <f>AVERAGE(K842:K849)</f>
        <v>3.6459529896509531E-2</v>
      </c>
    </row>
    <row r="851" spans="1:11">
      <c r="A851" s="1" t="s">
        <v>527</v>
      </c>
      <c r="B851" s="1"/>
      <c r="C851" s="1"/>
      <c r="D851" s="1"/>
      <c r="E851" s="11">
        <f>_xlfn.STDEV.S(E842:E849)</f>
        <v>1.3303383322725033E-2</v>
      </c>
      <c r="G851" s="1" t="s">
        <v>527</v>
      </c>
      <c r="H851" s="1"/>
      <c r="I851" s="1"/>
      <c r="J851" s="1"/>
      <c r="K851" s="11">
        <f>_xlfn.STDEV.S(K842:K849)</f>
        <v>8.2189743107362791E-3</v>
      </c>
    </row>
    <row r="853" spans="1:11">
      <c r="A853" s="13" t="s">
        <v>520</v>
      </c>
      <c r="B853" s="13" t="s">
        <v>521</v>
      </c>
      <c r="C853" s="11" t="s">
        <v>522</v>
      </c>
      <c r="D853" s="11" t="s">
        <v>523</v>
      </c>
      <c r="E853" s="11" t="s">
        <v>524</v>
      </c>
      <c r="G853" s="13" t="s">
        <v>520</v>
      </c>
      <c r="H853" s="13" t="s">
        <v>521</v>
      </c>
      <c r="I853" s="11" t="s">
        <v>522</v>
      </c>
      <c r="J853" s="11" t="s">
        <v>523</v>
      </c>
      <c r="K853" s="11" t="s">
        <v>524</v>
      </c>
    </row>
    <row r="854" spans="1:11">
      <c r="A854" s="16" t="s">
        <v>310</v>
      </c>
      <c r="B854" s="1"/>
      <c r="C854" s="12"/>
      <c r="D854" s="1"/>
      <c r="E854" s="11"/>
      <c r="G854" s="16" t="s">
        <v>312</v>
      </c>
      <c r="H854" s="1"/>
      <c r="I854" s="12"/>
      <c r="J854" s="1"/>
      <c r="K854" s="11"/>
    </row>
    <row r="855" spans="1:11">
      <c r="A855" s="1"/>
      <c r="B855" s="1">
        <v>1</v>
      </c>
      <c r="C855" s="1"/>
      <c r="D855" s="1"/>
      <c r="E855" s="11" t="e">
        <f>AVERAGE(D855/C855)</f>
        <v>#DIV/0!</v>
      </c>
      <c r="G855" s="1"/>
      <c r="H855" s="1">
        <v>1</v>
      </c>
      <c r="I855" s="1"/>
      <c r="J855" s="1"/>
      <c r="K855" s="11" t="e">
        <f t="shared" ref="K855:K862" si="168">AVERAGE(J855/I855)</f>
        <v>#DIV/0!</v>
      </c>
    </row>
    <row r="856" spans="1:11">
      <c r="A856" s="1"/>
      <c r="B856" s="1">
        <v>2</v>
      </c>
      <c r="C856" s="1"/>
      <c r="D856" s="1"/>
      <c r="E856" s="11" t="e">
        <f t="shared" ref="E856:E862" si="169">AVERAGE(D856/C856)</f>
        <v>#DIV/0!</v>
      </c>
      <c r="G856" s="1"/>
      <c r="H856" s="1">
        <v>2</v>
      </c>
      <c r="I856" s="1"/>
      <c r="J856" s="1"/>
      <c r="K856" s="11" t="e">
        <f t="shared" si="168"/>
        <v>#DIV/0!</v>
      </c>
    </row>
    <row r="857" spans="1:11">
      <c r="A857" s="1"/>
      <c r="B857" s="1">
        <v>3</v>
      </c>
      <c r="C857" s="1"/>
      <c r="D857" s="1"/>
      <c r="E857" s="11" t="e">
        <f t="shared" si="169"/>
        <v>#DIV/0!</v>
      </c>
      <c r="G857" s="1"/>
      <c r="H857" s="1">
        <v>3</v>
      </c>
      <c r="I857" s="1"/>
      <c r="J857" s="1"/>
      <c r="K857" s="11" t="e">
        <f t="shared" si="168"/>
        <v>#DIV/0!</v>
      </c>
    </row>
    <row r="858" spans="1:11">
      <c r="A858" s="1"/>
      <c r="B858" s="1">
        <v>4</v>
      </c>
      <c r="C858" s="1"/>
      <c r="D858" s="1"/>
      <c r="E858" s="11" t="e">
        <f t="shared" si="169"/>
        <v>#DIV/0!</v>
      </c>
      <c r="G858" s="1"/>
      <c r="H858" s="1">
        <v>4</v>
      </c>
      <c r="I858" s="1"/>
      <c r="J858" s="1"/>
      <c r="K858" s="11" t="e">
        <f t="shared" si="168"/>
        <v>#DIV/0!</v>
      </c>
    </row>
    <row r="859" spans="1:11">
      <c r="A859" s="1"/>
      <c r="B859" s="1">
        <v>5</v>
      </c>
      <c r="C859" s="1"/>
      <c r="D859" s="1"/>
      <c r="E859" s="11" t="e">
        <f t="shared" si="169"/>
        <v>#DIV/0!</v>
      </c>
      <c r="G859" s="1"/>
      <c r="H859" s="1">
        <v>5</v>
      </c>
      <c r="I859" s="1"/>
      <c r="J859" s="1"/>
      <c r="K859" s="11" t="e">
        <f t="shared" si="168"/>
        <v>#DIV/0!</v>
      </c>
    </row>
    <row r="860" spans="1:11">
      <c r="A860" s="1"/>
      <c r="B860" s="1">
        <v>6</v>
      </c>
      <c r="C860" s="1"/>
      <c r="D860" s="1"/>
      <c r="E860" s="11" t="e">
        <f t="shared" si="169"/>
        <v>#DIV/0!</v>
      </c>
      <c r="G860" s="1"/>
      <c r="H860" s="1">
        <v>6</v>
      </c>
      <c r="I860" s="1"/>
      <c r="J860" s="1"/>
      <c r="K860" s="11" t="e">
        <f t="shared" si="168"/>
        <v>#DIV/0!</v>
      </c>
    </row>
    <row r="861" spans="1:11">
      <c r="A861" s="1"/>
      <c r="B861" s="1">
        <v>7</v>
      </c>
      <c r="C861" s="1"/>
      <c r="D861" s="1"/>
      <c r="E861" s="11" t="e">
        <f t="shared" si="169"/>
        <v>#DIV/0!</v>
      </c>
      <c r="G861" s="1"/>
      <c r="H861" s="1">
        <v>7</v>
      </c>
      <c r="I861" s="1"/>
      <c r="J861" s="1"/>
      <c r="K861" s="11" t="e">
        <f t="shared" si="168"/>
        <v>#DIV/0!</v>
      </c>
    </row>
    <row r="862" spans="1:11">
      <c r="A862" s="1"/>
      <c r="B862" s="1">
        <v>8</v>
      </c>
      <c r="C862" s="1"/>
      <c r="D862" s="1"/>
      <c r="E862" s="11" t="e">
        <f t="shared" si="169"/>
        <v>#DIV/0!</v>
      </c>
      <c r="G862" s="1"/>
      <c r="H862" s="1">
        <v>8</v>
      </c>
      <c r="I862" s="1"/>
      <c r="J862" s="1"/>
      <c r="K862" s="11" t="e">
        <f t="shared" si="168"/>
        <v>#DIV/0!</v>
      </c>
    </row>
    <row r="863" spans="1:11">
      <c r="A863" s="1" t="s">
        <v>526</v>
      </c>
      <c r="B863" s="1"/>
      <c r="C863" s="1"/>
      <c r="D863" s="1"/>
      <c r="E863" s="11" t="e">
        <f>AVERAGE(E855:E862)</f>
        <v>#DIV/0!</v>
      </c>
      <c r="G863" s="1" t="s">
        <v>526</v>
      </c>
      <c r="H863" s="1"/>
      <c r="I863" s="1"/>
      <c r="J863" s="1"/>
      <c r="K863" s="11" t="e">
        <f>AVERAGE(K855:K862)</f>
        <v>#DIV/0!</v>
      </c>
    </row>
    <row r="864" spans="1:11">
      <c r="A864" s="1" t="s">
        <v>527</v>
      </c>
      <c r="B864" s="1"/>
      <c r="C864" s="1"/>
      <c r="D864" s="1"/>
      <c r="E864" s="11" t="e">
        <f>_xlfn.STDEV.S(E855:E862)</f>
        <v>#DIV/0!</v>
      </c>
      <c r="G864" s="1" t="s">
        <v>527</v>
      </c>
      <c r="H864" s="1"/>
      <c r="I864" s="1"/>
      <c r="J864" s="1"/>
      <c r="K864" s="11" t="e">
        <f>_xlfn.STDEV.S(K855:K862)</f>
        <v>#DIV/0!</v>
      </c>
    </row>
    <row r="866" spans="1:11">
      <c r="A866" s="13" t="s">
        <v>520</v>
      </c>
      <c r="B866" s="13" t="s">
        <v>521</v>
      </c>
      <c r="C866" s="11" t="s">
        <v>522</v>
      </c>
      <c r="D866" s="11" t="s">
        <v>523</v>
      </c>
      <c r="E866" s="11" t="s">
        <v>524</v>
      </c>
      <c r="G866" s="13" t="s">
        <v>520</v>
      </c>
      <c r="H866" s="13" t="s">
        <v>521</v>
      </c>
      <c r="I866" s="11" t="s">
        <v>522</v>
      </c>
      <c r="J866" s="11" t="s">
        <v>523</v>
      </c>
      <c r="K866" s="11" t="s">
        <v>524</v>
      </c>
    </row>
    <row r="867" spans="1:11">
      <c r="A867" s="16" t="s">
        <v>313</v>
      </c>
      <c r="B867" s="1"/>
      <c r="C867" s="12"/>
      <c r="D867" s="1"/>
      <c r="E867" s="11"/>
      <c r="G867" s="16" t="s">
        <v>315</v>
      </c>
      <c r="H867" s="1"/>
      <c r="I867" s="12"/>
      <c r="J867" s="1"/>
      <c r="K867" s="11"/>
    </row>
    <row r="868" spans="1:11">
      <c r="A868" s="1"/>
      <c r="B868" s="1">
        <v>1</v>
      </c>
      <c r="C868" s="1"/>
      <c r="D868" s="1"/>
      <c r="E868" s="11" t="e">
        <f>AVERAGE(D868/C868)</f>
        <v>#DIV/0!</v>
      </c>
      <c r="G868" s="1"/>
      <c r="H868" s="1">
        <v>1</v>
      </c>
      <c r="I868" s="1"/>
      <c r="J868" s="1"/>
      <c r="K868" s="11" t="e">
        <f t="shared" ref="K868:K875" si="170">AVERAGE(J868/I868)</f>
        <v>#DIV/0!</v>
      </c>
    </row>
    <row r="869" spans="1:11">
      <c r="A869" s="1"/>
      <c r="B869" s="1">
        <v>2</v>
      </c>
      <c r="C869" s="1"/>
      <c r="D869" s="1"/>
      <c r="E869" s="11" t="e">
        <f t="shared" ref="E869:E875" si="171">AVERAGE(D869/C869)</f>
        <v>#DIV/0!</v>
      </c>
      <c r="G869" s="1"/>
      <c r="H869" s="1">
        <v>2</v>
      </c>
      <c r="I869" s="1"/>
      <c r="J869" s="1"/>
      <c r="K869" s="11" t="e">
        <f t="shared" si="170"/>
        <v>#DIV/0!</v>
      </c>
    </row>
    <row r="870" spans="1:11">
      <c r="A870" s="1"/>
      <c r="B870" s="1">
        <v>3</v>
      </c>
      <c r="C870" s="1"/>
      <c r="D870" s="1"/>
      <c r="E870" s="11" t="e">
        <f t="shared" si="171"/>
        <v>#DIV/0!</v>
      </c>
      <c r="G870" s="1"/>
      <c r="H870" s="1">
        <v>3</v>
      </c>
      <c r="I870" s="1"/>
      <c r="J870" s="1"/>
      <c r="K870" s="11" t="e">
        <f t="shared" si="170"/>
        <v>#DIV/0!</v>
      </c>
    </row>
    <row r="871" spans="1:11">
      <c r="A871" s="1"/>
      <c r="B871" s="1">
        <v>4</v>
      </c>
      <c r="C871" s="1"/>
      <c r="D871" s="1"/>
      <c r="E871" s="11" t="e">
        <f t="shared" si="171"/>
        <v>#DIV/0!</v>
      </c>
      <c r="G871" s="1"/>
      <c r="H871" s="1">
        <v>4</v>
      </c>
      <c r="I871" s="1"/>
      <c r="J871" s="1"/>
      <c r="K871" s="11" t="e">
        <f t="shared" si="170"/>
        <v>#DIV/0!</v>
      </c>
    </row>
    <row r="872" spans="1:11">
      <c r="A872" s="1"/>
      <c r="B872" s="1">
        <v>5</v>
      </c>
      <c r="C872" s="1"/>
      <c r="D872" s="1"/>
      <c r="E872" s="11" t="e">
        <f t="shared" si="171"/>
        <v>#DIV/0!</v>
      </c>
      <c r="G872" s="1"/>
      <c r="H872" s="1">
        <v>5</v>
      </c>
      <c r="I872" s="1"/>
      <c r="J872" s="1"/>
      <c r="K872" s="11" t="e">
        <f t="shared" si="170"/>
        <v>#DIV/0!</v>
      </c>
    </row>
    <row r="873" spans="1:11">
      <c r="A873" s="1"/>
      <c r="B873" s="1">
        <v>6</v>
      </c>
      <c r="C873" s="1"/>
      <c r="D873" s="1"/>
      <c r="E873" s="11" t="e">
        <f t="shared" si="171"/>
        <v>#DIV/0!</v>
      </c>
      <c r="G873" s="1"/>
      <c r="H873" s="1">
        <v>6</v>
      </c>
      <c r="I873" s="1"/>
      <c r="J873" s="1"/>
      <c r="K873" s="11" t="e">
        <f t="shared" si="170"/>
        <v>#DIV/0!</v>
      </c>
    </row>
    <row r="874" spans="1:11">
      <c r="A874" s="1"/>
      <c r="B874" s="1">
        <v>7</v>
      </c>
      <c r="C874" s="1"/>
      <c r="D874" s="1"/>
      <c r="E874" s="11" t="e">
        <f t="shared" si="171"/>
        <v>#DIV/0!</v>
      </c>
      <c r="G874" s="1"/>
      <c r="H874" s="1">
        <v>7</v>
      </c>
      <c r="I874" s="1"/>
      <c r="J874" s="1"/>
      <c r="K874" s="11" t="e">
        <f t="shared" si="170"/>
        <v>#DIV/0!</v>
      </c>
    </row>
    <row r="875" spans="1:11">
      <c r="A875" s="1"/>
      <c r="B875" s="1">
        <v>8</v>
      </c>
      <c r="C875" s="1"/>
      <c r="D875" s="1"/>
      <c r="E875" s="11" t="e">
        <f t="shared" si="171"/>
        <v>#DIV/0!</v>
      </c>
      <c r="G875" s="1"/>
      <c r="H875" s="1">
        <v>8</v>
      </c>
      <c r="I875" s="1"/>
      <c r="J875" s="1"/>
      <c r="K875" s="11" t="e">
        <f t="shared" si="170"/>
        <v>#DIV/0!</v>
      </c>
    </row>
    <row r="876" spans="1:11">
      <c r="A876" s="1" t="s">
        <v>526</v>
      </c>
      <c r="B876" s="1"/>
      <c r="C876" s="1"/>
      <c r="D876" s="1"/>
      <c r="E876" s="11" t="e">
        <f>AVERAGE(E868:E875)</f>
        <v>#DIV/0!</v>
      </c>
      <c r="G876" s="1" t="s">
        <v>526</v>
      </c>
      <c r="H876" s="1"/>
      <c r="I876" s="1"/>
      <c r="J876" s="1"/>
      <c r="K876" s="11" t="e">
        <f>AVERAGE(K868:K875)</f>
        <v>#DIV/0!</v>
      </c>
    </row>
    <row r="877" spans="1:11">
      <c r="A877" s="1" t="s">
        <v>527</v>
      </c>
      <c r="B877" s="1"/>
      <c r="C877" s="1"/>
      <c r="D877" s="1"/>
      <c r="E877" s="11" t="e">
        <f>_xlfn.STDEV.S(E868:E875)</f>
        <v>#DIV/0!</v>
      </c>
      <c r="G877" s="1" t="s">
        <v>527</v>
      </c>
      <c r="H877" s="1"/>
      <c r="I877" s="1"/>
      <c r="J877" s="1"/>
      <c r="K877" s="11" t="e">
        <f>_xlfn.STDEV.S(K868:K875)</f>
        <v>#DIV/0!</v>
      </c>
    </row>
    <row r="879" spans="1:11">
      <c r="A879" s="13" t="s">
        <v>520</v>
      </c>
      <c r="B879" s="13" t="s">
        <v>521</v>
      </c>
      <c r="C879" s="11" t="s">
        <v>522</v>
      </c>
      <c r="D879" s="11" t="s">
        <v>523</v>
      </c>
      <c r="E879" s="11" t="s">
        <v>524</v>
      </c>
      <c r="G879" s="13" t="s">
        <v>520</v>
      </c>
      <c r="H879" s="13" t="s">
        <v>521</v>
      </c>
      <c r="I879" s="11" t="s">
        <v>522</v>
      </c>
      <c r="J879" s="11" t="s">
        <v>523</v>
      </c>
      <c r="K879" s="11" t="s">
        <v>524</v>
      </c>
    </row>
    <row r="880" spans="1:11">
      <c r="A880" s="16" t="s">
        <v>316</v>
      </c>
      <c r="B880" s="1"/>
      <c r="C880" s="12"/>
      <c r="D880" s="1"/>
      <c r="E880" s="11"/>
      <c r="G880" s="16" t="s">
        <v>317</v>
      </c>
      <c r="H880" s="1"/>
      <c r="I880" s="12"/>
      <c r="J880" s="1"/>
      <c r="K880" s="11"/>
    </row>
    <row r="881" spans="1:11">
      <c r="A881" s="1"/>
      <c r="B881" s="1">
        <v>1</v>
      </c>
      <c r="C881" s="1"/>
      <c r="D881" s="1"/>
      <c r="E881" s="11" t="e">
        <f>AVERAGE(D881/C881)</f>
        <v>#DIV/0!</v>
      </c>
      <c r="G881" s="1"/>
      <c r="H881" s="1">
        <v>1</v>
      </c>
      <c r="I881" s="1"/>
      <c r="J881" s="1"/>
      <c r="K881" s="11" t="e">
        <f t="shared" ref="K881:K888" si="172">AVERAGE(J881/I881)</f>
        <v>#DIV/0!</v>
      </c>
    </row>
    <row r="882" spans="1:11">
      <c r="A882" s="1"/>
      <c r="B882" s="1">
        <v>2</v>
      </c>
      <c r="C882" s="1"/>
      <c r="D882" s="1"/>
      <c r="E882" s="11" t="e">
        <f t="shared" ref="E882:E888" si="173">AVERAGE(D882/C882)</f>
        <v>#DIV/0!</v>
      </c>
      <c r="G882" s="1"/>
      <c r="H882" s="1">
        <v>2</v>
      </c>
      <c r="I882" s="1"/>
      <c r="J882" s="1"/>
      <c r="K882" s="11" t="e">
        <f t="shared" si="172"/>
        <v>#DIV/0!</v>
      </c>
    </row>
    <row r="883" spans="1:11">
      <c r="A883" s="1"/>
      <c r="B883" s="1">
        <v>3</v>
      </c>
      <c r="C883" s="1"/>
      <c r="D883" s="1"/>
      <c r="E883" s="11" t="e">
        <f t="shared" si="173"/>
        <v>#DIV/0!</v>
      </c>
      <c r="G883" s="1"/>
      <c r="H883" s="1">
        <v>3</v>
      </c>
      <c r="I883" s="1"/>
      <c r="J883" s="1"/>
      <c r="K883" s="11" t="e">
        <f t="shared" si="172"/>
        <v>#DIV/0!</v>
      </c>
    </row>
    <row r="884" spans="1:11">
      <c r="A884" s="1"/>
      <c r="B884" s="1">
        <v>4</v>
      </c>
      <c r="C884" s="1"/>
      <c r="D884" s="1"/>
      <c r="E884" s="11" t="e">
        <f t="shared" si="173"/>
        <v>#DIV/0!</v>
      </c>
      <c r="G884" s="1"/>
      <c r="H884" s="1">
        <v>4</v>
      </c>
      <c r="I884" s="1"/>
      <c r="J884" s="1"/>
      <c r="K884" s="11" t="e">
        <f t="shared" si="172"/>
        <v>#DIV/0!</v>
      </c>
    </row>
    <row r="885" spans="1:11">
      <c r="A885" s="1"/>
      <c r="B885" s="1">
        <v>5</v>
      </c>
      <c r="C885" s="1"/>
      <c r="D885" s="1"/>
      <c r="E885" s="11" t="e">
        <f t="shared" si="173"/>
        <v>#DIV/0!</v>
      </c>
      <c r="G885" s="1"/>
      <c r="H885" s="1">
        <v>5</v>
      </c>
      <c r="I885" s="1"/>
      <c r="J885" s="1"/>
      <c r="K885" s="11" t="e">
        <f t="shared" si="172"/>
        <v>#DIV/0!</v>
      </c>
    </row>
    <row r="886" spans="1:11">
      <c r="A886" s="1"/>
      <c r="B886" s="1">
        <v>6</v>
      </c>
      <c r="C886" s="1"/>
      <c r="D886" s="1"/>
      <c r="E886" s="11" t="e">
        <f t="shared" si="173"/>
        <v>#DIV/0!</v>
      </c>
      <c r="G886" s="1"/>
      <c r="H886" s="1">
        <v>6</v>
      </c>
      <c r="I886" s="1"/>
      <c r="J886" s="1"/>
      <c r="K886" s="11" t="e">
        <f t="shared" si="172"/>
        <v>#DIV/0!</v>
      </c>
    </row>
    <row r="887" spans="1:11">
      <c r="A887" s="1"/>
      <c r="B887" s="1">
        <v>7</v>
      </c>
      <c r="C887" s="1"/>
      <c r="D887" s="1"/>
      <c r="E887" s="11" t="e">
        <f t="shared" si="173"/>
        <v>#DIV/0!</v>
      </c>
      <c r="G887" s="1"/>
      <c r="H887" s="1">
        <v>7</v>
      </c>
      <c r="I887" s="1"/>
      <c r="J887" s="1"/>
      <c r="K887" s="11" t="e">
        <f t="shared" si="172"/>
        <v>#DIV/0!</v>
      </c>
    </row>
    <row r="888" spans="1:11">
      <c r="A888" s="1"/>
      <c r="B888" s="1">
        <v>8</v>
      </c>
      <c r="C888" s="1"/>
      <c r="D888" s="1"/>
      <c r="E888" s="11" t="e">
        <f t="shared" si="173"/>
        <v>#DIV/0!</v>
      </c>
      <c r="G888" s="1"/>
      <c r="H888" s="1">
        <v>8</v>
      </c>
      <c r="I888" s="1"/>
      <c r="J888" s="1"/>
      <c r="K888" s="11" t="e">
        <f t="shared" si="172"/>
        <v>#DIV/0!</v>
      </c>
    </row>
    <row r="889" spans="1:11">
      <c r="A889" s="1" t="s">
        <v>526</v>
      </c>
      <c r="B889" s="1"/>
      <c r="C889" s="1"/>
      <c r="D889" s="1"/>
      <c r="E889" s="11" t="e">
        <f>AVERAGE(E881:E888)</f>
        <v>#DIV/0!</v>
      </c>
      <c r="G889" s="1" t="s">
        <v>526</v>
      </c>
      <c r="H889" s="1"/>
      <c r="I889" s="1"/>
      <c r="J889" s="1"/>
      <c r="K889" s="11" t="e">
        <f>AVERAGE(K881:K888)</f>
        <v>#DIV/0!</v>
      </c>
    </row>
    <row r="890" spans="1:11">
      <c r="A890" s="1" t="s">
        <v>527</v>
      </c>
      <c r="B890" s="1"/>
      <c r="C890" s="1"/>
      <c r="D890" s="1"/>
      <c r="E890" s="11" t="e">
        <f>_xlfn.STDEV.S(E881:E888)</f>
        <v>#DIV/0!</v>
      </c>
      <c r="G890" s="1" t="s">
        <v>527</v>
      </c>
      <c r="H890" s="1"/>
      <c r="I890" s="1"/>
      <c r="J890" s="1"/>
      <c r="K890" s="11" t="e">
        <f>_xlfn.STDEV.S(K881:K888)</f>
        <v>#DIV/0!</v>
      </c>
    </row>
    <row r="892" spans="1:11">
      <c r="A892" s="13" t="s">
        <v>520</v>
      </c>
      <c r="B892" s="13" t="s">
        <v>521</v>
      </c>
      <c r="C892" s="11" t="s">
        <v>522</v>
      </c>
      <c r="D892" s="11" t="s">
        <v>523</v>
      </c>
      <c r="E892" s="11" t="s">
        <v>524</v>
      </c>
      <c r="G892" s="13" t="s">
        <v>520</v>
      </c>
      <c r="H892" s="13" t="s">
        <v>521</v>
      </c>
      <c r="I892" s="11" t="s">
        <v>522</v>
      </c>
      <c r="J892" s="11" t="s">
        <v>523</v>
      </c>
      <c r="K892" s="11" t="s">
        <v>524</v>
      </c>
    </row>
    <row r="893" spans="1:11">
      <c r="A893" s="16" t="s">
        <v>318</v>
      </c>
      <c r="B893" s="1"/>
      <c r="C893" s="12"/>
      <c r="D893" s="1"/>
      <c r="E893" s="11"/>
      <c r="G893" s="16" t="s">
        <v>319</v>
      </c>
      <c r="H893" s="1"/>
      <c r="I893" s="12"/>
      <c r="J893" s="1"/>
      <c r="K893" s="11"/>
    </row>
    <row r="894" spans="1:11">
      <c r="A894" s="1"/>
      <c r="B894" s="1">
        <v>1</v>
      </c>
      <c r="C894" s="1"/>
      <c r="D894" s="1"/>
      <c r="E894" s="11" t="e">
        <f>AVERAGE(D894/C894)</f>
        <v>#DIV/0!</v>
      </c>
      <c r="G894" s="1"/>
      <c r="H894" s="1">
        <v>1</v>
      </c>
      <c r="I894" s="1"/>
      <c r="J894" s="1"/>
      <c r="K894" s="11" t="e">
        <f t="shared" ref="K894:K901" si="174">AVERAGE(J894/I894)</f>
        <v>#DIV/0!</v>
      </c>
    </row>
    <row r="895" spans="1:11">
      <c r="A895" s="1"/>
      <c r="B895" s="1">
        <v>2</v>
      </c>
      <c r="C895" s="1"/>
      <c r="D895" s="1"/>
      <c r="E895" s="11" t="e">
        <f t="shared" ref="E895:E901" si="175">AVERAGE(D895/C895)</f>
        <v>#DIV/0!</v>
      </c>
      <c r="G895" s="1"/>
      <c r="H895" s="1">
        <v>2</v>
      </c>
      <c r="I895" s="1"/>
      <c r="J895" s="1"/>
      <c r="K895" s="11" t="e">
        <f t="shared" si="174"/>
        <v>#DIV/0!</v>
      </c>
    </row>
    <row r="896" spans="1:11">
      <c r="A896" s="1"/>
      <c r="B896" s="1">
        <v>3</v>
      </c>
      <c r="C896" s="1"/>
      <c r="D896" s="1"/>
      <c r="E896" s="11" t="e">
        <f t="shared" si="175"/>
        <v>#DIV/0!</v>
      </c>
      <c r="G896" s="1"/>
      <c r="H896" s="1">
        <v>3</v>
      </c>
      <c r="I896" s="1"/>
      <c r="J896" s="1"/>
      <c r="K896" s="11" t="e">
        <f t="shared" si="174"/>
        <v>#DIV/0!</v>
      </c>
    </row>
    <row r="897" spans="1:11">
      <c r="A897" s="1"/>
      <c r="B897" s="1">
        <v>4</v>
      </c>
      <c r="C897" s="1"/>
      <c r="D897" s="1"/>
      <c r="E897" s="11" t="e">
        <f t="shared" si="175"/>
        <v>#DIV/0!</v>
      </c>
      <c r="G897" s="1"/>
      <c r="H897" s="1">
        <v>4</v>
      </c>
      <c r="I897" s="1"/>
      <c r="J897" s="1"/>
      <c r="K897" s="11" t="e">
        <f t="shared" si="174"/>
        <v>#DIV/0!</v>
      </c>
    </row>
    <row r="898" spans="1:11">
      <c r="A898" s="1"/>
      <c r="B898" s="1">
        <v>5</v>
      </c>
      <c r="C898" s="1"/>
      <c r="D898" s="1"/>
      <c r="E898" s="11" t="e">
        <f t="shared" si="175"/>
        <v>#DIV/0!</v>
      </c>
      <c r="G898" s="1"/>
      <c r="H898" s="1">
        <v>5</v>
      </c>
      <c r="I898" s="1"/>
      <c r="J898" s="1"/>
      <c r="K898" s="11" t="e">
        <f t="shared" si="174"/>
        <v>#DIV/0!</v>
      </c>
    </row>
    <row r="899" spans="1:11">
      <c r="A899" s="1"/>
      <c r="B899" s="1">
        <v>6</v>
      </c>
      <c r="C899" s="1"/>
      <c r="D899" s="1"/>
      <c r="E899" s="11" t="e">
        <f t="shared" si="175"/>
        <v>#DIV/0!</v>
      </c>
      <c r="G899" s="1"/>
      <c r="H899" s="1">
        <v>6</v>
      </c>
      <c r="I899" s="1"/>
      <c r="J899" s="1"/>
      <c r="K899" s="11" t="e">
        <f t="shared" si="174"/>
        <v>#DIV/0!</v>
      </c>
    </row>
    <row r="900" spans="1:11">
      <c r="A900" s="1"/>
      <c r="B900" s="1">
        <v>7</v>
      </c>
      <c r="C900" s="1"/>
      <c r="D900" s="1"/>
      <c r="E900" s="11" t="e">
        <f t="shared" si="175"/>
        <v>#DIV/0!</v>
      </c>
      <c r="G900" s="1"/>
      <c r="H900" s="1">
        <v>7</v>
      </c>
      <c r="I900" s="1"/>
      <c r="J900" s="1"/>
      <c r="K900" s="11" t="e">
        <f t="shared" si="174"/>
        <v>#DIV/0!</v>
      </c>
    </row>
    <row r="901" spans="1:11">
      <c r="A901" s="1"/>
      <c r="B901" s="1">
        <v>8</v>
      </c>
      <c r="C901" s="1"/>
      <c r="D901" s="1"/>
      <c r="E901" s="11" t="e">
        <f t="shared" si="175"/>
        <v>#DIV/0!</v>
      </c>
      <c r="G901" s="1"/>
      <c r="H901" s="1">
        <v>8</v>
      </c>
      <c r="I901" s="1"/>
      <c r="J901" s="1"/>
      <c r="K901" s="11" t="e">
        <f t="shared" si="174"/>
        <v>#DIV/0!</v>
      </c>
    </row>
    <row r="902" spans="1:11">
      <c r="A902" s="1" t="s">
        <v>526</v>
      </c>
      <c r="B902" s="1"/>
      <c r="C902" s="1"/>
      <c r="D902" s="1"/>
      <c r="E902" s="11" t="e">
        <f>AVERAGE(E894:E901)</f>
        <v>#DIV/0!</v>
      </c>
      <c r="G902" s="1" t="s">
        <v>526</v>
      </c>
      <c r="H902" s="1"/>
      <c r="I902" s="1"/>
      <c r="J902" s="1"/>
      <c r="K902" s="11" t="e">
        <f>AVERAGE(K894:K901)</f>
        <v>#DIV/0!</v>
      </c>
    </row>
    <row r="903" spans="1:11">
      <c r="A903" s="1" t="s">
        <v>527</v>
      </c>
      <c r="B903" s="1"/>
      <c r="C903" s="1"/>
      <c r="D903" s="1"/>
      <c r="E903" s="11" t="e">
        <f>_xlfn.STDEV.S(E894:E901)</f>
        <v>#DIV/0!</v>
      </c>
      <c r="G903" s="1" t="s">
        <v>527</v>
      </c>
      <c r="H903" s="1"/>
      <c r="I903" s="1"/>
      <c r="J903" s="1"/>
      <c r="K903" s="11" t="e">
        <f>_xlfn.STDEV.S(K894:K901)</f>
        <v>#DIV/0!</v>
      </c>
    </row>
    <row r="905" spans="1:11">
      <c r="A905" s="13" t="s">
        <v>520</v>
      </c>
      <c r="B905" s="13" t="s">
        <v>521</v>
      </c>
      <c r="C905" s="11" t="s">
        <v>522</v>
      </c>
      <c r="D905" s="11" t="s">
        <v>523</v>
      </c>
      <c r="E905" s="11" t="s">
        <v>524</v>
      </c>
      <c r="G905" s="13" t="s">
        <v>520</v>
      </c>
      <c r="H905" s="13" t="s">
        <v>521</v>
      </c>
      <c r="I905" s="11" t="s">
        <v>522</v>
      </c>
      <c r="J905" s="11" t="s">
        <v>523</v>
      </c>
      <c r="K905" s="11" t="s">
        <v>524</v>
      </c>
    </row>
    <row r="906" spans="1:11">
      <c r="A906" s="16" t="s">
        <v>556</v>
      </c>
      <c r="B906" s="1"/>
      <c r="C906" s="12"/>
      <c r="D906" s="1"/>
      <c r="E906" s="11"/>
      <c r="G906" s="16" t="s">
        <v>557</v>
      </c>
      <c r="H906" s="1"/>
      <c r="I906" s="12"/>
      <c r="J906" s="1"/>
      <c r="K906" s="11"/>
    </row>
    <row r="907" spans="1:11">
      <c r="A907" s="1"/>
      <c r="B907" s="1">
        <v>1</v>
      </c>
      <c r="C907" s="1"/>
      <c r="D907" s="1"/>
      <c r="E907" s="11" t="e">
        <f>AVERAGE(D907/C907)</f>
        <v>#DIV/0!</v>
      </c>
      <c r="G907" s="1"/>
      <c r="H907" s="1">
        <v>1</v>
      </c>
      <c r="I907" s="1"/>
      <c r="J907" s="1"/>
      <c r="K907" s="11" t="e">
        <f t="shared" ref="K907:K914" si="176">AVERAGE(J907/I907)</f>
        <v>#DIV/0!</v>
      </c>
    </row>
    <row r="908" spans="1:11">
      <c r="A908" s="1"/>
      <c r="B908" s="1">
        <v>2</v>
      </c>
      <c r="C908" s="1"/>
      <c r="D908" s="1"/>
      <c r="E908" s="11" t="e">
        <f t="shared" ref="E908:E914" si="177">AVERAGE(D908/C908)</f>
        <v>#DIV/0!</v>
      </c>
      <c r="G908" s="1"/>
      <c r="H908" s="1">
        <v>2</v>
      </c>
      <c r="I908" s="1"/>
      <c r="J908" s="1"/>
      <c r="K908" s="11" t="e">
        <f t="shared" si="176"/>
        <v>#DIV/0!</v>
      </c>
    </row>
    <row r="909" spans="1:11">
      <c r="A909" s="1"/>
      <c r="B909" s="1">
        <v>3</v>
      </c>
      <c r="C909" s="1"/>
      <c r="D909" s="1"/>
      <c r="E909" s="11" t="e">
        <f t="shared" si="177"/>
        <v>#DIV/0!</v>
      </c>
      <c r="G909" s="1"/>
      <c r="H909" s="1">
        <v>3</v>
      </c>
      <c r="I909" s="1"/>
      <c r="J909" s="1"/>
      <c r="K909" s="11" t="e">
        <f t="shared" si="176"/>
        <v>#DIV/0!</v>
      </c>
    </row>
    <row r="910" spans="1:11">
      <c r="A910" s="1"/>
      <c r="B910" s="1">
        <v>4</v>
      </c>
      <c r="C910" s="1"/>
      <c r="D910" s="1"/>
      <c r="E910" s="11" t="e">
        <f t="shared" si="177"/>
        <v>#DIV/0!</v>
      </c>
      <c r="G910" s="1"/>
      <c r="H910" s="1">
        <v>4</v>
      </c>
      <c r="I910" s="1"/>
      <c r="J910" s="1"/>
      <c r="K910" s="11" t="e">
        <f t="shared" si="176"/>
        <v>#DIV/0!</v>
      </c>
    </row>
    <row r="911" spans="1:11">
      <c r="A911" s="1"/>
      <c r="B911" s="1">
        <v>5</v>
      </c>
      <c r="C911" s="1"/>
      <c r="D911" s="1"/>
      <c r="E911" s="11" t="e">
        <f t="shared" si="177"/>
        <v>#DIV/0!</v>
      </c>
      <c r="G911" s="1"/>
      <c r="H911" s="1">
        <v>5</v>
      </c>
      <c r="I911" s="1"/>
      <c r="J911" s="1"/>
      <c r="K911" s="11" t="e">
        <f t="shared" si="176"/>
        <v>#DIV/0!</v>
      </c>
    </row>
    <row r="912" spans="1:11">
      <c r="A912" s="1"/>
      <c r="B912" s="1">
        <v>6</v>
      </c>
      <c r="C912" s="1"/>
      <c r="D912" s="1"/>
      <c r="E912" s="11" t="e">
        <f t="shared" si="177"/>
        <v>#DIV/0!</v>
      </c>
      <c r="G912" s="1"/>
      <c r="H912" s="1">
        <v>6</v>
      </c>
      <c r="I912" s="1"/>
      <c r="J912" s="1"/>
      <c r="K912" s="11" t="e">
        <f t="shared" si="176"/>
        <v>#DIV/0!</v>
      </c>
    </row>
    <row r="913" spans="1:11">
      <c r="A913" s="1"/>
      <c r="B913" s="1">
        <v>7</v>
      </c>
      <c r="C913" s="1"/>
      <c r="D913" s="1"/>
      <c r="E913" s="11" t="e">
        <f t="shared" si="177"/>
        <v>#DIV/0!</v>
      </c>
      <c r="G913" s="1"/>
      <c r="H913" s="1">
        <v>7</v>
      </c>
      <c r="I913" s="1"/>
      <c r="J913" s="1"/>
      <c r="K913" s="11" t="e">
        <f t="shared" si="176"/>
        <v>#DIV/0!</v>
      </c>
    </row>
    <row r="914" spans="1:11">
      <c r="A914" s="1"/>
      <c r="B914" s="1">
        <v>8</v>
      </c>
      <c r="C914" s="1"/>
      <c r="D914" s="1"/>
      <c r="E914" s="11" t="e">
        <f t="shared" si="177"/>
        <v>#DIV/0!</v>
      </c>
      <c r="G914" s="1"/>
      <c r="H914" s="1">
        <v>8</v>
      </c>
      <c r="I914" s="1"/>
      <c r="J914" s="1"/>
      <c r="K914" s="11" t="e">
        <f t="shared" si="176"/>
        <v>#DIV/0!</v>
      </c>
    </row>
    <row r="915" spans="1:11">
      <c r="A915" s="1" t="s">
        <v>526</v>
      </c>
      <c r="B915" s="1"/>
      <c r="C915" s="1"/>
      <c r="D915" s="1"/>
      <c r="E915" s="11" t="e">
        <f>AVERAGE(E907:E914)</f>
        <v>#DIV/0!</v>
      </c>
      <c r="G915" s="1" t="s">
        <v>526</v>
      </c>
      <c r="H915" s="1"/>
      <c r="I915" s="1"/>
      <c r="J915" s="1"/>
      <c r="K915" s="11" t="e">
        <f>AVERAGE(K907:K914)</f>
        <v>#DIV/0!</v>
      </c>
    </row>
    <row r="916" spans="1:11">
      <c r="A916" s="1" t="s">
        <v>527</v>
      </c>
      <c r="B916" s="1"/>
      <c r="C916" s="1"/>
      <c r="D916" s="1"/>
      <c r="E916" s="11" t="e">
        <f>_xlfn.STDEV.S(E907:E914)</f>
        <v>#DIV/0!</v>
      </c>
      <c r="G916" s="1" t="s">
        <v>527</v>
      </c>
      <c r="H916" s="1"/>
      <c r="I916" s="1"/>
      <c r="J916" s="1"/>
      <c r="K916" s="11" t="e">
        <f>_xlfn.STDEV.S(K907:K914)</f>
        <v>#DIV/0!</v>
      </c>
    </row>
  </sheetData>
  <mergeCells count="1"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B58C-D369-4387-BB1C-71EED9DA71A5}">
  <dimension ref="A2:O838"/>
  <sheetViews>
    <sheetView topLeftCell="A822" workbookViewId="0">
      <selection activeCell="I835" sqref="I835"/>
    </sheetView>
  </sheetViews>
  <sheetFormatPr defaultRowHeight="14.45"/>
  <cols>
    <col min="1" max="1" width="24.140625" customWidth="1"/>
    <col min="2" max="2" width="10.42578125" customWidth="1"/>
    <col min="3" max="3" width="15.5703125" customWidth="1"/>
    <col min="5" max="5" width="20.140625" customWidth="1"/>
    <col min="7" max="7" width="13.42578125" customWidth="1"/>
    <col min="9" max="9" width="20.42578125" customWidth="1"/>
    <col min="11" max="11" width="13.42578125" customWidth="1"/>
    <col min="13" max="13" width="20.140625" customWidth="1"/>
    <col min="15" max="15" width="13.5703125" customWidth="1"/>
  </cols>
  <sheetData>
    <row r="2" spans="1:15">
      <c r="A2" t="s">
        <v>66</v>
      </c>
      <c r="B2" t="s">
        <v>558</v>
      </c>
      <c r="C2" t="s">
        <v>559</v>
      </c>
      <c r="E2" t="s">
        <v>560</v>
      </c>
      <c r="F2" t="s">
        <v>558</v>
      </c>
      <c r="G2" t="s">
        <v>559</v>
      </c>
      <c r="I2" t="s">
        <v>110</v>
      </c>
      <c r="J2" t="s">
        <v>558</v>
      </c>
      <c r="K2" t="s">
        <v>559</v>
      </c>
      <c r="M2" t="s">
        <v>112</v>
      </c>
      <c r="N2" t="s">
        <v>558</v>
      </c>
      <c r="O2" t="s">
        <v>559</v>
      </c>
    </row>
    <row r="3" spans="1:15">
      <c r="B3">
        <v>1</v>
      </c>
      <c r="C3">
        <v>0.25900000000000001</v>
      </c>
      <c r="F3">
        <v>1</v>
      </c>
      <c r="J3">
        <v>1</v>
      </c>
      <c r="K3">
        <v>0.27</v>
      </c>
      <c r="N3">
        <v>1</v>
      </c>
      <c r="O3">
        <v>0.27500000000000002</v>
      </c>
    </row>
    <row r="4" spans="1:15">
      <c r="B4">
        <v>2</v>
      </c>
      <c r="C4">
        <v>0.25600000000000001</v>
      </c>
      <c r="F4">
        <v>2</v>
      </c>
      <c r="J4">
        <v>2</v>
      </c>
      <c r="K4">
        <v>0.26600000000000001</v>
      </c>
      <c r="N4">
        <v>2</v>
      </c>
      <c r="O4">
        <v>0.26700000000000002</v>
      </c>
    </row>
    <row r="5" spans="1:15">
      <c r="B5">
        <v>3</v>
      </c>
      <c r="C5">
        <v>0.25800000000000001</v>
      </c>
      <c r="F5">
        <v>3</v>
      </c>
      <c r="J5">
        <v>3</v>
      </c>
      <c r="K5">
        <v>0.26400000000000001</v>
      </c>
      <c r="N5">
        <v>3</v>
      </c>
      <c r="O5">
        <v>0.27500000000000002</v>
      </c>
    </row>
    <row r="6" spans="1:15">
      <c r="B6">
        <v>4</v>
      </c>
      <c r="C6">
        <v>0.26300000000000001</v>
      </c>
      <c r="F6">
        <v>4</v>
      </c>
      <c r="J6">
        <v>4</v>
      </c>
      <c r="K6">
        <v>0.26200000000000001</v>
      </c>
      <c r="N6">
        <v>4</v>
      </c>
      <c r="O6">
        <v>0.26900000000000002</v>
      </c>
    </row>
    <row r="7" spans="1:15">
      <c r="B7">
        <v>5</v>
      </c>
      <c r="C7">
        <v>0.27700000000000002</v>
      </c>
      <c r="F7">
        <v>5</v>
      </c>
      <c r="J7">
        <v>5</v>
      </c>
      <c r="K7">
        <v>0.26800000000000002</v>
      </c>
      <c r="N7">
        <v>5</v>
      </c>
      <c r="O7">
        <v>0.27600000000000002</v>
      </c>
    </row>
    <row r="8" spans="1:15">
      <c r="B8">
        <v>6</v>
      </c>
      <c r="F8">
        <v>6</v>
      </c>
      <c r="J8">
        <v>6</v>
      </c>
      <c r="K8">
        <v>0.26700000000000002</v>
      </c>
      <c r="N8">
        <v>6</v>
      </c>
      <c r="O8">
        <v>0.27600000000000002</v>
      </c>
    </row>
    <row r="9" spans="1:15">
      <c r="B9">
        <v>7</v>
      </c>
      <c r="F9">
        <v>7</v>
      </c>
      <c r="J9">
        <v>7</v>
      </c>
      <c r="K9">
        <v>0.26600000000000001</v>
      </c>
      <c r="N9">
        <v>7</v>
      </c>
      <c r="O9">
        <v>0.27100000000000002</v>
      </c>
    </row>
    <row r="10" spans="1:15">
      <c r="B10">
        <v>8</v>
      </c>
      <c r="F10">
        <v>8</v>
      </c>
      <c r="J10">
        <v>8</v>
      </c>
      <c r="K10">
        <v>0.26900000000000002</v>
      </c>
      <c r="N10">
        <v>8</v>
      </c>
      <c r="O10">
        <v>0.27700000000000002</v>
      </c>
    </row>
    <row r="12" spans="1:15">
      <c r="B12" t="s">
        <v>561</v>
      </c>
      <c r="C12">
        <f>(SUM(C3:C10)/5)</f>
        <v>0.26260000000000006</v>
      </c>
      <c r="F12" t="s">
        <v>561</v>
      </c>
      <c r="G12">
        <f>(SUM(G3:G10)/8)</f>
        <v>0</v>
      </c>
      <c r="J12" t="s">
        <v>561</v>
      </c>
      <c r="K12">
        <f>(SUM(K3:K10)/8)</f>
        <v>0.26650000000000001</v>
      </c>
      <c r="N12" t="s">
        <v>561</v>
      </c>
      <c r="O12">
        <f>(SUM(O3:O10)/8)</f>
        <v>0.27325000000000005</v>
      </c>
    </row>
    <row r="14" spans="1:15">
      <c r="A14" t="s">
        <v>123</v>
      </c>
      <c r="B14" t="s">
        <v>558</v>
      </c>
      <c r="C14" t="s">
        <v>559</v>
      </c>
      <c r="E14" t="s">
        <v>125</v>
      </c>
      <c r="F14" t="s">
        <v>558</v>
      </c>
      <c r="G14" t="s">
        <v>559</v>
      </c>
      <c r="I14" t="s">
        <v>126</v>
      </c>
      <c r="J14" t="s">
        <v>558</v>
      </c>
      <c r="K14" t="s">
        <v>559</v>
      </c>
      <c r="M14" t="s">
        <v>128</v>
      </c>
      <c r="N14" t="s">
        <v>558</v>
      </c>
      <c r="O14" t="s">
        <v>559</v>
      </c>
    </row>
    <row r="15" spans="1:15">
      <c r="B15">
        <v>1</v>
      </c>
      <c r="F15">
        <v>1</v>
      </c>
      <c r="J15">
        <v>1</v>
      </c>
      <c r="K15">
        <v>0.26500000000000001</v>
      </c>
      <c r="N15">
        <v>1</v>
      </c>
      <c r="O15">
        <v>0.26900000000000002</v>
      </c>
    </row>
    <row r="16" spans="1:15">
      <c r="B16">
        <v>2</v>
      </c>
      <c r="F16">
        <v>2</v>
      </c>
      <c r="J16">
        <v>2</v>
      </c>
      <c r="K16">
        <v>0.27200000000000002</v>
      </c>
      <c r="N16">
        <v>2</v>
      </c>
      <c r="O16">
        <v>0.26700000000000002</v>
      </c>
    </row>
    <row r="17" spans="1:15">
      <c r="B17">
        <v>3</v>
      </c>
      <c r="F17">
        <v>3</v>
      </c>
      <c r="J17">
        <v>3</v>
      </c>
      <c r="K17">
        <v>0.27200000000000002</v>
      </c>
      <c r="N17">
        <v>3</v>
      </c>
      <c r="O17">
        <v>0.27300000000000002</v>
      </c>
    </row>
    <row r="18" spans="1:15">
      <c r="B18">
        <v>4</v>
      </c>
      <c r="F18">
        <v>4</v>
      </c>
      <c r="J18">
        <v>4</v>
      </c>
      <c r="K18">
        <v>0.28000000000000003</v>
      </c>
      <c r="N18">
        <v>4</v>
      </c>
      <c r="O18">
        <v>0.27500000000000002</v>
      </c>
    </row>
    <row r="19" spans="1:15">
      <c r="B19">
        <v>5</v>
      </c>
      <c r="F19">
        <v>5</v>
      </c>
      <c r="J19">
        <v>5</v>
      </c>
      <c r="K19">
        <v>0.27900000000000003</v>
      </c>
      <c r="N19">
        <v>5</v>
      </c>
      <c r="O19">
        <v>0.27400000000000002</v>
      </c>
    </row>
    <row r="20" spans="1:15">
      <c r="B20">
        <v>6</v>
      </c>
      <c r="F20">
        <v>6</v>
      </c>
      <c r="J20">
        <v>6</v>
      </c>
      <c r="K20">
        <v>0.27600000000000002</v>
      </c>
      <c r="N20">
        <v>6</v>
      </c>
      <c r="O20">
        <v>0.27</v>
      </c>
    </row>
    <row r="21" spans="1:15">
      <c r="B21">
        <v>7</v>
      </c>
      <c r="F21">
        <v>7</v>
      </c>
      <c r="J21">
        <v>7</v>
      </c>
      <c r="K21">
        <v>0.27900000000000003</v>
      </c>
      <c r="N21">
        <v>7</v>
      </c>
      <c r="O21">
        <v>0.27300000000000002</v>
      </c>
    </row>
    <row r="22" spans="1:15">
      <c r="B22">
        <v>8</v>
      </c>
      <c r="F22">
        <v>8</v>
      </c>
      <c r="J22">
        <v>8</v>
      </c>
      <c r="K22">
        <v>0.27400000000000002</v>
      </c>
      <c r="N22">
        <v>8</v>
      </c>
      <c r="O22">
        <v>0.27100000000000002</v>
      </c>
    </row>
    <row r="24" spans="1:15">
      <c r="B24" t="s">
        <v>561</v>
      </c>
      <c r="F24" t="s">
        <v>561</v>
      </c>
      <c r="G24">
        <f>(SUM(G15:G22)/8)</f>
        <v>0</v>
      </c>
      <c r="J24" t="s">
        <v>561</v>
      </c>
      <c r="K24">
        <f>(SUM(K15:K22)/8)</f>
        <v>0.27462500000000001</v>
      </c>
      <c r="N24" t="s">
        <v>561</v>
      </c>
      <c r="O24">
        <f>(SUM(O15:O22)/8)</f>
        <v>0.27150000000000002</v>
      </c>
    </row>
    <row r="29" spans="1:15">
      <c r="A29" t="s">
        <v>562</v>
      </c>
      <c r="B29" t="s">
        <v>558</v>
      </c>
      <c r="C29" t="s">
        <v>559</v>
      </c>
      <c r="E29" t="s">
        <v>131</v>
      </c>
      <c r="F29" t="s">
        <v>558</v>
      </c>
      <c r="G29" t="s">
        <v>559</v>
      </c>
      <c r="I29" t="s">
        <v>131</v>
      </c>
      <c r="J29" t="s">
        <v>558</v>
      </c>
      <c r="K29" t="s">
        <v>559</v>
      </c>
      <c r="M29" t="s">
        <v>562</v>
      </c>
      <c r="N29" t="s">
        <v>558</v>
      </c>
      <c r="O29" t="s">
        <v>559</v>
      </c>
    </row>
    <row r="30" spans="1:15">
      <c r="B30">
        <v>1</v>
      </c>
      <c r="F30">
        <v>1</v>
      </c>
      <c r="G30">
        <v>0.23</v>
      </c>
      <c r="J30">
        <v>1</v>
      </c>
      <c r="K30">
        <v>0.26400000000000001</v>
      </c>
      <c r="N30">
        <v>1</v>
      </c>
    </row>
    <row r="31" spans="1:15">
      <c r="B31">
        <v>2</v>
      </c>
      <c r="F31">
        <v>2</v>
      </c>
      <c r="G31">
        <v>0.23599999999999999</v>
      </c>
      <c r="J31">
        <v>2</v>
      </c>
      <c r="K31">
        <v>0.25900000000000001</v>
      </c>
      <c r="N31">
        <v>2</v>
      </c>
    </row>
    <row r="32" spans="1:15">
      <c r="B32">
        <v>3</v>
      </c>
      <c r="F32">
        <v>3</v>
      </c>
      <c r="G32">
        <v>0.23</v>
      </c>
      <c r="J32">
        <v>3</v>
      </c>
      <c r="K32">
        <v>0.26300000000000001</v>
      </c>
      <c r="N32">
        <v>3</v>
      </c>
    </row>
    <row r="33" spans="1:15">
      <c r="B33">
        <v>4</v>
      </c>
      <c r="F33">
        <v>4</v>
      </c>
      <c r="G33">
        <v>0.22600000000000001</v>
      </c>
      <c r="J33">
        <v>4</v>
      </c>
      <c r="K33">
        <v>0.26200000000000001</v>
      </c>
      <c r="N33">
        <v>4</v>
      </c>
    </row>
    <row r="34" spans="1:15">
      <c r="B34">
        <v>5</v>
      </c>
      <c r="F34">
        <v>5</v>
      </c>
      <c r="G34">
        <v>0.23699999999999999</v>
      </c>
      <c r="J34">
        <v>5</v>
      </c>
      <c r="K34">
        <v>0.26600000000000001</v>
      </c>
      <c r="N34">
        <v>5</v>
      </c>
    </row>
    <row r="35" spans="1:15">
      <c r="B35">
        <v>6</v>
      </c>
      <c r="F35">
        <v>6</v>
      </c>
      <c r="G35">
        <v>0.218</v>
      </c>
      <c r="J35">
        <v>6</v>
      </c>
      <c r="K35">
        <v>0.27200000000000002</v>
      </c>
      <c r="N35">
        <v>6</v>
      </c>
    </row>
    <row r="36" spans="1:15">
      <c r="B36">
        <v>7</v>
      </c>
      <c r="F36">
        <v>7</v>
      </c>
      <c r="G36">
        <v>0.23799999999999999</v>
      </c>
      <c r="J36">
        <v>7</v>
      </c>
      <c r="K36">
        <v>0.26700000000000002</v>
      </c>
      <c r="N36">
        <v>7</v>
      </c>
    </row>
    <row r="37" spans="1:15">
      <c r="B37">
        <v>8</v>
      </c>
      <c r="F37">
        <v>8</v>
      </c>
      <c r="G37">
        <v>0.22800000000000001</v>
      </c>
      <c r="J37">
        <v>8</v>
      </c>
      <c r="K37">
        <v>0.26600000000000001</v>
      </c>
      <c r="N37">
        <v>8</v>
      </c>
    </row>
    <row r="39" spans="1:15">
      <c r="B39" t="s">
        <v>561</v>
      </c>
      <c r="C39">
        <f>(SUM(G30:G37)/8)</f>
        <v>0.23037499999999997</v>
      </c>
      <c r="F39" t="s">
        <v>561</v>
      </c>
      <c r="G39" t="e">
        <f>(SUM(#REF!)/8)</f>
        <v>#REF!</v>
      </c>
      <c r="J39" t="s">
        <v>561</v>
      </c>
      <c r="K39">
        <f>(SUM(K30:K37)/8)</f>
        <v>0.26487500000000003</v>
      </c>
      <c r="N39" t="s">
        <v>561</v>
      </c>
      <c r="O39">
        <f>(SUM(O30:O37)/8)</f>
        <v>0</v>
      </c>
    </row>
    <row r="41" spans="1:15">
      <c r="A41" t="s">
        <v>562</v>
      </c>
      <c r="B41" t="s">
        <v>558</v>
      </c>
      <c r="C41" t="s">
        <v>559</v>
      </c>
      <c r="E41" t="s">
        <v>562</v>
      </c>
      <c r="F41" t="s">
        <v>558</v>
      </c>
      <c r="G41" t="s">
        <v>559</v>
      </c>
      <c r="I41" t="s">
        <v>562</v>
      </c>
      <c r="J41" t="s">
        <v>558</v>
      </c>
      <c r="K41" t="s">
        <v>559</v>
      </c>
      <c r="M41" t="s">
        <v>562</v>
      </c>
      <c r="N41" t="s">
        <v>558</v>
      </c>
      <c r="O41" t="s">
        <v>559</v>
      </c>
    </row>
    <row r="42" spans="1:15">
      <c r="B42">
        <v>1</v>
      </c>
      <c r="F42">
        <v>1</v>
      </c>
      <c r="J42">
        <v>1</v>
      </c>
      <c r="N42">
        <v>1</v>
      </c>
    </row>
    <row r="43" spans="1:15">
      <c r="B43">
        <v>2</v>
      </c>
      <c r="F43">
        <v>2</v>
      </c>
      <c r="J43">
        <v>2</v>
      </c>
      <c r="N43">
        <v>2</v>
      </c>
    </row>
    <row r="44" spans="1:15">
      <c r="B44">
        <v>3</v>
      </c>
      <c r="F44">
        <v>3</v>
      </c>
      <c r="J44">
        <v>3</v>
      </c>
      <c r="N44">
        <v>3</v>
      </c>
    </row>
    <row r="45" spans="1:15">
      <c r="B45">
        <v>4</v>
      </c>
      <c r="F45">
        <v>4</v>
      </c>
      <c r="J45">
        <v>4</v>
      </c>
      <c r="N45">
        <v>4</v>
      </c>
    </row>
    <row r="46" spans="1:15">
      <c r="B46">
        <v>5</v>
      </c>
      <c r="F46">
        <v>5</v>
      </c>
      <c r="J46">
        <v>5</v>
      </c>
      <c r="N46">
        <v>5</v>
      </c>
    </row>
    <row r="47" spans="1:15">
      <c r="B47">
        <v>6</v>
      </c>
      <c r="F47">
        <v>6</v>
      </c>
      <c r="J47">
        <v>6</v>
      </c>
      <c r="N47">
        <v>6</v>
      </c>
    </row>
    <row r="48" spans="1:15">
      <c r="B48">
        <v>7</v>
      </c>
      <c r="F48">
        <v>7</v>
      </c>
      <c r="J48">
        <v>7</v>
      </c>
      <c r="N48">
        <v>7</v>
      </c>
    </row>
    <row r="49" spans="1:15">
      <c r="B49">
        <v>8</v>
      </c>
      <c r="F49">
        <v>8</v>
      </c>
      <c r="J49">
        <v>8</v>
      </c>
      <c r="N49">
        <v>8</v>
      </c>
    </row>
    <row r="51" spans="1:15">
      <c r="B51" t="s">
        <v>561</v>
      </c>
      <c r="C51">
        <f>(SUM(C42:C49)/8)</f>
        <v>0</v>
      </c>
      <c r="F51" t="s">
        <v>561</v>
      </c>
      <c r="G51">
        <f>(SUM(G42:G49)/8)</f>
        <v>0</v>
      </c>
      <c r="J51" t="s">
        <v>561</v>
      </c>
      <c r="K51">
        <f>(SUM(K42:K49)/8)</f>
        <v>0</v>
      </c>
      <c r="N51" t="s">
        <v>561</v>
      </c>
      <c r="O51">
        <f>(SUM(O42:O49)/8)</f>
        <v>0</v>
      </c>
    </row>
    <row r="53" spans="1:15">
      <c r="A53" t="s">
        <v>142</v>
      </c>
      <c r="B53" t="s">
        <v>558</v>
      </c>
      <c r="C53" t="s">
        <v>559</v>
      </c>
      <c r="E53" t="s">
        <v>145</v>
      </c>
      <c r="F53" t="s">
        <v>558</v>
      </c>
      <c r="G53" t="s">
        <v>559</v>
      </c>
      <c r="I53" t="s">
        <v>562</v>
      </c>
      <c r="J53" t="s">
        <v>558</v>
      </c>
      <c r="K53" t="s">
        <v>559</v>
      </c>
      <c r="M53" t="s">
        <v>562</v>
      </c>
      <c r="N53" t="s">
        <v>558</v>
      </c>
      <c r="O53" t="s">
        <v>559</v>
      </c>
    </row>
    <row r="54" spans="1:15">
      <c r="B54">
        <v>1</v>
      </c>
      <c r="C54">
        <v>0.26900000000000002</v>
      </c>
      <c r="F54">
        <v>1</v>
      </c>
      <c r="G54">
        <v>0.27500000000000002</v>
      </c>
      <c r="J54">
        <v>1</v>
      </c>
      <c r="N54">
        <v>1</v>
      </c>
    </row>
    <row r="55" spans="1:15">
      <c r="B55">
        <v>2</v>
      </c>
      <c r="C55">
        <v>0.27500000000000002</v>
      </c>
      <c r="F55">
        <v>2</v>
      </c>
      <c r="G55">
        <v>0.28100000000000003</v>
      </c>
      <c r="J55">
        <v>2</v>
      </c>
      <c r="N55">
        <v>2</v>
      </c>
    </row>
    <row r="56" spans="1:15">
      <c r="B56">
        <v>3</v>
      </c>
      <c r="C56">
        <v>0.26200000000000001</v>
      </c>
      <c r="F56">
        <v>3</v>
      </c>
      <c r="G56">
        <v>0.27800000000000002</v>
      </c>
      <c r="J56">
        <v>3</v>
      </c>
      <c r="N56">
        <v>3</v>
      </c>
    </row>
    <row r="57" spans="1:15">
      <c r="B57">
        <v>4</v>
      </c>
      <c r="C57">
        <v>0.27400000000000002</v>
      </c>
      <c r="F57">
        <v>4</v>
      </c>
      <c r="G57">
        <v>0.27500000000000002</v>
      </c>
      <c r="J57">
        <v>4</v>
      </c>
      <c r="N57">
        <v>4</v>
      </c>
    </row>
    <row r="58" spans="1:15">
      <c r="B58">
        <v>5</v>
      </c>
      <c r="C58">
        <v>0.26900000000000002</v>
      </c>
      <c r="F58">
        <v>5</v>
      </c>
      <c r="G58">
        <v>0.28399999999999997</v>
      </c>
      <c r="J58">
        <v>5</v>
      </c>
      <c r="N58">
        <v>5</v>
      </c>
    </row>
    <row r="59" spans="1:15">
      <c r="B59">
        <v>6</v>
      </c>
      <c r="C59">
        <v>0.26500000000000001</v>
      </c>
      <c r="F59">
        <v>6</v>
      </c>
      <c r="G59">
        <v>0.27600000000000002</v>
      </c>
      <c r="J59">
        <v>6</v>
      </c>
      <c r="N59">
        <v>6</v>
      </c>
    </row>
    <row r="60" spans="1:15">
      <c r="B60">
        <v>7</v>
      </c>
      <c r="C60">
        <v>0.26700000000000002</v>
      </c>
      <c r="F60">
        <v>7</v>
      </c>
      <c r="G60">
        <v>0.28499999999999998</v>
      </c>
      <c r="J60">
        <v>7</v>
      </c>
      <c r="N60">
        <v>7</v>
      </c>
    </row>
    <row r="61" spans="1:15">
      <c r="B61">
        <v>8</v>
      </c>
      <c r="C61">
        <v>0.27</v>
      </c>
      <c r="F61">
        <v>8</v>
      </c>
      <c r="G61">
        <v>0.28599999999999998</v>
      </c>
      <c r="J61">
        <v>8</v>
      </c>
      <c r="N61">
        <v>8</v>
      </c>
    </row>
    <row r="63" spans="1:15">
      <c r="B63" t="s">
        <v>561</v>
      </c>
      <c r="C63">
        <f>(SUM(C54:C61)/8)</f>
        <v>0.26887500000000003</v>
      </c>
      <c r="F63" t="s">
        <v>561</v>
      </c>
      <c r="G63">
        <f>(SUM(G54:G61)/8)</f>
        <v>0.27999999999999997</v>
      </c>
      <c r="J63" t="s">
        <v>561</v>
      </c>
      <c r="K63">
        <f>(SUM(K54:K61)/8)</f>
        <v>0</v>
      </c>
      <c r="N63" t="s">
        <v>561</v>
      </c>
      <c r="O63">
        <f>(SUM(O54:O61)/8)</f>
        <v>0</v>
      </c>
    </row>
    <row r="65" spans="1:15">
      <c r="A65" t="s">
        <v>146</v>
      </c>
      <c r="B65" t="s">
        <v>558</v>
      </c>
      <c r="C65" t="s">
        <v>559</v>
      </c>
      <c r="E65" t="s">
        <v>148</v>
      </c>
      <c r="F65" t="s">
        <v>558</v>
      </c>
      <c r="G65" t="s">
        <v>559</v>
      </c>
      <c r="I65" t="s">
        <v>149</v>
      </c>
      <c r="J65" t="s">
        <v>558</v>
      </c>
      <c r="K65" t="s">
        <v>559</v>
      </c>
      <c r="M65" t="s">
        <v>150</v>
      </c>
      <c r="N65" t="s">
        <v>558</v>
      </c>
      <c r="O65" t="s">
        <v>559</v>
      </c>
    </row>
    <row r="66" spans="1:15">
      <c r="B66">
        <v>1</v>
      </c>
      <c r="F66">
        <v>1</v>
      </c>
      <c r="J66">
        <v>1</v>
      </c>
      <c r="K66">
        <v>0.26700000000000002</v>
      </c>
      <c r="N66">
        <v>1</v>
      </c>
      <c r="O66">
        <v>0.25</v>
      </c>
    </row>
    <row r="67" spans="1:15">
      <c r="B67">
        <v>2</v>
      </c>
      <c r="F67">
        <v>2</v>
      </c>
      <c r="J67">
        <v>2</v>
      </c>
      <c r="K67">
        <v>0.26500000000000001</v>
      </c>
      <c r="N67">
        <v>2</v>
      </c>
      <c r="O67">
        <v>0.25600000000000001</v>
      </c>
    </row>
    <row r="68" spans="1:15">
      <c r="B68">
        <v>3</v>
      </c>
      <c r="F68">
        <v>3</v>
      </c>
      <c r="J68">
        <v>3</v>
      </c>
      <c r="K68">
        <v>0.26100000000000001</v>
      </c>
      <c r="N68">
        <v>3</v>
      </c>
      <c r="O68">
        <v>0.25800000000000001</v>
      </c>
    </row>
    <row r="69" spans="1:15">
      <c r="B69">
        <v>4</v>
      </c>
      <c r="F69">
        <v>4</v>
      </c>
      <c r="J69">
        <v>4</v>
      </c>
      <c r="K69">
        <v>0.26600000000000001</v>
      </c>
      <c r="N69">
        <v>4</v>
      </c>
      <c r="O69">
        <v>0.25</v>
      </c>
    </row>
    <row r="70" spans="1:15">
      <c r="B70">
        <v>5</v>
      </c>
      <c r="F70">
        <v>5</v>
      </c>
      <c r="J70">
        <v>5</v>
      </c>
      <c r="K70">
        <v>0.26900000000000002</v>
      </c>
      <c r="N70">
        <v>5</v>
      </c>
      <c r="O70">
        <v>0.255</v>
      </c>
    </row>
    <row r="71" spans="1:15">
      <c r="B71">
        <v>6</v>
      </c>
      <c r="F71">
        <v>6</v>
      </c>
      <c r="J71">
        <v>6</v>
      </c>
      <c r="K71">
        <v>0.26900000000000002</v>
      </c>
      <c r="N71">
        <v>6</v>
      </c>
      <c r="O71">
        <v>0.251</v>
      </c>
    </row>
    <row r="72" spans="1:15">
      <c r="B72">
        <v>7</v>
      </c>
      <c r="F72">
        <v>7</v>
      </c>
      <c r="J72">
        <v>7</v>
      </c>
      <c r="K72">
        <v>0.26100000000000001</v>
      </c>
      <c r="N72">
        <v>7</v>
      </c>
      <c r="O72">
        <v>0.25800000000000001</v>
      </c>
    </row>
    <row r="73" spans="1:15">
      <c r="B73">
        <v>8</v>
      </c>
      <c r="F73">
        <v>8</v>
      </c>
      <c r="J73">
        <v>8</v>
      </c>
      <c r="K73">
        <v>0.26400000000000001</v>
      </c>
      <c r="N73">
        <v>8</v>
      </c>
      <c r="O73">
        <v>0.25</v>
      </c>
    </row>
    <row r="75" spans="1:15">
      <c r="B75" t="s">
        <v>561</v>
      </c>
      <c r="C75">
        <f>(SUM(C66:C73)/8)</f>
        <v>0</v>
      </c>
      <c r="F75" t="s">
        <v>561</v>
      </c>
      <c r="G75">
        <f>(SUM(G66:G73)/8)</f>
        <v>0</v>
      </c>
      <c r="J75" t="s">
        <v>561</v>
      </c>
      <c r="K75">
        <f>(SUM(K66:K73)/8)</f>
        <v>0.2652500000000001</v>
      </c>
      <c r="N75" t="s">
        <v>561</v>
      </c>
      <c r="O75">
        <f>(SUM(O66:O73)/8)</f>
        <v>0.2535</v>
      </c>
    </row>
    <row r="77" spans="1:15">
      <c r="A77" t="s">
        <v>151</v>
      </c>
      <c r="B77" t="s">
        <v>558</v>
      </c>
      <c r="C77" t="s">
        <v>559</v>
      </c>
      <c r="E77" t="s">
        <v>153</v>
      </c>
      <c r="F77" t="s">
        <v>558</v>
      </c>
      <c r="G77" t="s">
        <v>559</v>
      </c>
      <c r="I77" s="22" t="s">
        <v>154</v>
      </c>
      <c r="J77" t="s">
        <v>558</v>
      </c>
      <c r="K77" t="s">
        <v>559</v>
      </c>
      <c r="M77" t="s">
        <v>155</v>
      </c>
      <c r="N77" t="s">
        <v>558</v>
      </c>
      <c r="O77" t="s">
        <v>559</v>
      </c>
    </row>
    <row r="78" spans="1:15">
      <c r="B78">
        <v>1</v>
      </c>
      <c r="C78">
        <v>0.251</v>
      </c>
      <c r="F78">
        <v>1</v>
      </c>
      <c r="G78">
        <v>0.24299999999999999</v>
      </c>
      <c r="J78">
        <v>1</v>
      </c>
      <c r="N78">
        <v>1</v>
      </c>
      <c r="O78">
        <v>0.26200000000000001</v>
      </c>
    </row>
    <row r="79" spans="1:15">
      <c r="B79">
        <v>2</v>
      </c>
      <c r="C79">
        <v>0.255</v>
      </c>
      <c r="F79">
        <v>2</v>
      </c>
      <c r="G79">
        <v>0.24299999999999999</v>
      </c>
      <c r="J79">
        <v>2</v>
      </c>
      <c r="N79">
        <v>2</v>
      </c>
      <c r="O79">
        <v>0.25900000000000001</v>
      </c>
    </row>
    <row r="80" spans="1:15">
      <c r="B80">
        <v>3</v>
      </c>
      <c r="C80">
        <v>0.251</v>
      </c>
      <c r="F80">
        <v>3</v>
      </c>
      <c r="G80">
        <v>0.253</v>
      </c>
      <c r="J80">
        <v>3</v>
      </c>
      <c r="N80">
        <v>3</v>
      </c>
      <c r="O80">
        <v>0.26</v>
      </c>
    </row>
    <row r="81" spans="1:15">
      <c r="B81">
        <v>4</v>
      </c>
      <c r="C81">
        <v>0.25700000000000001</v>
      </c>
      <c r="F81">
        <v>4</v>
      </c>
      <c r="G81">
        <v>0.254</v>
      </c>
      <c r="J81">
        <v>4</v>
      </c>
      <c r="N81">
        <v>4</v>
      </c>
      <c r="O81">
        <v>0.25700000000000001</v>
      </c>
    </row>
    <row r="82" spans="1:15">
      <c r="B82">
        <v>5</v>
      </c>
      <c r="C82">
        <v>0.26300000000000001</v>
      </c>
      <c r="F82">
        <v>5</v>
      </c>
      <c r="G82">
        <v>0.25600000000000001</v>
      </c>
      <c r="J82">
        <v>5</v>
      </c>
      <c r="N82">
        <v>5</v>
      </c>
      <c r="O82">
        <v>0.26300000000000001</v>
      </c>
    </row>
    <row r="83" spans="1:15">
      <c r="B83">
        <v>6</v>
      </c>
      <c r="C83">
        <v>0.26500000000000001</v>
      </c>
      <c r="F83">
        <v>6</v>
      </c>
      <c r="G83">
        <v>0.251</v>
      </c>
      <c r="J83">
        <v>6</v>
      </c>
      <c r="N83">
        <v>6</v>
      </c>
      <c r="O83">
        <v>0.26200000000000001</v>
      </c>
    </row>
    <row r="84" spans="1:15">
      <c r="B84">
        <v>7</v>
      </c>
      <c r="C84">
        <v>0.252</v>
      </c>
      <c r="F84">
        <v>7</v>
      </c>
      <c r="G84">
        <v>0.25900000000000001</v>
      </c>
      <c r="J84">
        <v>7</v>
      </c>
      <c r="N84">
        <v>7</v>
      </c>
      <c r="O84">
        <v>0.25700000000000001</v>
      </c>
    </row>
    <row r="85" spans="1:15">
      <c r="B85">
        <v>8</v>
      </c>
      <c r="C85">
        <v>0.26800000000000002</v>
      </c>
      <c r="F85">
        <v>8</v>
      </c>
      <c r="G85">
        <v>0.25800000000000001</v>
      </c>
      <c r="J85">
        <v>8</v>
      </c>
      <c r="N85">
        <v>8</v>
      </c>
      <c r="O85">
        <v>0.25700000000000001</v>
      </c>
    </row>
    <row r="87" spans="1:15">
      <c r="B87" t="s">
        <v>561</v>
      </c>
      <c r="C87">
        <f>(SUM(C78:C85)/8)</f>
        <v>0.25775000000000003</v>
      </c>
      <c r="F87" t="s">
        <v>561</v>
      </c>
      <c r="G87">
        <f>(SUM(G78:G85)/8)</f>
        <v>0.25212499999999999</v>
      </c>
      <c r="J87" t="s">
        <v>561</v>
      </c>
      <c r="K87">
        <f>(SUM(K78:K85)/8)</f>
        <v>0</v>
      </c>
      <c r="N87" t="s">
        <v>561</v>
      </c>
      <c r="O87">
        <f>(SUM(O78:O85)/8)</f>
        <v>0.25962500000000005</v>
      </c>
    </row>
    <row r="89" spans="1:15">
      <c r="A89" t="s">
        <v>156</v>
      </c>
      <c r="B89" t="s">
        <v>558</v>
      </c>
      <c r="C89" t="s">
        <v>559</v>
      </c>
      <c r="E89" t="s">
        <v>158</v>
      </c>
      <c r="F89" t="s">
        <v>558</v>
      </c>
      <c r="G89" t="s">
        <v>559</v>
      </c>
      <c r="I89" t="s">
        <v>159</v>
      </c>
      <c r="J89" t="s">
        <v>558</v>
      </c>
      <c r="K89" t="s">
        <v>559</v>
      </c>
      <c r="M89" t="s">
        <v>161</v>
      </c>
      <c r="N89" t="s">
        <v>558</v>
      </c>
      <c r="O89" t="s">
        <v>559</v>
      </c>
    </row>
    <row r="90" spans="1:15">
      <c r="B90">
        <v>1</v>
      </c>
      <c r="C90">
        <v>0.251</v>
      </c>
      <c r="F90">
        <v>1</v>
      </c>
      <c r="G90">
        <v>0.25900000000000001</v>
      </c>
      <c r="J90">
        <v>1</v>
      </c>
      <c r="K90">
        <v>0.26400000000000001</v>
      </c>
      <c r="N90">
        <v>1</v>
      </c>
      <c r="O90">
        <v>0.26300000000000001</v>
      </c>
    </row>
    <row r="91" spans="1:15">
      <c r="B91">
        <v>2</v>
      </c>
      <c r="C91">
        <v>0.26300000000000001</v>
      </c>
      <c r="F91">
        <v>2</v>
      </c>
      <c r="G91">
        <v>0.26300000000000001</v>
      </c>
      <c r="J91">
        <v>2</v>
      </c>
      <c r="K91">
        <v>0.26600000000000001</v>
      </c>
      <c r="N91">
        <v>2</v>
      </c>
      <c r="O91">
        <v>0.26600000000000001</v>
      </c>
    </row>
    <row r="92" spans="1:15">
      <c r="B92">
        <v>3</v>
      </c>
      <c r="C92">
        <v>0.26600000000000001</v>
      </c>
      <c r="F92">
        <v>3</v>
      </c>
      <c r="G92">
        <v>0.25</v>
      </c>
      <c r="J92">
        <v>3</v>
      </c>
      <c r="K92">
        <v>0.26500000000000001</v>
      </c>
      <c r="N92">
        <v>3</v>
      </c>
      <c r="O92">
        <v>0.26500000000000001</v>
      </c>
    </row>
    <row r="93" spans="1:15">
      <c r="B93">
        <v>4</v>
      </c>
      <c r="C93">
        <v>0.26400000000000001</v>
      </c>
      <c r="F93">
        <v>4</v>
      </c>
      <c r="G93">
        <v>0.254</v>
      </c>
      <c r="J93">
        <v>4</v>
      </c>
      <c r="K93">
        <v>0.27</v>
      </c>
      <c r="N93">
        <v>4</v>
      </c>
      <c r="O93">
        <v>0.26600000000000001</v>
      </c>
    </row>
    <row r="94" spans="1:15">
      <c r="B94">
        <v>5</v>
      </c>
      <c r="C94">
        <v>0.25800000000000001</v>
      </c>
      <c r="F94">
        <v>5</v>
      </c>
      <c r="G94">
        <v>0.26900000000000002</v>
      </c>
      <c r="J94">
        <v>5</v>
      </c>
      <c r="K94">
        <v>0.26900000000000002</v>
      </c>
      <c r="N94">
        <v>5</v>
      </c>
      <c r="O94">
        <v>0.26800000000000002</v>
      </c>
    </row>
    <row r="95" spans="1:15">
      <c r="B95">
        <v>6</v>
      </c>
      <c r="C95">
        <v>0.254</v>
      </c>
      <c r="F95">
        <v>6</v>
      </c>
      <c r="G95">
        <v>0.26600000000000001</v>
      </c>
      <c r="J95">
        <v>6</v>
      </c>
      <c r="K95">
        <v>0.25900000000000001</v>
      </c>
      <c r="N95">
        <v>6</v>
      </c>
      <c r="O95">
        <v>0.26500000000000001</v>
      </c>
    </row>
    <row r="96" spans="1:15">
      <c r="B96">
        <v>7</v>
      </c>
      <c r="C96">
        <v>0.26</v>
      </c>
      <c r="F96">
        <v>7</v>
      </c>
      <c r="G96">
        <v>0.25900000000000001</v>
      </c>
      <c r="J96">
        <v>7</v>
      </c>
      <c r="K96">
        <v>0.26800000000000002</v>
      </c>
      <c r="N96">
        <v>7</v>
      </c>
      <c r="O96">
        <v>0.26400000000000001</v>
      </c>
    </row>
    <row r="97" spans="1:15">
      <c r="B97">
        <v>8</v>
      </c>
      <c r="C97">
        <v>0.26300000000000001</v>
      </c>
      <c r="F97">
        <v>8</v>
      </c>
      <c r="G97">
        <v>0.26700000000000002</v>
      </c>
      <c r="J97">
        <v>8</v>
      </c>
      <c r="K97">
        <v>0.26500000000000001</v>
      </c>
      <c r="N97">
        <v>8</v>
      </c>
      <c r="O97">
        <v>0.26200000000000001</v>
      </c>
    </row>
    <row r="99" spans="1:15">
      <c r="B99" t="s">
        <v>561</v>
      </c>
      <c r="C99">
        <f>(SUM(C90:C97)/8)</f>
        <v>0.25987500000000002</v>
      </c>
      <c r="F99" t="s">
        <v>561</v>
      </c>
      <c r="G99">
        <f>(SUM(G90:G97)/8)</f>
        <v>0.26087499999999997</v>
      </c>
      <c r="J99" t="s">
        <v>561</v>
      </c>
      <c r="K99">
        <f>(SUM(K90:K97)/8)</f>
        <v>0.26574999999999999</v>
      </c>
      <c r="N99" t="s">
        <v>561</v>
      </c>
      <c r="O99">
        <f>(SUM(O90:O97)/8)</f>
        <v>0.26487499999999997</v>
      </c>
    </row>
    <row r="104" spans="1:15">
      <c r="A104" t="s">
        <v>164</v>
      </c>
      <c r="B104" t="s">
        <v>558</v>
      </c>
      <c r="C104" t="s">
        <v>559</v>
      </c>
      <c r="E104" t="s">
        <v>167</v>
      </c>
      <c r="F104" t="s">
        <v>558</v>
      </c>
      <c r="G104" t="s">
        <v>559</v>
      </c>
      <c r="I104" t="s">
        <v>168</v>
      </c>
      <c r="J104" t="s">
        <v>558</v>
      </c>
      <c r="K104" t="s">
        <v>559</v>
      </c>
      <c r="M104" t="s">
        <v>172</v>
      </c>
      <c r="N104" t="s">
        <v>558</v>
      </c>
      <c r="O104" t="s">
        <v>559</v>
      </c>
    </row>
    <row r="105" spans="1:15">
      <c r="B105">
        <v>1</v>
      </c>
      <c r="C105">
        <v>0.26100000000000001</v>
      </c>
      <c r="F105">
        <v>1</v>
      </c>
      <c r="G105">
        <v>0.25600000000000001</v>
      </c>
      <c r="J105">
        <v>1</v>
      </c>
      <c r="K105">
        <v>0.27400000000000002</v>
      </c>
      <c r="N105">
        <v>1</v>
      </c>
      <c r="O105">
        <v>0.28599999999999998</v>
      </c>
    </row>
    <row r="106" spans="1:15">
      <c r="B106">
        <v>2</v>
      </c>
      <c r="C106">
        <v>0.26900000000000002</v>
      </c>
      <c r="F106">
        <v>2</v>
      </c>
      <c r="G106">
        <v>0.27900000000000003</v>
      </c>
      <c r="J106">
        <v>2</v>
      </c>
      <c r="K106">
        <v>0.28199999999999997</v>
      </c>
      <c r="N106">
        <v>2</v>
      </c>
      <c r="O106">
        <v>0.28699999999999998</v>
      </c>
    </row>
    <row r="107" spans="1:15">
      <c r="B107">
        <v>3</v>
      </c>
      <c r="C107">
        <v>0.26100000000000001</v>
      </c>
      <c r="F107">
        <v>3</v>
      </c>
      <c r="G107">
        <v>0.26900000000000002</v>
      </c>
      <c r="J107">
        <v>3</v>
      </c>
      <c r="K107">
        <v>0.28499999999999998</v>
      </c>
      <c r="N107">
        <v>3</v>
      </c>
      <c r="O107">
        <v>0.28899999999999998</v>
      </c>
    </row>
    <row r="108" spans="1:15">
      <c r="B108">
        <v>4</v>
      </c>
      <c r="C108">
        <v>0.26800000000000002</v>
      </c>
      <c r="F108">
        <v>4</v>
      </c>
      <c r="G108">
        <v>0.26400000000000001</v>
      </c>
      <c r="J108">
        <v>4</v>
      </c>
      <c r="K108">
        <v>0.28199999999999997</v>
      </c>
      <c r="N108">
        <v>4</v>
      </c>
      <c r="O108">
        <v>0.28399999999999997</v>
      </c>
    </row>
    <row r="109" spans="1:15">
      <c r="B109">
        <v>5</v>
      </c>
      <c r="C109">
        <v>0.27800000000000002</v>
      </c>
      <c r="F109">
        <v>5</v>
      </c>
      <c r="G109">
        <v>0.27100000000000002</v>
      </c>
      <c r="J109">
        <v>5</v>
      </c>
      <c r="K109">
        <v>0.28399999999999997</v>
      </c>
      <c r="N109">
        <v>5</v>
      </c>
      <c r="O109">
        <v>0.28499999999999998</v>
      </c>
    </row>
    <row r="110" spans="1:15">
      <c r="B110">
        <v>6</v>
      </c>
      <c r="C110">
        <v>0.26400000000000001</v>
      </c>
      <c r="F110">
        <v>6</v>
      </c>
      <c r="G110">
        <v>0.27300000000000002</v>
      </c>
      <c r="J110">
        <v>6</v>
      </c>
      <c r="K110">
        <v>0.27700000000000002</v>
      </c>
      <c r="N110">
        <v>6</v>
      </c>
      <c r="O110">
        <v>0.28499999999999998</v>
      </c>
    </row>
    <row r="111" spans="1:15">
      <c r="B111">
        <v>7</v>
      </c>
      <c r="C111">
        <v>0.254</v>
      </c>
      <c r="F111">
        <v>7</v>
      </c>
      <c r="G111">
        <v>0.26800000000000002</v>
      </c>
      <c r="J111">
        <v>7</v>
      </c>
      <c r="K111">
        <v>0.28599999999999998</v>
      </c>
      <c r="N111">
        <v>7</v>
      </c>
      <c r="O111">
        <v>0.28899999999999998</v>
      </c>
    </row>
    <row r="112" spans="1:15">
      <c r="B112">
        <v>8</v>
      </c>
      <c r="C112">
        <v>0.28100000000000003</v>
      </c>
      <c r="F112">
        <v>8</v>
      </c>
      <c r="G112">
        <v>0.251</v>
      </c>
      <c r="J112">
        <v>8</v>
      </c>
      <c r="K112">
        <v>0.28699999999999998</v>
      </c>
      <c r="N112">
        <v>8</v>
      </c>
      <c r="O112">
        <v>0.28599999999999998</v>
      </c>
    </row>
    <row r="114" spans="1:15">
      <c r="B114" t="s">
        <v>561</v>
      </c>
      <c r="C114">
        <f>(SUM(C105:C112)/8)</f>
        <v>0.26700000000000002</v>
      </c>
      <c r="F114" t="s">
        <v>561</v>
      </c>
      <c r="G114">
        <f>(SUM(G105:G112)/8)</f>
        <v>0.26637500000000003</v>
      </c>
      <c r="J114" t="s">
        <v>561</v>
      </c>
      <c r="K114">
        <f>(SUM(K105:K112)/8)</f>
        <v>0.28212500000000001</v>
      </c>
      <c r="N114" t="s">
        <v>561</v>
      </c>
      <c r="O114">
        <f>(SUM(O105:O112)/8)</f>
        <v>0.28637499999999999</v>
      </c>
    </row>
    <row r="116" spans="1:15">
      <c r="A116" t="s">
        <v>173</v>
      </c>
      <c r="B116" t="s">
        <v>558</v>
      </c>
      <c r="C116" t="s">
        <v>559</v>
      </c>
      <c r="E116" t="s">
        <v>174</v>
      </c>
      <c r="F116" t="s">
        <v>558</v>
      </c>
      <c r="G116" t="s">
        <v>559</v>
      </c>
      <c r="I116" t="s">
        <v>176</v>
      </c>
      <c r="J116" t="s">
        <v>558</v>
      </c>
      <c r="K116" t="s">
        <v>559</v>
      </c>
      <c r="M116" t="s">
        <v>178</v>
      </c>
      <c r="N116" t="s">
        <v>558</v>
      </c>
      <c r="O116" t="s">
        <v>559</v>
      </c>
    </row>
    <row r="117" spans="1:15">
      <c r="B117">
        <v>1</v>
      </c>
      <c r="F117">
        <v>1</v>
      </c>
      <c r="J117">
        <v>1</v>
      </c>
      <c r="K117">
        <v>0.27</v>
      </c>
      <c r="N117">
        <v>1</v>
      </c>
      <c r="O117">
        <v>0.27500000000000002</v>
      </c>
    </row>
    <row r="118" spans="1:15">
      <c r="B118">
        <v>2</v>
      </c>
      <c r="F118">
        <v>2</v>
      </c>
      <c r="J118">
        <v>2</v>
      </c>
      <c r="K118">
        <v>0.27700000000000002</v>
      </c>
      <c r="N118">
        <v>2</v>
      </c>
      <c r="O118">
        <v>0.27</v>
      </c>
    </row>
    <row r="119" spans="1:15">
      <c r="B119">
        <v>3</v>
      </c>
      <c r="F119">
        <v>3</v>
      </c>
      <c r="J119">
        <v>3</v>
      </c>
      <c r="K119">
        <v>0.27</v>
      </c>
      <c r="N119">
        <v>3</v>
      </c>
      <c r="O119">
        <v>0.27800000000000002</v>
      </c>
    </row>
    <row r="120" spans="1:15">
      <c r="B120">
        <v>4</v>
      </c>
      <c r="F120">
        <v>4</v>
      </c>
      <c r="J120">
        <v>4</v>
      </c>
      <c r="K120">
        <v>0.27400000000000002</v>
      </c>
      <c r="N120">
        <v>4</v>
      </c>
      <c r="O120">
        <v>0.27900000000000003</v>
      </c>
    </row>
    <row r="121" spans="1:15">
      <c r="B121">
        <v>5</v>
      </c>
      <c r="F121">
        <v>5</v>
      </c>
      <c r="J121">
        <v>5</v>
      </c>
      <c r="K121">
        <v>0.27300000000000002</v>
      </c>
      <c r="N121">
        <v>5</v>
      </c>
      <c r="O121">
        <v>0.27100000000000002</v>
      </c>
    </row>
    <row r="122" spans="1:15">
      <c r="B122">
        <v>6</v>
      </c>
      <c r="F122">
        <v>6</v>
      </c>
      <c r="J122">
        <v>6</v>
      </c>
      <c r="K122">
        <v>0.27200000000000002</v>
      </c>
      <c r="N122">
        <v>6</v>
      </c>
      <c r="O122">
        <v>0.27200000000000002</v>
      </c>
    </row>
    <row r="123" spans="1:15">
      <c r="B123">
        <v>7</v>
      </c>
      <c r="F123">
        <v>7</v>
      </c>
      <c r="J123">
        <v>7</v>
      </c>
      <c r="K123">
        <v>0.27100000000000002</v>
      </c>
      <c r="N123">
        <v>7</v>
      </c>
      <c r="O123">
        <v>0.27300000000000002</v>
      </c>
    </row>
    <row r="124" spans="1:15">
      <c r="B124">
        <v>8</v>
      </c>
      <c r="F124">
        <v>8</v>
      </c>
      <c r="J124">
        <v>8</v>
      </c>
      <c r="K124">
        <v>0.27300000000000002</v>
      </c>
      <c r="N124">
        <v>8</v>
      </c>
      <c r="O124">
        <v>0.26800000000000002</v>
      </c>
    </row>
    <row r="126" spans="1:15">
      <c r="B126" t="s">
        <v>561</v>
      </c>
      <c r="C126">
        <f>(SUM(C117:C124)/8)</f>
        <v>0</v>
      </c>
      <c r="F126" t="s">
        <v>561</v>
      </c>
      <c r="G126">
        <f>(SUM(G117:G124)/8)</f>
        <v>0</v>
      </c>
      <c r="J126" t="s">
        <v>561</v>
      </c>
      <c r="K126">
        <f>(SUM(K117:K124)/8)</f>
        <v>0.27250000000000008</v>
      </c>
      <c r="N126" t="s">
        <v>561</v>
      </c>
      <c r="O126">
        <f>(SUM(O117:O124)/8)</f>
        <v>0.27324999999999999</v>
      </c>
    </row>
    <row r="128" spans="1:15">
      <c r="A128" t="s">
        <v>179</v>
      </c>
      <c r="B128" t="s">
        <v>558</v>
      </c>
      <c r="C128" t="s">
        <v>559</v>
      </c>
      <c r="E128" t="s">
        <v>182</v>
      </c>
      <c r="F128" t="s">
        <v>558</v>
      </c>
      <c r="G128" t="s">
        <v>559</v>
      </c>
      <c r="I128" t="s">
        <v>545</v>
      </c>
      <c r="J128" t="s">
        <v>558</v>
      </c>
      <c r="K128" t="s">
        <v>559</v>
      </c>
      <c r="M128" t="s">
        <v>546</v>
      </c>
      <c r="N128" t="s">
        <v>558</v>
      </c>
      <c r="O128" t="s">
        <v>559</v>
      </c>
    </row>
    <row r="129" spans="1:15">
      <c r="B129">
        <v>1</v>
      </c>
      <c r="C129">
        <v>0.27700000000000002</v>
      </c>
      <c r="F129">
        <v>1</v>
      </c>
      <c r="G129">
        <v>0.26800000000000002</v>
      </c>
      <c r="J129">
        <v>1</v>
      </c>
      <c r="N129">
        <v>1</v>
      </c>
    </row>
    <row r="130" spans="1:15">
      <c r="B130">
        <v>2</v>
      </c>
      <c r="C130">
        <v>0.26400000000000001</v>
      </c>
      <c r="F130">
        <v>2</v>
      </c>
      <c r="G130">
        <v>0.27</v>
      </c>
      <c r="J130">
        <v>2</v>
      </c>
      <c r="N130">
        <v>2</v>
      </c>
    </row>
    <row r="131" spans="1:15">
      <c r="B131">
        <v>3</v>
      </c>
      <c r="C131">
        <v>0.25900000000000001</v>
      </c>
      <c r="F131">
        <v>3</v>
      </c>
      <c r="G131">
        <v>0.26700000000000002</v>
      </c>
      <c r="J131">
        <v>3</v>
      </c>
      <c r="N131">
        <v>3</v>
      </c>
    </row>
    <row r="132" spans="1:15">
      <c r="B132">
        <v>4</v>
      </c>
      <c r="C132">
        <v>0.26100000000000001</v>
      </c>
      <c r="F132">
        <v>4</v>
      </c>
      <c r="G132">
        <v>0.26900000000000002</v>
      </c>
      <c r="J132">
        <v>4</v>
      </c>
      <c r="N132">
        <v>4</v>
      </c>
    </row>
    <row r="133" spans="1:15">
      <c r="B133">
        <v>5</v>
      </c>
      <c r="C133">
        <v>0.246</v>
      </c>
      <c r="F133">
        <v>5</v>
      </c>
      <c r="G133">
        <v>0.26200000000000001</v>
      </c>
      <c r="J133">
        <v>5</v>
      </c>
      <c r="N133">
        <v>5</v>
      </c>
    </row>
    <row r="134" spans="1:15">
      <c r="B134">
        <v>6</v>
      </c>
      <c r="C134">
        <v>0.253</v>
      </c>
      <c r="F134">
        <v>6</v>
      </c>
      <c r="G134">
        <v>0.26500000000000001</v>
      </c>
      <c r="J134">
        <v>6</v>
      </c>
      <c r="N134">
        <v>6</v>
      </c>
    </row>
    <row r="135" spans="1:15">
      <c r="B135">
        <v>7</v>
      </c>
      <c r="C135">
        <v>0.246</v>
      </c>
      <c r="F135">
        <v>7</v>
      </c>
      <c r="G135">
        <v>0.27200000000000002</v>
      </c>
      <c r="J135">
        <v>7</v>
      </c>
      <c r="N135">
        <v>7</v>
      </c>
    </row>
    <row r="136" spans="1:15">
      <c r="B136">
        <v>8</v>
      </c>
      <c r="C136">
        <v>0.25700000000000001</v>
      </c>
      <c r="F136">
        <v>8</v>
      </c>
      <c r="G136">
        <v>0.27100000000000002</v>
      </c>
      <c r="J136">
        <v>8</v>
      </c>
      <c r="N136">
        <v>8</v>
      </c>
    </row>
    <row r="138" spans="1:15">
      <c r="B138" t="s">
        <v>561</v>
      </c>
      <c r="C138">
        <f>(SUM(C129:C136)/8)</f>
        <v>0.25787500000000002</v>
      </c>
      <c r="F138" t="s">
        <v>561</v>
      </c>
      <c r="G138">
        <f>(SUM(G129:G136)/8)</f>
        <v>0.26800000000000002</v>
      </c>
      <c r="J138" t="s">
        <v>561</v>
      </c>
      <c r="K138">
        <f>(SUM(K129:K136)/8)</f>
        <v>0</v>
      </c>
      <c r="N138" t="s">
        <v>561</v>
      </c>
      <c r="O138">
        <f>(SUM(O129:O136)/8)</f>
        <v>0</v>
      </c>
    </row>
    <row r="140" spans="1:15">
      <c r="A140" t="s">
        <v>185</v>
      </c>
      <c r="B140" t="s">
        <v>558</v>
      </c>
      <c r="C140" t="s">
        <v>559</v>
      </c>
      <c r="E140" t="s">
        <v>187</v>
      </c>
      <c r="F140" t="s">
        <v>558</v>
      </c>
      <c r="G140" t="s">
        <v>559</v>
      </c>
      <c r="I140" t="s">
        <v>188</v>
      </c>
      <c r="J140" t="s">
        <v>558</v>
      </c>
      <c r="K140" t="s">
        <v>559</v>
      </c>
      <c r="M140" t="s">
        <v>190</v>
      </c>
      <c r="N140" t="s">
        <v>558</v>
      </c>
      <c r="O140" t="s">
        <v>559</v>
      </c>
    </row>
    <row r="141" spans="1:15">
      <c r="B141">
        <v>1</v>
      </c>
      <c r="C141">
        <v>0.27</v>
      </c>
      <c r="F141">
        <v>1</v>
      </c>
      <c r="G141">
        <v>0.26100000000000001</v>
      </c>
      <c r="J141">
        <v>1</v>
      </c>
      <c r="K141">
        <v>0.26600000000000001</v>
      </c>
      <c r="N141">
        <v>1</v>
      </c>
      <c r="O141">
        <v>0.26100000000000001</v>
      </c>
    </row>
    <row r="142" spans="1:15">
      <c r="B142">
        <v>2</v>
      </c>
      <c r="C142">
        <v>0.25700000000000001</v>
      </c>
      <c r="F142">
        <v>2</v>
      </c>
      <c r="G142">
        <v>0.25900000000000001</v>
      </c>
      <c r="J142">
        <v>2</v>
      </c>
      <c r="K142">
        <v>0.26100000000000001</v>
      </c>
      <c r="N142">
        <v>2</v>
      </c>
      <c r="O142">
        <v>0.26600000000000001</v>
      </c>
    </row>
    <row r="143" spans="1:15">
      <c r="B143">
        <v>3</v>
      </c>
      <c r="C143">
        <v>0.25600000000000001</v>
      </c>
      <c r="F143">
        <v>3</v>
      </c>
      <c r="G143">
        <v>0.26</v>
      </c>
      <c r="J143">
        <v>3</v>
      </c>
      <c r="K143">
        <v>0.26800000000000002</v>
      </c>
      <c r="N143">
        <v>3</v>
      </c>
      <c r="O143">
        <v>0.25800000000000001</v>
      </c>
    </row>
    <row r="144" spans="1:15">
      <c r="B144">
        <v>4</v>
      </c>
      <c r="C144">
        <v>0.249</v>
      </c>
      <c r="F144">
        <v>4</v>
      </c>
      <c r="G144">
        <v>0.249</v>
      </c>
      <c r="J144">
        <v>4</v>
      </c>
      <c r="K144">
        <v>0.26900000000000002</v>
      </c>
      <c r="N144">
        <v>4</v>
      </c>
      <c r="O144">
        <v>0.25800000000000001</v>
      </c>
    </row>
    <row r="145" spans="1:15">
      <c r="B145">
        <v>5</v>
      </c>
      <c r="C145">
        <v>0.252</v>
      </c>
      <c r="F145">
        <v>5</v>
      </c>
      <c r="G145">
        <v>0.245</v>
      </c>
      <c r="J145">
        <v>5</v>
      </c>
      <c r="K145">
        <v>0.26</v>
      </c>
      <c r="N145">
        <v>5</v>
      </c>
      <c r="O145">
        <v>0.26800000000000002</v>
      </c>
    </row>
    <row r="146" spans="1:15">
      <c r="B146">
        <v>6</v>
      </c>
      <c r="C146">
        <v>0.25800000000000001</v>
      </c>
      <c r="F146">
        <v>6</v>
      </c>
      <c r="G146">
        <v>0.255</v>
      </c>
      <c r="J146">
        <v>6</v>
      </c>
      <c r="K146">
        <v>0.26200000000000001</v>
      </c>
      <c r="N146">
        <v>6</v>
      </c>
      <c r="O146">
        <v>0.26400000000000001</v>
      </c>
    </row>
    <row r="147" spans="1:15">
      <c r="B147">
        <v>7</v>
      </c>
      <c r="C147">
        <v>0.255</v>
      </c>
      <c r="F147">
        <v>7</v>
      </c>
      <c r="G147">
        <v>0.25600000000000001</v>
      </c>
      <c r="J147">
        <v>7</v>
      </c>
      <c r="K147">
        <v>0.26500000000000001</v>
      </c>
      <c r="N147">
        <v>7</v>
      </c>
      <c r="O147">
        <v>0.26200000000000001</v>
      </c>
    </row>
    <row r="148" spans="1:15">
      <c r="B148">
        <v>8</v>
      </c>
      <c r="C148">
        <v>0.248</v>
      </c>
      <c r="F148">
        <v>8</v>
      </c>
      <c r="G148">
        <v>0.26700000000000002</v>
      </c>
      <c r="J148">
        <v>8</v>
      </c>
      <c r="K148">
        <v>0.26600000000000001</v>
      </c>
      <c r="N148">
        <v>8</v>
      </c>
      <c r="O148">
        <v>0.26500000000000001</v>
      </c>
    </row>
    <row r="150" spans="1:15">
      <c r="B150" t="s">
        <v>561</v>
      </c>
      <c r="C150">
        <f>(SUM(C141:C148)/8)</f>
        <v>0.25562499999999999</v>
      </c>
      <c r="F150" t="s">
        <v>561</v>
      </c>
      <c r="G150">
        <f>(SUM(G141:G148)/8)</f>
        <v>0.25650000000000001</v>
      </c>
      <c r="J150" t="s">
        <v>561</v>
      </c>
      <c r="K150">
        <f>(SUM(K141:K148)/8)</f>
        <v>0.264625</v>
      </c>
      <c r="N150" t="s">
        <v>561</v>
      </c>
      <c r="O150">
        <f>(SUM(O141:O148)/8)</f>
        <v>0.26275000000000004</v>
      </c>
    </row>
    <row r="152" spans="1:15">
      <c r="A152" t="s">
        <v>191</v>
      </c>
      <c r="B152" t="s">
        <v>558</v>
      </c>
      <c r="C152" t="s">
        <v>559</v>
      </c>
      <c r="E152" t="s">
        <v>193</v>
      </c>
      <c r="F152" t="s">
        <v>558</v>
      </c>
      <c r="G152" t="s">
        <v>559</v>
      </c>
      <c r="I152" t="s">
        <v>195</v>
      </c>
      <c r="J152" t="s">
        <v>558</v>
      </c>
      <c r="K152" t="s">
        <v>559</v>
      </c>
      <c r="M152" t="s">
        <v>197</v>
      </c>
      <c r="N152" t="s">
        <v>558</v>
      </c>
      <c r="O152" t="s">
        <v>559</v>
      </c>
    </row>
    <row r="153" spans="1:15">
      <c r="B153">
        <v>1</v>
      </c>
      <c r="C153">
        <v>0.27100000000000002</v>
      </c>
      <c r="F153">
        <v>1</v>
      </c>
      <c r="G153">
        <v>0.249</v>
      </c>
      <c r="J153">
        <v>1</v>
      </c>
      <c r="N153">
        <v>1</v>
      </c>
    </row>
    <row r="154" spans="1:15">
      <c r="B154">
        <v>2</v>
      </c>
      <c r="C154">
        <v>0.26200000000000001</v>
      </c>
      <c r="F154">
        <v>2</v>
      </c>
      <c r="G154">
        <v>0.26</v>
      </c>
      <c r="J154">
        <v>2</v>
      </c>
      <c r="N154">
        <v>2</v>
      </c>
    </row>
    <row r="155" spans="1:15">
      <c r="B155">
        <v>3</v>
      </c>
      <c r="C155">
        <v>0.26300000000000001</v>
      </c>
      <c r="F155">
        <v>3</v>
      </c>
      <c r="G155">
        <v>0.26700000000000002</v>
      </c>
      <c r="J155">
        <v>3</v>
      </c>
      <c r="N155">
        <v>3</v>
      </c>
    </row>
    <row r="156" spans="1:15">
      <c r="B156">
        <v>4</v>
      </c>
      <c r="C156">
        <v>0.27500000000000002</v>
      </c>
      <c r="F156">
        <v>4</v>
      </c>
      <c r="G156">
        <v>0.25700000000000001</v>
      </c>
      <c r="J156">
        <v>4</v>
      </c>
      <c r="N156">
        <v>4</v>
      </c>
    </row>
    <row r="157" spans="1:15">
      <c r="B157">
        <v>5</v>
      </c>
      <c r="C157">
        <v>0.26200000000000001</v>
      </c>
      <c r="F157">
        <v>5</v>
      </c>
      <c r="G157">
        <v>0.253</v>
      </c>
      <c r="J157">
        <v>5</v>
      </c>
      <c r="N157">
        <v>5</v>
      </c>
    </row>
    <row r="158" spans="1:15">
      <c r="B158">
        <v>6</v>
      </c>
      <c r="C158">
        <v>0.27900000000000003</v>
      </c>
      <c r="F158">
        <v>6</v>
      </c>
      <c r="G158">
        <v>0.26400000000000001</v>
      </c>
      <c r="J158">
        <v>6</v>
      </c>
      <c r="N158">
        <v>6</v>
      </c>
    </row>
    <row r="159" spans="1:15">
      <c r="B159">
        <v>7</v>
      </c>
      <c r="C159">
        <v>0.27900000000000003</v>
      </c>
      <c r="F159">
        <v>7</v>
      </c>
      <c r="G159">
        <v>0.27</v>
      </c>
      <c r="J159">
        <v>7</v>
      </c>
      <c r="N159">
        <v>7</v>
      </c>
    </row>
    <row r="160" spans="1:15">
      <c r="B160">
        <v>8</v>
      </c>
      <c r="C160">
        <v>0.27500000000000002</v>
      </c>
      <c r="F160">
        <v>8</v>
      </c>
      <c r="G160">
        <v>0.27300000000000002</v>
      </c>
      <c r="J160">
        <v>8</v>
      </c>
      <c r="N160">
        <v>8</v>
      </c>
    </row>
    <row r="162" spans="1:15">
      <c r="B162" t="s">
        <v>561</v>
      </c>
      <c r="C162">
        <f>(SUM(C153:C160)/8)</f>
        <v>0.27074999999999999</v>
      </c>
      <c r="F162" t="s">
        <v>561</v>
      </c>
      <c r="G162">
        <f>(SUM(G153:G160)/8)</f>
        <v>0.261625</v>
      </c>
      <c r="J162" t="s">
        <v>561</v>
      </c>
      <c r="K162">
        <f>(SUM(K153:K160)/8)</f>
        <v>0</v>
      </c>
      <c r="N162" t="s">
        <v>561</v>
      </c>
      <c r="O162">
        <f>(SUM(O153:O160)/8)</f>
        <v>0</v>
      </c>
    </row>
    <row r="164" spans="1:15">
      <c r="A164" t="s">
        <v>198</v>
      </c>
      <c r="B164" t="s">
        <v>558</v>
      </c>
      <c r="C164" t="s">
        <v>559</v>
      </c>
      <c r="E164" t="s">
        <v>200</v>
      </c>
      <c r="F164" t="s">
        <v>558</v>
      </c>
      <c r="G164" t="s">
        <v>559</v>
      </c>
      <c r="I164" t="s">
        <v>201</v>
      </c>
      <c r="J164" t="s">
        <v>558</v>
      </c>
      <c r="K164" t="s">
        <v>559</v>
      </c>
      <c r="M164" t="s">
        <v>202</v>
      </c>
      <c r="N164" t="s">
        <v>558</v>
      </c>
      <c r="O164" t="s">
        <v>559</v>
      </c>
    </row>
    <row r="165" spans="1:15">
      <c r="B165">
        <v>1</v>
      </c>
      <c r="F165">
        <v>1</v>
      </c>
      <c r="J165">
        <v>1</v>
      </c>
      <c r="K165">
        <v>0.26200000000000001</v>
      </c>
      <c r="N165">
        <v>1</v>
      </c>
      <c r="O165">
        <v>0.251</v>
      </c>
    </row>
    <row r="166" spans="1:15">
      <c r="B166">
        <v>2</v>
      </c>
      <c r="F166">
        <v>2</v>
      </c>
      <c r="J166">
        <v>2</v>
      </c>
      <c r="K166">
        <v>0.26600000000000001</v>
      </c>
      <c r="N166">
        <v>2</v>
      </c>
      <c r="O166">
        <v>0.25800000000000001</v>
      </c>
    </row>
    <row r="167" spans="1:15">
      <c r="B167">
        <v>3</v>
      </c>
      <c r="F167">
        <v>3</v>
      </c>
      <c r="J167">
        <v>3</v>
      </c>
      <c r="K167">
        <v>0.26100000000000001</v>
      </c>
      <c r="N167">
        <v>3</v>
      </c>
      <c r="O167">
        <v>0.26100000000000001</v>
      </c>
    </row>
    <row r="168" spans="1:15">
      <c r="B168">
        <v>4</v>
      </c>
      <c r="F168">
        <v>4</v>
      </c>
      <c r="J168">
        <v>4</v>
      </c>
      <c r="K168">
        <v>0.26</v>
      </c>
      <c r="N168">
        <v>4</v>
      </c>
      <c r="O168">
        <v>0.253</v>
      </c>
    </row>
    <row r="169" spans="1:15">
      <c r="B169">
        <v>5</v>
      </c>
      <c r="F169">
        <v>5</v>
      </c>
      <c r="J169">
        <v>5</v>
      </c>
      <c r="K169">
        <v>0.26500000000000001</v>
      </c>
      <c r="N169">
        <v>5</v>
      </c>
      <c r="O169">
        <v>0.27100000000000002</v>
      </c>
    </row>
    <row r="170" spans="1:15">
      <c r="B170">
        <v>6</v>
      </c>
      <c r="F170">
        <v>6</v>
      </c>
      <c r="J170">
        <v>6</v>
      </c>
      <c r="K170">
        <v>0.25800000000000001</v>
      </c>
      <c r="N170">
        <v>6</v>
      </c>
      <c r="O170">
        <v>0.27300000000000002</v>
      </c>
    </row>
    <row r="171" spans="1:15">
      <c r="B171">
        <v>7</v>
      </c>
      <c r="F171">
        <v>7</v>
      </c>
      <c r="J171">
        <v>7</v>
      </c>
      <c r="K171">
        <v>0.26700000000000002</v>
      </c>
      <c r="N171">
        <v>7</v>
      </c>
      <c r="O171">
        <v>0.26900000000000002</v>
      </c>
    </row>
    <row r="172" spans="1:15">
      <c r="B172">
        <v>8</v>
      </c>
      <c r="F172">
        <v>8</v>
      </c>
      <c r="J172">
        <v>8</v>
      </c>
      <c r="K172">
        <v>0.25800000000000001</v>
      </c>
      <c r="N172">
        <v>8</v>
      </c>
      <c r="O172">
        <v>0.27500000000000002</v>
      </c>
    </row>
    <row r="174" spans="1:15">
      <c r="B174" t="s">
        <v>561</v>
      </c>
      <c r="C174">
        <f>(SUM(C165:C172)/8)</f>
        <v>0</v>
      </c>
      <c r="F174" t="s">
        <v>561</v>
      </c>
      <c r="G174">
        <f>(SUM(G165:G172)/8)</f>
        <v>0</v>
      </c>
      <c r="J174" t="s">
        <v>561</v>
      </c>
      <c r="K174">
        <f>(SUM(K165:K172)/8)</f>
        <v>0.262125</v>
      </c>
      <c r="N174" t="s">
        <v>561</v>
      </c>
      <c r="O174">
        <f>(SUM(O165:O172)/8)</f>
        <v>0.26387500000000003</v>
      </c>
    </row>
    <row r="180" spans="1:15">
      <c r="A180" t="s">
        <v>203</v>
      </c>
      <c r="B180" t="s">
        <v>558</v>
      </c>
      <c r="C180" t="s">
        <v>559</v>
      </c>
      <c r="E180" t="s">
        <v>205</v>
      </c>
      <c r="F180" t="s">
        <v>558</v>
      </c>
      <c r="G180" t="s">
        <v>559</v>
      </c>
    </row>
    <row r="181" spans="1:15">
      <c r="B181">
        <v>1</v>
      </c>
      <c r="C181">
        <v>0.26900000000000002</v>
      </c>
      <c r="F181">
        <v>1</v>
      </c>
      <c r="G181">
        <v>0.27</v>
      </c>
    </row>
    <row r="182" spans="1:15">
      <c r="B182">
        <v>2</v>
      </c>
      <c r="C182">
        <v>0.27300000000000002</v>
      </c>
      <c r="F182">
        <v>2</v>
      </c>
      <c r="G182">
        <v>0.26400000000000001</v>
      </c>
    </row>
    <row r="183" spans="1:15">
      <c r="B183">
        <v>3</v>
      </c>
      <c r="C183">
        <v>0.26200000000000001</v>
      </c>
      <c r="F183">
        <v>3</v>
      </c>
      <c r="G183">
        <v>0.25900000000000001</v>
      </c>
    </row>
    <row r="184" spans="1:15">
      <c r="B184">
        <v>4</v>
      </c>
      <c r="C184">
        <v>0.26900000000000002</v>
      </c>
      <c r="F184">
        <v>4</v>
      </c>
      <c r="G184">
        <v>0.26900000000000002</v>
      </c>
    </row>
    <row r="185" spans="1:15">
      <c r="B185">
        <v>5</v>
      </c>
      <c r="C185">
        <v>0.26500000000000001</v>
      </c>
      <c r="F185">
        <v>5</v>
      </c>
      <c r="G185">
        <v>0.26800000000000002</v>
      </c>
    </row>
    <row r="186" spans="1:15">
      <c r="B186">
        <v>6</v>
      </c>
      <c r="C186">
        <v>0.26600000000000001</v>
      </c>
      <c r="F186">
        <v>6</v>
      </c>
      <c r="G186">
        <v>0.27100000000000002</v>
      </c>
    </row>
    <row r="187" spans="1:15">
      <c r="B187">
        <v>7</v>
      </c>
      <c r="C187">
        <v>0.26200000000000001</v>
      </c>
      <c r="F187">
        <v>7</v>
      </c>
      <c r="G187">
        <v>0.26800000000000002</v>
      </c>
    </row>
    <row r="188" spans="1:15">
      <c r="B188">
        <v>8</v>
      </c>
      <c r="C188">
        <v>0.27</v>
      </c>
      <c r="F188">
        <v>8</v>
      </c>
      <c r="G188">
        <v>0.26800000000000002</v>
      </c>
    </row>
    <row r="190" spans="1:15">
      <c r="B190" t="s">
        <v>561</v>
      </c>
      <c r="C190">
        <f>AVERAGE(C181:C188)</f>
        <v>0.26700000000000002</v>
      </c>
      <c r="F190" t="s">
        <v>561</v>
      </c>
      <c r="G190">
        <f>AVERAGE(G181:G188)</f>
        <v>0.267125</v>
      </c>
    </row>
    <row r="192" spans="1:15">
      <c r="A192" t="s">
        <v>206</v>
      </c>
      <c r="B192" t="s">
        <v>558</v>
      </c>
      <c r="C192" t="s">
        <v>559</v>
      </c>
      <c r="E192" t="s">
        <v>207</v>
      </c>
      <c r="F192" t="s">
        <v>558</v>
      </c>
      <c r="G192" t="s">
        <v>559</v>
      </c>
      <c r="I192" t="s">
        <v>562</v>
      </c>
      <c r="J192" t="s">
        <v>558</v>
      </c>
      <c r="K192" t="s">
        <v>559</v>
      </c>
      <c r="M192" t="s">
        <v>562</v>
      </c>
      <c r="N192" t="s">
        <v>558</v>
      </c>
      <c r="O192" t="s">
        <v>559</v>
      </c>
    </row>
    <row r="193" spans="1:15">
      <c r="B193">
        <v>1</v>
      </c>
      <c r="C193">
        <v>0.27400000000000002</v>
      </c>
      <c r="F193">
        <v>1</v>
      </c>
      <c r="G193">
        <v>0.27500000000000002</v>
      </c>
      <c r="J193">
        <v>1</v>
      </c>
      <c r="N193">
        <v>1</v>
      </c>
    </row>
    <row r="194" spans="1:15">
      <c r="B194">
        <v>2</v>
      </c>
      <c r="C194">
        <v>0.28199999999999997</v>
      </c>
      <c r="F194">
        <v>2</v>
      </c>
      <c r="G194">
        <v>0.27700000000000002</v>
      </c>
      <c r="J194">
        <v>2</v>
      </c>
      <c r="N194">
        <v>2</v>
      </c>
    </row>
    <row r="195" spans="1:15">
      <c r="B195">
        <v>3</v>
      </c>
      <c r="C195">
        <v>0.27700000000000002</v>
      </c>
      <c r="F195">
        <v>3</v>
      </c>
      <c r="G195">
        <v>0.27</v>
      </c>
      <c r="J195">
        <v>3</v>
      </c>
      <c r="N195">
        <v>3</v>
      </c>
    </row>
    <row r="196" spans="1:15">
      <c r="B196">
        <v>4</v>
      </c>
      <c r="C196">
        <v>0.27800000000000002</v>
      </c>
      <c r="F196">
        <v>4</v>
      </c>
      <c r="G196">
        <v>0.27400000000000002</v>
      </c>
      <c r="J196">
        <v>4</v>
      </c>
      <c r="N196">
        <v>4</v>
      </c>
    </row>
    <row r="197" spans="1:15">
      <c r="B197">
        <v>5</v>
      </c>
      <c r="C197">
        <v>0.26800000000000002</v>
      </c>
      <c r="F197">
        <v>5</v>
      </c>
      <c r="G197">
        <v>0.28100000000000003</v>
      </c>
      <c r="J197">
        <v>5</v>
      </c>
      <c r="N197">
        <v>5</v>
      </c>
    </row>
    <row r="198" spans="1:15">
      <c r="B198">
        <v>6</v>
      </c>
      <c r="C198">
        <v>0.27100000000000002</v>
      </c>
      <c r="F198">
        <v>6</v>
      </c>
      <c r="G198">
        <v>0.27800000000000002</v>
      </c>
      <c r="J198">
        <v>6</v>
      </c>
      <c r="N198">
        <v>6</v>
      </c>
    </row>
    <row r="199" spans="1:15">
      <c r="B199">
        <v>7</v>
      </c>
      <c r="C199">
        <v>0.27500000000000002</v>
      </c>
      <c r="F199">
        <v>7</v>
      </c>
      <c r="G199">
        <v>0.28100000000000003</v>
      </c>
      <c r="J199">
        <v>7</v>
      </c>
      <c r="N199">
        <v>7</v>
      </c>
    </row>
    <row r="200" spans="1:15">
      <c r="B200">
        <v>8</v>
      </c>
      <c r="C200">
        <v>0.27400000000000002</v>
      </c>
      <c r="F200">
        <v>8</v>
      </c>
      <c r="G200">
        <v>0.27700000000000002</v>
      </c>
      <c r="J200">
        <v>8</v>
      </c>
      <c r="N200">
        <v>8</v>
      </c>
    </row>
    <row r="202" spans="1:15">
      <c r="B202" t="s">
        <v>561</v>
      </c>
      <c r="C202">
        <f>(SUM(C193:C200)/8)</f>
        <v>0.27487500000000004</v>
      </c>
      <c r="F202" t="s">
        <v>561</v>
      </c>
      <c r="G202">
        <f>(SUM(G193:G200)/8)</f>
        <v>0.27662500000000007</v>
      </c>
      <c r="J202" t="s">
        <v>561</v>
      </c>
      <c r="K202">
        <f>(SUM(K193:K200)/8)</f>
        <v>0</v>
      </c>
      <c r="N202" t="s">
        <v>561</v>
      </c>
      <c r="O202">
        <f>(SUM(O193:O200)/8)</f>
        <v>0</v>
      </c>
    </row>
    <row r="204" spans="1:15">
      <c r="A204" t="s">
        <v>208</v>
      </c>
      <c r="B204" t="s">
        <v>558</v>
      </c>
      <c r="C204" t="s">
        <v>559</v>
      </c>
      <c r="E204" t="s">
        <v>211</v>
      </c>
      <c r="F204" t="s">
        <v>558</v>
      </c>
      <c r="G204" t="s">
        <v>559</v>
      </c>
      <c r="I204" t="s">
        <v>562</v>
      </c>
      <c r="J204" t="s">
        <v>558</v>
      </c>
      <c r="K204" t="s">
        <v>559</v>
      </c>
      <c r="M204" t="s">
        <v>562</v>
      </c>
      <c r="N204" t="s">
        <v>558</v>
      </c>
      <c r="O204" t="s">
        <v>559</v>
      </c>
    </row>
    <row r="205" spans="1:15">
      <c r="B205">
        <v>1</v>
      </c>
      <c r="C205">
        <v>0.28299999999999997</v>
      </c>
      <c r="F205">
        <v>1</v>
      </c>
      <c r="G205">
        <v>0.28199999999999997</v>
      </c>
      <c r="J205">
        <v>1</v>
      </c>
      <c r="N205">
        <v>1</v>
      </c>
    </row>
    <row r="206" spans="1:15">
      <c r="B206">
        <v>2</v>
      </c>
      <c r="C206">
        <v>0.29599999999999999</v>
      </c>
      <c r="F206">
        <v>2</v>
      </c>
      <c r="G206">
        <v>0.28299999999999997</v>
      </c>
      <c r="J206">
        <v>2</v>
      </c>
      <c r="N206">
        <v>2</v>
      </c>
    </row>
    <row r="207" spans="1:15">
      <c r="B207">
        <v>3</v>
      </c>
      <c r="C207">
        <v>0.28799999999999998</v>
      </c>
      <c r="F207">
        <v>3</v>
      </c>
      <c r="G207">
        <v>0.28199999999999997</v>
      </c>
      <c r="J207">
        <v>3</v>
      </c>
      <c r="N207">
        <v>3</v>
      </c>
    </row>
    <row r="208" spans="1:15">
      <c r="B208">
        <v>4</v>
      </c>
      <c r="C208">
        <v>0.29299999999999998</v>
      </c>
      <c r="F208">
        <v>4</v>
      </c>
      <c r="G208">
        <v>0.28799999999999998</v>
      </c>
      <c r="J208">
        <v>4</v>
      </c>
      <c r="N208">
        <v>4</v>
      </c>
    </row>
    <row r="209" spans="1:15">
      <c r="B209">
        <v>5</v>
      </c>
      <c r="C209">
        <v>0.28899999999999998</v>
      </c>
      <c r="F209">
        <v>5</v>
      </c>
      <c r="G209">
        <v>0.28599999999999998</v>
      </c>
      <c r="J209">
        <v>5</v>
      </c>
      <c r="N209">
        <v>5</v>
      </c>
    </row>
    <row r="210" spans="1:15">
      <c r="B210">
        <v>6</v>
      </c>
      <c r="C210">
        <v>0.29199999999999998</v>
      </c>
      <c r="F210">
        <v>6</v>
      </c>
      <c r="G210">
        <v>0.28499999999999998</v>
      </c>
      <c r="J210">
        <v>6</v>
      </c>
      <c r="N210">
        <v>6</v>
      </c>
    </row>
    <row r="211" spans="1:15">
      <c r="B211">
        <v>7</v>
      </c>
      <c r="C211">
        <v>0.29199999999999998</v>
      </c>
      <c r="F211">
        <v>7</v>
      </c>
      <c r="G211">
        <v>0.27900000000000003</v>
      </c>
      <c r="J211">
        <v>7</v>
      </c>
      <c r="N211">
        <v>7</v>
      </c>
    </row>
    <row r="212" spans="1:15">
      <c r="B212">
        <v>8</v>
      </c>
      <c r="C212">
        <v>0.28799999999999998</v>
      </c>
      <c r="F212">
        <v>8</v>
      </c>
      <c r="G212">
        <v>0.28399999999999997</v>
      </c>
      <c r="J212">
        <v>8</v>
      </c>
      <c r="N212">
        <v>8</v>
      </c>
    </row>
    <row r="214" spans="1:15">
      <c r="B214" t="s">
        <v>561</v>
      </c>
      <c r="C214">
        <f>(SUM(C205:C212)/8)</f>
        <v>0.29012499999999997</v>
      </c>
      <c r="F214" t="s">
        <v>561</v>
      </c>
      <c r="G214">
        <f>(SUM(G205:G212)/8)</f>
        <v>0.28362499999999996</v>
      </c>
      <c r="J214" t="s">
        <v>561</v>
      </c>
      <c r="K214">
        <f>(SUM(K205:K212)/8)</f>
        <v>0</v>
      </c>
      <c r="N214" t="s">
        <v>561</v>
      </c>
      <c r="O214">
        <f>(SUM(O205:O212)/8)</f>
        <v>0</v>
      </c>
    </row>
    <row r="216" spans="1:15">
      <c r="A216" t="s">
        <v>563</v>
      </c>
      <c r="B216" t="s">
        <v>558</v>
      </c>
      <c r="C216" t="s">
        <v>559</v>
      </c>
      <c r="E216" t="s">
        <v>563</v>
      </c>
      <c r="F216" t="s">
        <v>558</v>
      </c>
      <c r="G216" t="s">
        <v>559</v>
      </c>
    </row>
    <row r="217" spans="1:15">
      <c r="B217">
        <v>1</v>
      </c>
      <c r="C217">
        <v>0.249</v>
      </c>
      <c r="F217">
        <v>1</v>
      </c>
      <c r="G217">
        <v>0.252</v>
      </c>
    </row>
    <row r="218" spans="1:15">
      <c r="B218">
        <v>2</v>
      </c>
      <c r="C218">
        <v>0.26700000000000002</v>
      </c>
      <c r="F218">
        <v>2</v>
      </c>
      <c r="G218">
        <v>0.255</v>
      </c>
    </row>
    <row r="219" spans="1:15">
      <c r="B219">
        <v>3</v>
      </c>
      <c r="C219">
        <v>0.28499999999999998</v>
      </c>
      <c r="F219">
        <v>3</v>
      </c>
      <c r="G219">
        <v>0.245</v>
      </c>
    </row>
    <row r="220" spans="1:15">
      <c r="B220">
        <v>4</v>
      </c>
      <c r="C220">
        <v>0.28100000000000003</v>
      </c>
      <c r="F220">
        <v>4</v>
      </c>
      <c r="G220">
        <v>0.26800000000000002</v>
      </c>
    </row>
    <row r="221" spans="1:15">
      <c r="B221">
        <v>5</v>
      </c>
      <c r="C221">
        <v>0.26200000000000001</v>
      </c>
      <c r="F221">
        <v>5</v>
      </c>
      <c r="G221">
        <v>0.252</v>
      </c>
    </row>
    <row r="222" spans="1:15">
      <c r="B222">
        <v>6</v>
      </c>
      <c r="C222">
        <v>0.28199999999999997</v>
      </c>
      <c r="F222">
        <v>6</v>
      </c>
      <c r="G222">
        <v>0.247</v>
      </c>
    </row>
    <row r="223" spans="1:15">
      <c r="B223">
        <v>7</v>
      </c>
      <c r="C223">
        <v>0.26200000000000001</v>
      </c>
      <c r="F223">
        <v>7</v>
      </c>
      <c r="G223">
        <v>0.25800000000000001</v>
      </c>
    </row>
    <row r="224" spans="1:15">
      <c r="B224">
        <v>8</v>
      </c>
      <c r="C224">
        <v>0.27300000000000002</v>
      </c>
      <c r="F224">
        <v>8</v>
      </c>
      <c r="G224">
        <v>0.245</v>
      </c>
    </row>
    <row r="226" spans="1:7">
      <c r="B226" t="s">
        <v>561</v>
      </c>
      <c r="C226">
        <f>(SUM(C217:C224)/8)</f>
        <v>0.270125</v>
      </c>
      <c r="F226" t="s">
        <v>561</v>
      </c>
      <c r="G226">
        <f>(SUM(G217:G224)/8)</f>
        <v>0.25275000000000003</v>
      </c>
    </row>
    <row r="228" spans="1:7">
      <c r="A228" t="s">
        <v>564</v>
      </c>
      <c r="B228" t="s">
        <v>558</v>
      </c>
      <c r="C228" t="s">
        <v>559</v>
      </c>
      <c r="E228" t="s">
        <v>565</v>
      </c>
      <c r="F228" t="s">
        <v>558</v>
      </c>
      <c r="G228" t="s">
        <v>559</v>
      </c>
    </row>
    <row r="229" spans="1:7">
      <c r="B229">
        <v>1</v>
      </c>
      <c r="C229">
        <v>0.26800000000000002</v>
      </c>
      <c r="F229">
        <v>1</v>
      </c>
      <c r="G229">
        <v>0.25700000000000001</v>
      </c>
    </row>
    <row r="230" spans="1:7">
      <c r="B230">
        <v>2</v>
      </c>
      <c r="C230">
        <v>0.26400000000000001</v>
      </c>
      <c r="F230">
        <v>2</v>
      </c>
      <c r="G230">
        <v>0.27600000000000002</v>
      </c>
    </row>
    <row r="231" spans="1:7">
      <c r="B231">
        <v>3</v>
      </c>
      <c r="C231">
        <v>0.27</v>
      </c>
      <c r="F231">
        <v>3</v>
      </c>
      <c r="G231">
        <v>0.27500000000000002</v>
      </c>
    </row>
    <row r="232" spans="1:7">
      <c r="B232">
        <v>4</v>
      </c>
      <c r="C232">
        <v>0.27600000000000002</v>
      </c>
      <c r="F232">
        <v>4</v>
      </c>
      <c r="G232">
        <v>0.255</v>
      </c>
    </row>
    <row r="233" spans="1:7">
      <c r="B233">
        <v>5</v>
      </c>
      <c r="C233">
        <v>0.26500000000000001</v>
      </c>
      <c r="F233">
        <v>5</v>
      </c>
      <c r="G233">
        <v>0.253</v>
      </c>
    </row>
    <row r="234" spans="1:7">
      <c r="B234">
        <v>6</v>
      </c>
      <c r="C234">
        <v>0.27700000000000002</v>
      </c>
      <c r="F234">
        <v>6</v>
      </c>
      <c r="G234">
        <v>0.26600000000000001</v>
      </c>
    </row>
    <row r="235" spans="1:7">
      <c r="B235">
        <v>7</v>
      </c>
      <c r="C235">
        <v>0.27200000000000002</v>
      </c>
      <c r="F235">
        <v>7</v>
      </c>
      <c r="G235">
        <v>0.26</v>
      </c>
    </row>
    <row r="236" spans="1:7">
      <c r="B236">
        <v>8</v>
      </c>
      <c r="C236">
        <v>0.26100000000000001</v>
      </c>
      <c r="F236">
        <v>8</v>
      </c>
      <c r="G236">
        <v>0.26200000000000001</v>
      </c>
    </row>
    <row r="238" spans="1:7">
      <c r="B238" t="s">
        <v>561</v>
      </c>
      <c r="C238">
        <f>(SUM(C229:C236)/8)</f>
        <v>0.269125</v>
      </c>
      <c r="F238" t="s">
        <v>561</v>
      </c>
      <c r="G238">
        <f>(SUM(G229:G236)/8)</f>
        <v>0.26300000000000001</v>
      </c>
    </row>
    <row r="240" spans="1:7">
      <c r="A240" t="s">
        <v>566</v>
      </c>
      <c r="B240" t="s">
        <v>558</v>
      </c>
      <c r="C240" t="s">
        <v>559</v>
      </c>
      <c r="E240" t="s">
        <v>567</v>
      </c>
      <c r="F240" t="s">
        <v>558</v>
      </c>
      <c r="G240" t="s">
        <v>559</v>
      </c>
    </row>
    <row r="241" spans="1:7">
      <c r="B241">
        <v>1</v>
      </c>
      <c r="C241">
        <v>0.252</v>
      </c>
      <c r="F241">
        <v>1</v>
      </c>
      <c r="G241">
        <v>0.27400000000000002</v>
      </c>
    </row>
    <row r="242" spans="1:7">
      <c r="B242">
        <v>2</v>
      </c>
      <c r="C242">
        <v>0.24299999999999999</v>
      </c>
      <c r="F242">
        <v>2</v>
      </c>
      <c r="G242">
        <v>0.26400000000000001</v>
      </c>
    </row>
    <row r="243" spans="1:7">
      <c r="B243">
        <v>3</v>
      </c>
      <c r="C243">
        <v>0.246</v>
      </c>
      <c r="F243">
        <v>3</v>
      </c>
      <c r="G243">
        <v>0.27500000000000002</v>
      </c>
    </row>
    <row r="244" spans="1:7">
      <c r="B244">
        <v>4</v>
      </c>
      <c r="C244">
        <v>0.25800000000000001</v>
      </c>
      <c r="F244">
        <v>4</v>
      </c>
      <c r="G244">
        <v>0.27400000000000002</v>
      </c>
    </row>
    <row r="245" spans="1:7">
      <c r="B245">
        <v>5</v>
      </c>
      <c r="C245">
        <v>0.246</v>
      </c>
      <c r="F245">
        <v>5</v>
      </c>
      <c r="G245">
        <v>0.26700000000000002</v>
      </c>
    </row>
    <row r="246" spans="1:7">
      <c r="B246">
        <v>6</v>
      </c>
      <c r="C246">
        <v>0.25900000000000001</v>
      </c>
      <c r="F246">
        <v>6</v>
      </c>
      <c r="G246">
        <v>0.27800000000000002</v>
      </c>
    </row>
    <row r="247" spans="1:7">
      <c r="B247">
        <v>7</v>
      </c>
      <c r="C247">
        <v>0.254</v>
      </c>
      <c r="F247">
        <v>7</v>
      </c>
      <c r="G247">
        <v>0.27700000000000002</v>
      </c>
    </row>
    <row r="248" spans="1:7">
      <c r="B248">
        <v>8</v>
      </c>
      <c r="C248">
        <v>0.24099999999999999</v>
      </c>
      <c r="F248">
        <v>8</v>
      </c>
      <c r="G248">
        <v>0.26100000000000001</v>
      </c>
    </row>
    <row r="250" spans="1:7">
      <c r="B250" t="s">
        <v>561</v>
      </c>
      <c r="C250">
        <f>(SUM(C241:C248)/8)</f>
        <v>0.24987500000000001</v>
      </c>
      <c r="F250" t="s">
        <v>561</v>
      </c>
      <c r="G250">
        <f>(SUM(G241:G248)/8)</f>
        <v>0.27125000000000005</v>
      </c>
    </row>
    <row r="252" spans="1:7">
      <c r="A252" t="s">
        <v>568</v>
      </c>
      <c r="B252" t="s">
        <v>558</v>
      </c>
      <c r="C252" t="s">
        <v>559</v>
      </c>
      <c r="E252" t="s">
        <v>569</v>
      </c>
      <c r="F252" t="s">
        <v>558</v>
      </c>
      <c r="G252" t="s">
        <v>559</v>
      </c>
    </row>
    <row r="253" spans="1:7">
      <c r="B253">
        <v>1</v>
      </c>
      <c r="C253">
        <v>0.26600000000000001</v>
      </c>
      <c r="F253">
        <v>1</v>
      </c>
      <c r="G253">
        <v>0.26100000000000001</v>
      </c>
    </row>
    <row r="254" spans="1:7">
      <c r="B254">
        <v>2</v>
      </c>
      <c r="C254">
        <v>0.26800000000000002</v>
      </c>
      <c r="F254">
        <v>2</v>
      </c>
      <c r="G254">
        <v>0.27</v>
      </c>
    </row>
    <row r="255" spans="1:7">
      <c r="B255">
        <v>3</v>
      </c>
      <c r="C255">
        <v>0.27800000000000002</v>
      </c>
      <c r="F255">
        <v>3</v>
      </c>
      <c r="G255">
        <v>0.27800000000000002</v>
      </c>
    </row>
    <row r="256" spans="1:7">
      <c r="B256">
        <v>4</v>
      </c>
      <c r="C256">
        <v>0.27600000000000002</v>
      </c>
      <c r="F256">
        <v>4</v>
      </c>
      <c r="G256">
        <v>0.27700000000000002</v>
      </c>
    </row>
    <row r="257" spans="1:15">
      <c r="B257">
        <v>5</v>
      </c>
      <c r="C257">
        <v>0.25600000000000001</v>
      </c>
      <c r="F257">
        <v>5</v>
      </c>
      <c r="G257">
        <v>0.26100000000000001</v>
      </c>
    </row>
    <row r="258" spans="1:15">
      <c r="B258">
        <v>6</v>
      </c>
      <c r="C258">
        <v>0.27100000000000002</v>
      </c>
      <c r="F258">
        <v>6</v>
      </c>
      <c r="G258">
        <v>0.26600000000000001</v>
      </c>
    </row>
    <row r="259" spans="1:15">
      <c r="B259">
        <v>7</v>
      </c>
      <c r="C259">
        <v>0.27300000000000002</v>
      </c>
      <c r="F259">
        <v>7</v>
      </c>
      <c r="G259">
        <v>0.26400000000000001</v>
      </c>
    </row>
    <row r="260" spans="1:15">
      <c r="B260">
        <v>8</v>
      </c>
      <c r="C260">
        <v>0.27</v>
      </c>
      <c r="F260">
        <v>8</v>
      </c>
      <c r="G260">
        <v>0.26900000000000002</v>
      </c>
    </row>
    <row r="262" spans="1:15">
      <c r="B262" t="s">
        <v>561</v>
      </c>
      <c r="C262">
        <f>(SUM(C253:C260)/8)</f>
        <v>0.26975000000000005</v>
      </c>
      <c r="F262" t="s">
        <v>561</v>
      </c>
      <c r="G262">
        <f>(SUM(G253:G260)/8)</f>
        <v>0.26824999999999999</v>
      </c>
    </row>
    <row r="264" spans="1:15">
      <c r="A264" t="s">
        <v>570</v>
      </c>
      <c r="B264" t="s">
        <v>558</v>
      </c>
      <c r="C264" t="s">
        <v>559</v>
      </c>
      <c r="E264" t="s">
        <v>571</v>
      </c>
      <c r="F264" t="s">
        <v>558</v>
      </c>
      <c r="G264" t="s">
        <v>559</v>
      </c>
      <c r="I264" t="s">
        <v>562</v>
      </c>
      <c r="J264" t="s">
        <v>558</v>
      </c>
      <c r="K264" t="s">
        <v>559</v>
      </c>
      <c r="M264" t="s">
        <v>562</v>
      </c>
      <c r="N264" t="s">
        <v>558</v>
      </c>
      <c r="O264" t="s">
        <v>559</v>
      </c>
    </row>
    <row r="265" spans="1:15">
      <c r="B265">
        <v>1</v>
      </c>
      <c r="C265">
        <v>0.25900000000000001</v>
      </c>
      <c r="F265">
        <v>1</v>
      </c>
      <c r="G265">
        <v>0.26500000000000001</v>
      </c>
      <c r="J265">
        <v>1</v>
      </c>
      <c r="N265">
        <v>1</v>
      </c>
    </row>
    <row r="266" spans="1:15">
      <c r="B266">
        <v>2</v>
      </c>
      <c r="C266">
        <v>0.26900000000000002</v>
      </c>
      <c r="F266">
        <v>2</v>
      </c>
      <c r="G266">
        <v>0.27</v>
      </c>
      <c r="J266">
        <v>2</v>
      </c>
      <c r="N266">
        <v>2</v>
      </c>
    </row>
    <row r="267" spans="1:15">
      <c r="B267">
        <v>3</v>
      </c>
      <c r="C267">
        <v>0.26</v>
      </c>
      <c r="F267">
        <v>3</v>
      </c>
      <c r="G267">
        <v>0.27100000000000002</v>
      </c>
      <c r="J267">
        <v>3</v>
      </c>
      <c r="N267">
        <v>3</v>
      </c>
    </row>
    <row r="268" spans="1:15">
      <c r="B268">
        <v>4</v>
      </c>
      <c r="C268">
        <v>0.26400000000000001</v>
      </c>
      <c r="F268">
        <v>4</v>
      </c>
      <c r="G268">
        <v>0.26100000000000001</v>
      </c>
      <c r="J268">
        <v>4</v>
      </c>
      <c r="N268">
        <v>4</v>
      </c>
    </row>
    <row r="269" spans="1:15">
      <c r="B269">
        <v>5</v>
      </c>
      <c r="C269">
        <v>0.27400000000000002</v>
      </c>
      <c r="F269">
        <v>5</v>
      </c>
      <c r="G269">
        <v>0.26600000000000001</v>
      </c>
      <c r="J269">
        <v>5</v>
      </c>
      <c r="N269">
        <v>5</v>
      </c>
    </row>
    <row r="270" spans="1:15">
      <c r="B270">
        <v>6</v>
      </c>
      <c r="C270">
        <v>0.25600000000000001</v>
      </c>
      <c r="F270">
        <v>6</v>
      </c>
      <c r="G270">
        <v>0.26600000000000001</v>
      </c>
      <c r="J270">
        <v>6</v>
      </c>
      <c r="N270">
        <v>6</v>
      </c>
    </row>
    <row r="271" spans="1:15">
      <c r="B271">
        <v>7</v>
      </c>
      <c r="C271">
        <v>0.26700000000000002</v>
      </c>
      <c r="F271">
        <v>7</v>
      </c>
      <c r="G271">
        <v>0.27600000000000002</v>
      </c>
      <c r="J271">
        <v>7</v>
      </c>
      <c r="N271">
        <v>7</v>
      </c>
    </row>
    <row r="272" spans="1:15">
      <c r="B272">
        <v>8</v>
      </c>
      <c r="C272">
        <v>0.252</v>
      </c>
      <c r="F272">
        <v>8</v>
      </c>
      <c r="G272">
        <v>0.26600000000000001</v>
      </c>
      <c r="J272">
        <v>8</v>
      </c>
      <c r="N272">
        <v>8</v>
      </c>
    </row>
    <row r="274" spans="1:15">
      <c r="B274" t="s">
        <v>561</v>
      </c>
      <c r="C274">
        <f>(SUM(C265:C272)/8)</f>
        <v>0.262625</v>
      </c>
      <c r="F274" t="s">
        <v>561</v>
      </c>
      <c r="G274">
        <f>(SUM(G265:G272)/8)</f>
        <v>0.267625</v>
      </c>
      <c r="J274" t="s">
        <v>561</v>
      </c>
      <c r="K274">
        <f>(SUM(K265:K272)/8)</f>
        <v>0</v>
      </c>
      <c r="N274" t="s">
        <v>561</v>
      </c>
      <c r="O274">
        <f>(SUM(O265:O272)/8)</f>
        <v>0</v>
      </c>
    </row>
    <row r="276" spans="1:15">
      <c r="A276" t="s">
        <v>572</v>
      </c>
      <c r="B276" t="s">
        <v>558</v>
      </c>
      <c r="C276" t="s">
        <v>559</v>
      </c>
      <c r="E276" t="s">
        <v>573</v>
      </c>
      <c r="F276" t="s">
        <v>558</v>
      </c>
      <c r="G276" t="s">
        <v>559</v>
      </c>
      <c r="I276" t="s">
        <v>562</v>
      </c>
      <c r="J276" t="s">
        <v>558</v>
      </c>
      <c r="K276" t="s">
        <v>559</v>
      </c>
      <c r="M276" t="s">
        <v>562</v>
      </c>
      <c r="N276" t="s">
        <v>558</v>
      </c>
      <c r="O276" t="s">
        <v>559</v>
      </c>
    </row>
    <row r="277" spans="1:15">
      <c r="B277">
        <v>1</v>
      </c>
      <c r="C277">
        <v>0.253</v>
      </c>
      <c r="F277">
        <v>1</v>
      </c>
      <c r="G277">
        <v>0.251</v>
      </c>
      <c r="J277">
        <v>1</v>
      </c>
      <c r="N277">
        <v>1</v>
      </c>
    </row>
    <row r="278" spans="1:15">
      <c r="B278">
        <v>2</v>
      </c>
      <c r="C278">
        <v>0.26100000000000001</v>
      </c>
      <c r="F278">
        <v>2</v>
      </c>
      <c r="G278">
        <v>0.26100000000000001</v>
      </c>
      <c r="J278">
        <v>2</v>
      </c>
      <c r="N278">
        <v>2</v>
      </c>
    </row>
    <row r="279" spans="1:15">
      <c r="B279">
        <v>3</v>
      </c>
      <c r="C279">
        <v>0.26800000000000002</v>
      </c>
      <c r="F279">
        <v>3</v>
      </c>
      <c r="G279">
        <v>0.26500000000000001</v>
      </c>
      <c r="J279">
        <v>3</v>
      </c>
      <c r="N279">
        <v>3</v>
      </c>
    </row>
    <row r="280" spans="1:15">
      <c r="B280">
        <v>4</v>
      </c>
      <c r="C280">
        <v>0.27400000000000002</v>
      </c>
      <c r="F280">
        <v>4</v>
      </c>
      <c r="G280">
        <v>0.27300000000000002</v>
      </c>
      <c r="J280">
        <v>4</v>
      </c>
      <c r="N280">
        <v>4</v>
      </c>
    </row>
    <row r="281" spans="1:15">
      <c r="B281">
        <v>5</v>
      </c>
      <c r="C281">
        <v>0.27800000000000002</v>
      </c>
      <c r="F281">
        <v>5</v>
      </c>
      <c r="G281">
        <v>0.26400000000000001</v>
      </c>
      <c r="J281">
        <v>5</v>
      </c>
      <c r="N281">
        <v>5</v>
      </c>
    </row>
    <row r="282" spans="1:15">
      <c r="B282">
        <v>6</v>
      </c>
      <c r="C282">
        <v>0.27200000000000002</v>
      </c>
      <c r="F282">
        <v>6</v>
      </c>
      <c r="G282">
        <v>0.25700000000000001</v>
      </c>
      <c r="J282">
        <v>6</v>
      </c>
      <c r="N282">
        <v>6</v>
      </c>
    </row>
    <row r="283" spans="1:15">
      <c r="B283">
        <v>7</v>
      </c>
      <c r="C283">
        <v>0.27800000000000002</v>
      </c>
      <c r="F283">
        <v>7</v>
      </c>
      <c r="G283">
        <v>0.254</v>
      </c>
      <c r="J283">
        <v>7</v>
      </c>
      <c r="N283">
        <v>7</v>
      </c>
    </row>
    <row r="284" spans="1:15">
      <c r="B284">
        <v>8</v>
      </c>
      <c r="C284">
        <v>0.25900000000000001</v>
      </c>
      <c r="F284">
        <v>8</v>
      </c>
      <c r="G284">
        <v>0.27400000000000002</v>
      </c>
      <c r="J284">
        <v>8</v>
      </c>
      <c r="N284">
        <v>8</v>
      </c>
    </row>
    <row r="286" spans="1:15">
      <c r="B286" t="s">
        <v>561</v>
      </c>
      <c r="C286">
        <f>(SUM(C277:C284)/8)</f>
        <v>0.26787500000000003</v>
      </c>
      <c r="F286" t="s">
        <v>561</v>
      </c>
      <c r="G286">
        <f>(SUM(G277:G284)/8)</f>
        <v>0.26237500000000002</v>
      </c>
      <c r="J286" t="s">
        <v>561</v>
      </c>
      <c r="K286">
        <f>(SUM(K277:K284)/8)</f>
        <v>0</v>
      </c>
      <c r="N286" t="s">
        <v>561</v>
      </c>
      <c r="O286">
        <f>(SUM(O277:O284)/8)</f>
        <v>0</v>
      </c>
    </row>
    <row r="288" spans="1:15" s="22" customFormat="1">
      <c r="A288" s="22" t="s">
        <v>574</v>
      </c>
      <c r="B288" s="22" t="s">
        <v>558</v>
      </c>
      <c r="C288" s="22" t="s">
        <v>559</v>
      </c>
      <c r="E288" s="22" t="s">
        <v>243</v>
      </c>
      <c r="F288" s="22" t="s">
        <v>558</v>
      </c>
      <c r="G288" s="22" t="s">
        <v>559</v>
      </c>
      <c r="I288" s="22" t="s">
        <v>244</v>
      </c>
      <c r="J288" s="22" t="s">
        <v>558</v>
      </c>
      <c r="K288" s="22" t="s">
        <v>559</v>
      </c>
      <c r="M288" s="22" t="s">
        <v>245</v>
      </c>
      <c r="N288" s="22" t="s">
        <v>558</v>
      </c>
      <c r="O288" s="22" t="s">
        <v>559</v>
      </c>
    </row>
    <row r="289" spans="1:15">
      <c r="B289">
        <v>1</v>
      </c>
      <c r="C289">
        <v>0.24299999999999999</v>
      </c>
      <c r="F289">
        <v>1</v>
      </c>
      <c r="G289">
        <v>0.26800000000000002</v>
      </c>
      <c r="J289">
        <v>1</v>
      </c>
      <c r="K289">
        <v>0.26600000000000001</v>
      </c>
      <c r="N289">
        <v>1</v>
      </c>
      <c r="O289">
        <v>0.28499999999999998</v>
      </c>
    </row>
    <row r="290" spans="1:15">
      <c r="B290">
        <v>2</v>
      </c>
      <c r="C290">
        <v>0.26500000000000001</v>
      </c>
      <c r="F290">
        <v>2</v>
      </c>
      <c r="G290">
        <v>0.26600000000000001</v>
      </c>
      <c r="J290">
        <v>2</v>
      </c>
      <c r="K290">
        <v>0.27100000000000002</v>
      </c>
      <c r="N290">
        <v>2</v>
      </c>
      <c r="O290">
        <v>0.27500000000000002</v>
      </c>
    </row>
    <row r="291" spans="1:15">
      <c r="B291">
        <v>3</v>
      </c>
      <c r="C291">
        <v>0.25900000000000001</v>
      </c>
      <c r="F291">
        <v>3</v>
      </c>
      <c r="G291">
        <v>0.26800000000000002</v>
      </c>
      <c r="J291">
        <v>3</v>
      </c>
      <c r="K291">
        <v>0.26200000000000001</v>
      </c>
      <c r="N291">
        <v>3</v>
      </c>
      <c r="O291">
        <v>0.26700000000000002</v>
      </c>
    </row>
    <row r="292" spans="1:15">
      <c r="B292">
        <v>4</v>
      </c>
      <c r="C292">
        <v>0.25800000000000001</v>
      </c>
      <c r="F292">
        <v>4</v>
      </c>
      <c r="G292">
        <v>0.25900000000000001</v>
      </c>
      <c r="J292">
        <v>4</v>
      </c>
      <c r="K292">
        <v>0.26500000000000001</v>
      </c>
      <c r="N292">
        <v>4</v>
      </c>
      <c r="O292">
        <v>0.27800000000000002</v>
      </c>
    </row>
    <row r="293" spans="1:15">
      <c r="B293">
        <v>5</v>
      </c>
      <c r="C293">
        <v>0.26200000000000001</v>
      </c>
      <c r="F293">
        <v>5</v>
      </c>
      <c r="G293">
        <v>0.254</v>
      </c>
      <c r="J293">
        <v>5</v>
      </c>
      <c r="K293">
        <v>0.26300000000000001</v>
      </c>
      <c r="N293">
        <v>5</v>
      </c>
      <c r="O293">
        <v>0.27300000000000002</v>
      </c>
    </row>
    <row r="294" spans="1:15">
      <c r="B294">
        <v>6</v>
      </c>
      <c r="C294">
        <v>0.26</v>
      </c>
      <c r="F294">
        <v>6</v>
      </c>
      <c r="G294">
        <v>0.25800000000000001</v>
      </c>
      <c r="J294">
        <v>6</v>
      </c>
      <c r="K294">
        <v>0.26100000000000001</v>
      </c>
      <c r="N294">
        <v>6</v>
      </c>
      <c r="O294">
        <v>0.27300000000000002</v>
      </c>
    </row>
    <row r="295" spans="1:15">
      <c r="B295">
        <v>7</v>
      </c>
      <c r="C295">
        <v>0.27800000000000002</v>
      </c>
      <c r="F295">
        <v>7</v>
      </c>
      <c r="G295">
        <v>0.26300000000000001</v>
      </c>
      <c r="J295">
        <v>7</v>
      </c>
      <c r="K295">
        <v>0.26600000000000001</v>
      </c>
      <c r="N295">
        <v>7</v>
      </c>
      <c r="O295">
        <v>0.27900000000000003</v>
      </c>
    </row>
    <row r="296" spans="1:15">
      <c r="B296">
        <v>8</v>
      </c>
      <c r="C296">
        <v>0.26100000000000001</v>
      </c>
      <c r="F296">
        <v>8</v>
      </c>
      <c r="G296">
        <v>0.26700000000000002</v>
      </c>
      <c r="J296">
        <v>8</v>
      </c>
      <c r="K296">
        <v>0.27100000000000002</v>
      </c>
      <c r="N296">
        <v>8</v>
      </c>
      <c r="O296">
        <v>0.28199999999999997</v>
      </c>
    </row>
    <row r="298" spans="1:15">
      <c r="B298" t="s">
        <v>561</v>
      </c>
      <c r="C298">
        <f>(SUM(C289:C296)/8)</f>
        <v>0.26074999999999998</v>
      </c>
      <c r="F298" t="s">
        <v>561</v>
      </c>
      <c r="G298">
        <f>(SUM(G289:G296)/8)</f>
        <v>0.26287499999999997</v>
      </c>
      <c r="J298" t="s">
        <v>561</v>
      </c>
      <c r="K298">
        <f>(SUM(K289:K296)/8)</f>
        <v>0.265625</v>
      </c>
      <c r="N298" t="s">
        <v>561</v>
      </c>
      <c r="O298">
        <f>(SUM(O289:O296)/8)</f>
        <v>0.27650000000000002</v>
      </c>
    </row>
    <row r="300" spans="1:15" s="22" customFormat="1">
      <c r="A300" s="22" t="s">
        <v>575</v>
      </c>
      <c r="B300" s="22" t="s">
        <v>558</v>
      </c>
      <c r="C300" s="22" t="s">
        <v>559</v>
      </c>
      <c r="E300" s="22" t="s">
        <v>576</v>
      </c>
      <c r="F300" s="22" t="s">
        <v>558</v>
      </c>
      <c r="G300" s="22" t="s">
        <v>559</v>
      </c>
      <c r="I300" s="22" t="s">
        <v>562</v>
      </c>
      <c r="J300" s="22" t="s">
        <v>558</v>
      </c>
      <c r="K300" s="22" t="s">
        <v>559</v>
      </c>
      <c r="M300" s="22" t="s">
        <v>562</v>
      </c>
      <c r="N300" s="22" t="s">
        <v>558</v>
      </c>
      <c r="O300" s="22" t="s">
        <v>559</v>
      </c>
    </row>
    <row r="301" spans="1:15">
      <c r="B301">
        <v>1</v>
      </c>
      <c r="C301">
        <v>0.26100000000000001</v>
      </c>
      <c r="F301">
        <v>1</v>
      </c>
      <c r="G301">
        <v>0.24199999999999999</v>
      </c>
      <c r="J301">
        <v>1</v>
      </c>
      <c r="N301">
        <v>1</v>
      </c>
    </row>
    <row r="302" spans="1:15">
      <c r="B302">
        <v>2</v>
      </c>
      <c r="C302">
        <v>0.26300000000000001</v>
      </c>
      <c r="F302">
        <v>2</v>
      </c>
      <c r="G302">
        <v>0.25800000000000001</v>
      </c>
      <c r="J302">
        <v>2</v>
      </c>
      <c r="N302">
        <v>2</v>
      </c>
    </row>
    <row r="303" spans="1:15">
      <c r="B303">
        <v>3</v>
      </c>
      <c r="C303">
        <v>0.24299999999999999</v>
      </c>
      <c r="F303">
        <v>3</v>
      </c>
      <c r="G303">
        <v>0.24099999999999999</v>
      </c>
      <c r="J303">
        <v>3</v>
      </c>
      <c r="N303">
        <v>3</v>
      </c>
    </row>
    <row r="304" spans="1:15">
      <c r="B304">
        <v>4</v>
      </c>
      <c r="C304">
        <v>0.26</v>
      </c>
      <c r="F304">
        <v>4</v>
      </c>
      <c r="G304">
        <v>0.24299999999999999</v>
      </c>
      <c r="J304">
        <v>4</v>
      </c>
      <c r="N304">
        <v>4</v>
      </c>
    </row>
    <row r="305" spans="1:15">
      <c r="B305">
        <v>5</v>
      </c>
      <c r="C305">
        <v>0.26300000000000001</v>
      </c>
      <c r="F305">
        <v>5</v>
      </c>
      <c r="G305">
        <v>0.252</v>
      </c>
      <c r="J305">
        <v>5</v>
      </c>
      <c r="N305">
        <v>5</v>
      </c>
    </row>
    <row r="306" spans="1:15">
      <c r="B306">
        <v>6</v>
      </c>
      <c r="C306">
        <v>0.26500000000000001</v>
      </c>
      <c r="F306">
        <v>6</v>
      </c>
      <c r="G306">
        <v>0.253</v>
      </c>
      <c r="J306">
        <v>6</v>
      </c>
      <c r="N306">
        <v>6</v>
      </c>
    </row>
    <row r="307" spans="1:15">
      <c r="B307">
        <v>7</v>
      </c>
      <c r="C307">
        <v>0.26200000000000001</v>
      </c>
      <c r="F307">
        <v>7</v>
      </c>
      <c r="G307">
        <v>0.25</v>
      </c>
      <c r="J307">
        <v>7</v>
      </c>
      <c r="N307">
        <v>7</v>
      </c>
    </row>
    <row r="308" spans="1:15">
      <c r="B308">
        <v>8</v>
      </c>
      <c r="C308">
        <v>0.252</v>
      </c>
      <c r="F308">
        <v>8</v>
      </c>
      <c r="G308">
        <v>0.24099999999999999</v>
      </c>
      <c r="J308">
        <v>8</v>
      </c>
      <c r="N308">
        <v>8</v>
      </c>
    </row>
    <row r="310" spans="1:15">
      <c r="B310" t="s">
        <v>561</v>
      </c>
      <c r="C310">
        <f>(SUM(C301:C308)/8)</f>
        <v>0.25862499999999999</v>
      </c>
      <c r="F310" t="s">
        <v>561</v>
      </c>
      <c r="G310">
        <f>(SUM(G301:G308)/8)</f>
        <v>0.2475</v>
      </c>
      <c r="J310" t="s">
        <v>561</v>
      </c>
      <c r="K310">
        <f>(SUM(K301:K308)/8)</f>
        <v>0</v>
      </c>
      <c r="N310" t="s">
        <v>561</v>
      </c>
      <c r="O310">
        <f>(SUM(O301:O308)/8)</f>
        <v>0</v>
      </c>
    </row>
    <row r="312" spans="1:15">
      <c r="A312" t="s">
        <v>248</v>
      </c>
      <c r="B312" t="s">
        <v>558</v>
      </c>
      <c r="C312" t="s">
        <v>559</v>
      </c>
      <c r="E312" t="s">
        <v>249</v>
      </c>
      <c r="F312" t="s">
        <v>558</v>
      </c>
      <c r="G312" t="s">
        <v>559</v>
      </c>
    </row>
    <row r="313" spans="1:15">
      <c r="B313">
        <v>1</v>
      </c>
      <c r="F313">
        <v>1</v>
      </c>
    </row>
    <row r="314" spans="1:15">
      <c r="B314">
        <v>2</v>
      </c>
      <c r="F314">
        <v>2</v>
      </c>
    </row>
    <row r="315" spans="1:15">
      <c r="B315">
        <v>3</v>
      </c>
      <c r="F315">
        <v>3</v>
      </c>
    </row>
    <row r="316" spans="1:15">
      <c r="B316">
        <v>4</v>
      </c>
      <c r="F316">
        <v>4</v>
      </c>
    </row>
    <row r="317" spans="1:15">
      <c r="B317">
        <v>5</v>
      </c>
      <c r="F317">
        <v>5</v>
      </c>
    </row>
    <row r="318" spans="1:15">
      <c r="B318">
        <v>6</v>
      </c>
      <c r="F318">
        <v>6</v>
      </c>
    </row>
    <row r="319" spans="1:15">
      <c r="B319">
        <v>7</v>
      </c>
      <c r="F319">
        <v>7</v>
      </c>
    </row>
    <row r="320" spans="1:15">
      <c r="B320">
        <v>8</v>
      </c>
      <c r="F320">
        <v>8</v>
      </c>
    </row>
    <row r="322" spans="1:15">
      <c r="B322" t="s">
        <v>561</v>
      </c>
      <c r="C322">
        <f>(SUM(C313:C320)/8)</f>
        <v>0</v>
      </c>
      <c r="F322" t="s">
        <v>561</v>
      </c>
      <c r="G322">
        <f>(SUM(G313:G320)/8)</f>
        <v>0</v>
      </c>
    </row>
    <row r="324" spans="1:15">
      <c r="A324" t="s">
        <v>250</v>
      </c>
      <c r="B324" t="s">
        <v>558</v>
      </c>
      <c r="C324" t="s">
        <v>559</v>
      </c>
      <c r="E324" t="s">
        <v>252</v>
      </c>
      <c r="F324" t="s">
        <v>558</v>
      </c>
      <c r="G324" t="s">
        <v>559</v>
      </c>
      <c r="I324" t="s">
        <v>562</v>
      </c>
      <c r="J324" t="s">
        <v>558</v>
      </c>
      <c r="K324" t="s">
        <v>559</v>
      </c>
      <c r="M324" t="s">
        <v>562</v>
      </c>
      <c r="N324" t="s">
        <v>558</v>
      </c>
      <c r="O324" t="s">
        <v>559</v>
      </c>
    </row>
    <row r="325" spans="1:15">
      <c r="B325">
        <v>1</v>
      </c>
      <c r="C325">
        <v>0.25</v>
      </c>
      <c r="F325">
        <v>1</v>
      </c>
      <c r="G325">
        <v>0.247</v>
      </c>
      <c r="J325">
        <v>1</v>
      </c>
      <c r="N325">
        <v>1</v>
      </c>
    </row>
    <row r="326" spans="1:15">
      <c r="B326">
        <v>2</v>
      </c>
      <c r="C326">
        <v>0.26700000000000002</v>
      </c>
      <c r="F326">
        <v>2</v>
      </c>
      <c r="G326">
        <v>0.25</v>
      </c>
      <c r="J326">
        <v>2</v>
      </c>
      <c r="N326">
        <v>2</v>
      </c>
    </row>
    <row r="327" spans="1:15">
      <c r="B327">
        <v>3</v>
      </c>
      <c r="C327">
        <v>0.26</v>
      </c>
      <c r="F327">
        <v>3</v>
      </c>
      <c r="G327">
        <v>0.25600000000000001</v>
      </c>
      <c r="J327">
        <v>3</v>
      </c>
      <c r="N327">
        <v>3</v>
      </c>
    </row>
    <row r="328" spans="1:15">
      <c r="B328">
        <v>4</v>
      </c>
      <c r="C328">
        <v>0.25900000000000001</v>
      </c>
      <c r="F328">
        <v>4</v>
      </c>
      <c r="G328">
        <v>0.24299999999999999</v>
      </c>
      <c r="J328">
        <v>4</v>
      </c>
      <c r="N328">
        <v>4</v>
      </c>
    </row>
    <row r="329" spans="1:15">
      <c r="B329">
        <v>5</v>
      </c>
      <c r="C329">
        <v>0.248</v>
      </c>
      <c r="F329">
        <v>5</v>
      </c>
      <c r="G329">
        <v>0.25</v>
      </c>
      <c r="J329">
        <v>5</v>
      </c>
      <c r="N329">
        <v>5</v>
      </c>
    </row>
    <row r="330" spans="1:15">
      <c r="B330">
        <v>6</v>
      </c>
      <c r="C330">
        <v>0.26500000000000001</v>
      </c>
      <c r="F330">
        <v>6</v>
      </c>
      <c r="G330">
        <v>0.27</v>
      </c>
      <c r="J330">
        <v>6</v>
      </c>
      <c r="N330">
        <v>6</v>
      </c>
    </row>
    <row r="331" spans="1:15">
      <c r="B331">
        <v>7</v>
      </c>
      <c r="C331">
        <v>0.26800000000000002</v>
      </c>
      <c r="F331">
        <v>7</v>
      </c>
      <c r="G331">
        <v>0.252</v>
      </c>
      <c r="J331">
        <v>7</v>
      </c>
      <c r="N331">
        <v>7</v>
      </c>
    </row>
    <row r="332" spans="1:15">
      <c r="B332">
        <v>8</v>
      </c>
      <c r="C332">
        <v>0.26</v>
      </c>
      <c r="F332">
        <v>8</v>
      </c>
      <c r="G332">
        <v>0.246</v>
      </c>
      <c r="J332">
        <v>8</v>
      </c>
      <c r="N332">
        <v>8</v>
      </c>
    </row>
    <row r="334" spans="1:15">
      <c r="B334" t="s">
        <v>561</v>
      </c>
      <c r="C334">
        <f>(SUM(C325:C332)/8)</f>
        <v>0.25962499999999999</v>
      </c>
      <c r="F334" t="s">
        <v>561</v>
      </c>
      <c r="G334">
        <f>(SUM(G325:G332)/8)</f>
        <v>0.25175000000000003</v>
      </c>
      <c r="J334" t="s">
        <v>561</v>
      </c>
      <c r="K334">
        <f>(SUM(K325:K332)/8)</f>
        <v>0</v>
      </c>
      <c r="N334" t="s">
        <v>561</v>
      </c>
      <c r="O334">
        <f>(SUM(O325:O332)/8)</f>
        <v>0</v>
      </c>
    </row>
    <row r="336" spans="1:15">
      <c r="A336" t="s">
        <v>254</v>
      </c>
      <c r="B336" t="s">
        <v>558</v>
      </c>
      <c r="C336" t="s">
        <v>559</v>
      </c>
      <c r="E336" t="s">
        <v>256</v>
      </c>
      <c r="F336" t="s">
        <v>558</v>
      </c>
      <c r="G336" t="s">
        <v>559</v>
      </c>
    </row>
    <row r="337" spans="1:7">
      <c r="B337">
        <v>1</v>
      </c>
      <c r="C337">
        <v>0.25</v>
      </c>
      <c r="F337">
        <v>1</v>
      </c>
      <c r="G337">
        <v>0.25600000000000001</v>
      </c>
    </row>
    <row r="338" spans="1:7">
      <c r="B338">
        <v>2</v>
      </c>
      <c r="C338">
        <v>0.25900000000000001</v>
      </c>
      <c r="F338">
        <v>2</v>
      </c>
      <c r="G338">
        <v>0.26700000000000002</v>
      </c>
    </row>
    <row r="339" spans="1:7">
      <c r="B339">
        <v>3</v>
      </c>
      <c r="C339">
        <v>0.26300000000000001</v>
      </c>
      <c r="F339">
        <v>3</v>
      </c>
      <c r="G339">
        <v>0.251</v>
      </c>
    </row>
    <row r="340" spans="1:7">
      <c r="B340">
        <v>4</v>
      </c>
      <c r="C340">
        <v>0.25900000000000001</v>
      </c>
      <c r="F340">
        <v>4</v>
      </c>
      <c r="G340">
        <v>0.254</v>
      </c>
    </row>
    <row r="341" spans="1:7">
      <c r="B341">
        <v>5</v>
      </c>
      <c r="C341">
        <v>0.255</v>
      </c>
      <c r="F341">
        <v>5</v>
      </c>
      <c r="G341">
        <v>0.26200000000000001</v>
      </c>
    </row>
    <row r="342" spans="1:7">
      <c r="B342">
        <v>6</v>
      </c>
      <c r="C342">
        <v>0.25700000000000001</v>
      </c>
      <c r="F342">
        <v>6</v>
      </c>
      <c r="G342">
        <v>0.26</v>
      </c>
    </row>
    <row r="343" spans="1:7">
      <c r="B343">
        <v>7</v>
      </c>
      <c r="C343">
        <v>0.254</v>
      </c>
      <c r="F343">
        <v>7</v>
      </c>
      <c r="G343">
        <v>0.26600000000000001</v>
      </c>
    </row>
    <row r="344" spans="1:7">
      <c r="B344">
        <v>8</v>
      </c>
      <c r="C344">
        <v>0.26</v>
      </c>
      <c r="F344">
        <v>8</v>
      </c>
      <c r="G344">
        <v>0.249</v>
      </c>
    </row>
    <row r="346" spans="1:7">
      <c r="B346" t="s">
        <v>561</v>
      </c>
      <c r="C346">
        <f>(SUM(C337:C344)/8)</f>
        <v>0.25712500000000005</v>
      </c>
      <c r="F346" t="s">
        <v>561</v>
      </c>
      <c r="G346">
        <f>(SUM(G337:G344)/8)</f>
        <v>0.25812499999999999</v>
      </c>
    </row>
    <row r="348" spans="1:7">
      <c r="A348" t="s">
        <v>257</v>
      </c>
      <c r="B348" t="s">
        <v>558</v>
      </c>
      <c r="C348" t="s">
        <v>559</v>
      </c>
      <c r="E348" t="s">
        <v>259</v>
      </c>
      <c r="F348" t="s">
        <v>558</v>
      </c>
      <c r="G348" t="s">
        <v>559</v>
      </c>
    </row>
    <row r="349" spans="1:7">
      <c r="B349">
        <v>1</v>
      </c>
      <c r="C349">
        <v>0.25800000000000001</v>
      </c>
      <c r="F349">
        <v>1</v>
      </c>
      <c r="G349">
        <v>0.26200000000000001</v>
      </c>
    </row>
    <row r="350" spans="1:7">
      <c r="B350">
        <v>2</v>
      </c>
      <c r="C350">
        <v>0.27</v>
      </c>
      <c r="F350">
        <v>2</v>
      </c>
      <c r="G350">
        <v>0.27800000000000002</v>
      </c>
    </row>
    <row r="351" spans="1:7">
      <c r="B351">
        <v>3</v>
      </c>
      <c r="C351">
        <v>0.27800000000000002</v>
      </c>
      <c r="F351">
        <v>3</v>
      </c>
      <c r="G351">
        <v>0.26300000000000001</v>
      </c>
    </row>
    <row r="352" spans="1:7">
      <c r="B352">
        <v>4</v>
      </c>
      <c r="C352">
        <v>0.27500000000000002</v>
      </c>
      <c r="F352">
        <v>4</v>
      </c>
      <c r="G352">
        <v>0.26600000000000001</v>
      </c>
    </row>
    <row r="353" spans="1:7">
      <c r="B353">
        <v>5</v>
      </c>
      <c r="C353">
        <v>0.26400000000000001</v>
      </c>
      <c r="F353">
        <v>5</v>
      </c>
      <c r="G353">
        <v>0.26100000000000001</v>
      </c>
    </row>
    <row r="354" spans="1:7">
      <c r="B354">
        <v>6</v>
      </c>
      <c r="C354">
        <v>0.27400000000000002</v>
      </c>
      <c r="F354">
        <v>6</v>
      </c>
      <c r="G354">
        <v>0.26800000000000002</v>
      </c>
    </row>
    <row r="355" spans="1:7">
      <c r="B355">
        <v>7</v>
      </c>
      <c r="C355">
        <v>0.27100000000000002</v>
      </c>
      <c r="F355">
        <v>7</v>
      </c>
      <c r="G355">
        <v>0.27</v>
      </c>
    </row>
    <row r="356" spans="1:7">
      <c r="B356">
        <v>8</v>
      </c>
      <c r="C356">
        <v>0.26800000000000002</v>
      </c>
      <c r="F356">
        <v>8</v>
      </c>
      <c r="G356">
        <v>0.27400000000000002</v>
      </c>
    </row>
    <row r="358" spans="1:7">
      <c r="B358" t="s">
        <v>561</v>
      </c>
      <c r="C358">
        <f>(SUM(C349:C356)/8)</f>
        <v>0.26975000000000005</v>
      </c>
      <c r="F358" t="s">
        <v>561</v>
      </c>
      <c r="G358">
        <f>(SUM(G349:G356)/8)</f>
        <v>0.26775000000000004</v>
      </c>
    </row>
    <row r="360" spans="1:7">
      <c r="A360" t="s">
        <v>260</v>
      </c>
      <c r="B360" t="s">
        <v>558</v>
      </c>
      <c r="C360" t="s">
        <v>559</v>
      </c>
      <c r="E360" t="s">
        <v>262</v>
      </c>
      <c r="F360" t="s">
        <v>558</v>
      </c>
      <c r="G360" t="s">
        <v>559</v>
      </c>
    </row>
    <row r="361" spans="1:7">
      <c r="B361">
        <v>1</v>
      </c>
      <c r="C361">
        <v>0.24399999999999999</v>
      </c>
      <c r="F361">
        <v>1</v>
      </c>
      <c r="G361">
        <v>0.24099999999999999</v>
      </c>
    </row>
    <row r="362" spans="1:7">
      <c r="B362">
        <v>2</v>
      </c>
      <c r="C362">
        <v>0.251</v>
      </c>
      <c r="F362">
        <v>2</v>
      </c>
      <c r="G362">
        <v>0.252</v>
      </c>
    </row>
    <row r="363" spans="1:7">
      <c r="B363">
        <v>3</v>
      </c>
      <c r="C363">
        <v>0.245</v>
      </c>
      <c r="F363">
        <v>3</v>
      </c>
      <c r="G363">
        <v>0.25600000000000001</v>
      </c>
    </row>
    <row r="364" spans="1:7">
      <c r="B364">
        <v>4</v>
      </c>
      <c r="C364">
        <v>0.248</v>
      </c>
      <c r="F364">
        <v>4</v>
      </c>
      <c r="G364">
        <v>0.25</v>
      </c>
    </row>
    <row r="365" spans="1:7">
      <c r="B365">
        <v>5</v>
      </c>
      <c r="C365">
        <v>0.255</v>
      </c>
      <c r="F365">
        <v>5</v>
      </c>
      <c r="G365">
        <v>0.26200000000000001</v>
      </c>
    </row>
    <row r="366" spans="1:7">
      <c r="B366">
        <v>6</v>
      </c>
      <c r="C366">
        <v>0.27400000000000002</v>
      </c>
      <c r="F366">
        <v>6</v>
      </c>
      <c r="G366">
        <v>0.248</v>
      </c>
    </row>
    <row r="367" spans="1:7">
      <c r="B367">
        <v>7</v>
      </c>
      <c r="C367">
        <v>0.254</v>
      </c>
      <c r="F367">
        <v>7</v>
      </c>
      <c r="G367">
        <v>0.253</v>
      </c>
    </row>
    <row r="368" spans="1:7">
      <c r="B368">
        <v>8</v>
      </c>
      <c r="C368">
        <v>0.24299999999999999</v>
      </c>
      <c r="F368">
        <v>8</v>
      </c>
      <c r="G368">
        <v>0.26</v>
      </c>
    </row>
    <row r="370" spans="1:15">
      <c r="B370" t="s">
        <v>561</v>
      </c>
      <c r="C370">
        <f>(SUM(C361:C368)/8)</f>
        <v>0.25174999999999997</v>
      </c>
      <c r="F370" t="s">
        <v>561</v>
      </c>
      <c r="G370">
        <f>(SUM(G361:G368)/8)</f>
        <v>0.25275000000000003</v>
      </c>
    </row>
    <row r="372" spans="1:15">
      <c r="A372" t="s">
        <v>263</v>
      </c>
      <c r="B372" t="s">
        <v>558</v>
      </c>
      <c r="C372" t="s">
        <v>559</v>
      </c>
      <c r="E372" t="s">
        <v>265</v>
      </c>
      <c r="F372" t="s">
        <v>558</v>
      </c>
      <c r="G372" t="s">
        <v>559</v>
      </c>
      <c r="I372" t="s">
        <v>268</v>
      </c>
      <c r="J372" t="s">
        <v>558</v>
      </c>
      <c r="K372" t="s">
        <v>559</v>
      </c>
      <c r="M372" t="s">
        <v>270</v>
      </c>
      <c r="N372" t="s">
        <v>558</v>
      </c>
      <c r="O372" t="s">
        <v>559</v>
      </c>
    </row>
    <row r="373" spans="1:15">
      <c r="B373">
        <v>1</v>
      </c>
      <c r="C373">
        <v>0.23899999999999999</v>
      </c>
      <c r="F373">
        <v>1</v>
      </c>
      <c r="G373">
        <v>0.253</v>
      </c>
      <c r="J373">
        <v>1</v>
      </c>
      <c r="K373">
        <v>0.26400000000000001</v>
      </c>
      <c r="N373">
        <v>1</v>
      </c>
      <c r="O373">
        <v>0.26700000000000002</v>
      </c>
    </row>
    <row r="374" spans="1:15">
      <c r="B374">
        <v>2</v>
      </c>
      <c r="C374">
        <v>0.24299999999999999</v>
      </c>
      <c r="F374">
        <v>2</v>
      </c>
      <c r="G374">
        <v>0.255</v>
      </c>
      <c r="J374">
        <v>2</v>
      </c>
      <c r="K374">
        <v>0.26900000000000002</v>
      </c>
      <c r="N374">
        <v>2</v>
      </c>
      <c r="O374">
        <v>0.25800000000000001</v>
      </c>
    </row>
    <row r="375" spans="1:15">
      <c r="B375">
        <v>3</v>
      </c>
      <c r="C375">
        <v>0.24</v>
      </c>
      <c r="F375">
        <v>3</v>
      </c>
      <c r="G375">
        <v>0.249</v>
      </c>
      <c r="J375">
        <v>3</v>
      </c>
      <c r="K375">
        <v>0.26900000000000002</v>
      </c>
      <c r="N375">
        <v>3</v>
      </c>
      <c r="O375">
        <v>0.26800000000000002</v>
      </c>
    </row>
    <row r="376" spans="1:15">
      <c r="B376">
        <v>4</v>
      </c>
      <c r="C376">
        <v>0.23300000000000001</v>
      </c>
      <c r="F376">
        <v>4</v>
      </c>
      <c r="G376">
        <v>0.25700000000000001</v>
      </c>
      <c r="J376">
        <v>4</v>
      </c>
      <c r="K376">
        <v>0.27200000000000002</v>
      </c>
      <c r="N376">
        <v>4</v>
      </c>
      <c r="O376">
        <v>0.26500000000000001</v>
      </c>
    </row>
    <row r="377" spans="1:15">
      <c r="B377">
        <v>5</v>
      </c>
      <c r="C377">
        <v>0.23499999999999999</v>
      </c>
      <c r="F377">
        <v>5</v>
      </c>
      <c r="G377">
        <v>0.249</v>
      </c>
      <c r="J377">
        <v>5</v>
      </c>
      <c r="K377">
        <v>0.255</v>
      </c>
      <c r="N377">
        <v>5</v>
      </c>
      <c r="O377">
        <v>0.24399999999999999</v>
      </c>
    </row>
    <row r="378" spans="1:15">
      <c r="B378">
        <v>6</v>
      </c>
      <c r="C378">
        <v>0.23899999999999999</v>
      </c>
      <c r="F378">
        <v>6</v>
      </c>
      <c r="G378">
        <v>0.26900000000000002</v>
      </c>
      <c r="J378">
        <v>6</v>
      </c>
      <c r="K378">
        <v>0.25600000000000001</v>
      </c>
      <c r="N378">
        <v>6</v>
      </c>
      <c r="O378">
        <v>0.254</v>
      </c>
    </row>
    <row r="379" spans="1:15">
      <c r="B379">
        <v>7</v>
      </c>
      <c r="C379">
        <v>0.23400000000000001</v>
      </c>
      <c r="F379">
        <v>7</v>
      </c>
      <c r="G379">
        <v>0.25</v>
      </c>
      <c r="J379">
        <v>7</v>
      </c>
      <c r="K379">
        <v>0.253</v>
      </c>
      <c r="N379">
        <v>7</v>
      </c>
      <c r="O379">
        <v>0.254</v>
      </c>
    </row>
    <row r="380" spans="1:15">
      <c r="B380">
        <v>8</v>
      </c>
      <c r="C380">
        <v>0.245</v>
      </c>
      <c r="F380">
        <v>8</v>
      </c>
      <c r="G380">
        <v>0.26800000000000002</v>
      </c>
      <c r="J380">
        <v>8</v>
      </c>
      <c r="K380">
        <v>0.26500000000000001</v>
      </c>
      <c r="N380">
        <v>8</v>
      </c>
      <c r="O380">
        <v>0.26500000000000001</v>
      </c>
    </row>
    <row r="382" spans="1:15">
      <c r="B382" t="s">
        <v>561</v>
      </c>
      <c r="C382">
        <f>(SUM(C373:C380)/8)</f>
        <v>0.23849999999999999</v>
      </c>
      <c r="F382" t="s">
        <v>561</v>
      </c>
      <c r="G382">
        <f>(SUM(G373:G380)/8)</f>
        <v>0.25624999999999998</v>
      </c>
      <c r="J382" t="s">
        <v>561</v>
      </c>
      <c r="K382">
        <f>(SUM(K373:K380)/8)</f>
        <v>0.26287500000000003</v>
      </c>
      <c r="N382" t="s">
        <v>561</v>
      </c>
      <c r="O382">
        <f>(SUM(O373:O380)/8)</f>
        <v>0.25937500000000002</v>
      </c>
    </row>
    <row r="384" spans="1:15">
      <c r="A384" t="s">
        <v>271</v>
      </c>
      <c r="B384" t="s">
        <v>558</v>
      </c>
      <c r="C384" t="s">
        <v>559</v>
      </c>
      <c r="E384" t="s">
        <v>272</v>
      </c>
      <c r="F384" t="s">
        <v>558</v>
      </c>
      <c r="G384" t="s">
        <v>559</v>
      </c>
      <c r="I384" t="s">
        <v>273</v>
      </c>
      <c r="J384" t="s">
        <v>558</v>
      </c>
      <c r="K384" t="s">
        <v>559</v>
      </c>
      <c r="M384" t="s">
        <v>275</v>
      </c>
      <c r="N384" t="s">
        <v>558</v>
      </c>
      <c r="O384" t="s">
        <v>559</v>
      </c>
    </row>
    <row r="385" spans="1:15">
      <c r="B385">
        <v>1</v>
      </c>
      <c r="C385">
        <v>0.26100000000000001</v>
      </c>
      <c r="F385">
        <v>1</v>
      </c>
      <c r="G385">
        <v>0.253</v>
      </c>
      <c r="J385">
        <v>1</v>
      </c>
      <c r="K385">
        <v>0.26300000000000001</v>
      </c>
      <c r="N385">
        <v>1</v>
      </c>
      <c r="O385">
        <v>0.26900000000000002</v>
      </c>
    </row>
    <row r="386" spans="1:15">
      <c r="B386">
        <v>2</v>
      </c>
      <c r="C386">
        <v>0.27100000000000002</v>
      </c>
      <c r="F386">
        <v>2</v>
      </c>
      <c r="G386">
        <v>0.25900000000000001</v>
      </c>
      <c r="J386">
        <v>2</v>
      </c>
      <c r="K386">
        <v>0.26400000000000001</v>
      </c>
      <c r="N386">
        <v>2</v>
      </c>
      <c r="O386">
        <v>0.26700000000000002</v>
      </c>
    </row>
    <row r="387" spans="1:15">
      <c r="B387">
        <v>3</v>
      </c>
      <c r="C387">
        <v>0.25800000000000001</v>
      </c>
      <c r="F387">
        <v>3</v>
      </c>
      <c r="G387">
        <v>0.247</v>
      </c>
      <c r="J387">
        <v>3</v>
      </c>
      <c r="K387">
        <v>0.253</v>
      </c>
      <c r="N387">
        <v>3</v>
      </c>
      <c r="O387">
        <v>0.26300000000000001</v>
      </c>
    </row>
    <row r="388" spans="1:15">
      <c r="B388">
        <v>4</v>
      </c>
      <c r="C388">
        <v>0.252</v>
      </c>
      <c r="F388">
        <v>4</v>
      </c>
      <c r="G388">
        <v>0.26300000000000001</v>
      </c>
      <c r="J388">
        <v>4</v>
      </c>
      <c r="K388">
        <v>0.26900000000000002</v>
      </c>
      <c r="N388">
        <v>4</v>
      </c>
      <c r="O388">
        <v>0.26800000000000002</v>
      </c>
    </row>
    <row r="389" spans="1:15">
      <c r="B389">
        <v>5</v>
      </c>
      <c r="C389">
        <v>0.251</v>
      </c>
      <c r="F389">
        <v>5</v>
      </c>
      <c r="G389">
        <v>0.26</v>
      </c>
      <c r="J389">
        <v>5</v>
      </c>
      <c r="K389">
        <v>0.25900000000000001</v>
      </c>
      <c r="N389">
        <v>5</v>
      </c>
      <c r="O389">
        <v>0.26200000000000001</v>
      </c>
    </row>
    <row r="390" spans="1:15">
      <c r="B390">
        <v>6</v>
      </c>
      <c r="C390">
        <v>0.251</v>
      </c>
      <c r="F390">
        <v>6</v>
      </c>
      <c r="G390">
        <v>0.23799999999999999</v>
      </c>
      <c r="J390">
        <v>6</v>
      </c>
      <c r="K390">
        <v>0.25800000000000001</v>
      </c>
      <c r="N390">
        <v>6</v>
      </c>
      <c r="O390">
        <v>0.27200000000000002</v>
      </c>
    </row>
    <row r="391" spans="1:15">
      <c r="B391">
        <v>7</v>
      </c>
      <c r="C391">
        <v>0.25800000000000001</v>
      </c>
      <c r="F391">
        <v>7</v>
      </c>
      <c r="G391">
        <v>0.25600000000000001</v>
      </c>
      <c r="J391">
        <v>7</v>
      </c>
      <c r="K391">
        <v>0.26300000000000001</v>
      </c>
      <c r="N391">
        <v>7</v>
      </c>
      <c r="O391">
        <v>0.26500000000000001</v>
      </c>
    </row>
    <row r="392" spans="1:15">
      <c r="B392">
        <v>8</v>
      </c>
      <c r="C392">
        <v>0.248</v>
      </c>
      <c r="F392">
        <v>8</v>
      </c>
      <c r="G392">
        <v>0.245</v>
      </c>
      <c r="J392">
        <v>8</v>
      </c>
      <c r="K392">
        <v>0.26600000000000001</v>
      </c>
      <c r="N392">
        <v>8</v>
      </c>
      <c r="O392">
        <v>0.26300000000000001</v>
      </c>
    </row>
    <row r="394" spans="1:15">
      <c r="B394" t="s">
        <v>561</v>
      </c>
      <c r="C394">
        <f>(SUM(C385:C392)/8)</f>
        <v>0.25624999999999998</v>
      </c>
      <c r="F394" t="s">
        <v>561</v>
      </c>
      <c r="G394">
        <f>(SUM(G385:G392)/8)</f>
        <v>0.25262499999999999</v>
      </c>
      <c r="J394" t="s">
        <v>561</v>
      </c>
      <c r="K394">
        <f>(SUM(K385:K392)/8)</f>
        <v>0.26187499999999997</v>
      </c>
      <c r="N394" t="s">
        <v>561</v>
      </c>
      <c r="O394">
        <f>(SUM(O385:O392)/8)</f>
        <v>0.266125</v>
      </c>
    </row>
    <row r="396" spans="1:15">
      <c r="A396" t="s">
        <v>276</v>
      </c>
      <c r="B396" t="s">
        <v>558</v>
      </c>
      <c r="C396" t="s">
        <v>559</v>
      </c>
      <c r="E396" t="s">
        <v>278</v>
      </c>
      <c r="F396" t="s">
        <v>558</v>
      </c>
      <c r="G396" t="s">
        <v>559</v>
      </c>
      <c r="I396" t="s">
        <v>282</v>
      </c>
      <c r="J396" t="s">
        <v>558</v>
      </c>
      <c r="K396" t="s">
        <v>559</v>
      </c>
      <c r="M396" t="s">
        <v>283</v>
      </c>
      <c r="N396" t="s">
        <v>558</v>
      </c>
      <c r="O396" t="s">
        <v>559</v>
      </c>
    </row>
    <row r="397" spans="1:15">
      <c r="B397">
        <v>1</v>
      </c>
      <c r="C397">
        <v>0.27500000000000002</v>
      </c>
      <c r="F397">
        <v>1</v>
      </c>
      <c r="G397">
        <v>0.26100000000000001</v>
      </c>
      <c r="J397">
        <v>1</v>
      </c>
      <c r="K397">
        <v>0.26700000000000002</v>
      </c>
      <c r="N397">
        <v>1</v>
      </c>
      <c r="O397">
        <v>0.26100000000000001</v>
      </c>
    </row>
    <row r="398" spans="1:15">
      <c r="B398">
        <v>2</v>
      </c>
      <c r="C398">
        <v>0.27800000000000002</v>
      </c>
      <c r="F398">
        <v>2</v>
      </c>
      <c r="G398">
        <v>0.27700000000000002</v>
      </c>
      <c r="J398">
        <v>2</v>
      </c>
      <c r="K398">
        <v>0.27500000000000002</v>
      </c>
      <c r="N398">
        <v>2</v>
      </c>
      <c r="O398">
        <v>0.26700000000000002</v>
      </c>
    </row>
    <row r="399" spans="1:15">
      <c r="B399">
        <v>3</v>
      </c>
      <c r="C399">
        <v>0.27800000000000002</v>
      </c>
      <c r="F399">
        <v>3</v>
      </c>
      <c r="G399">
        <v>0.27100000000000002</v>
      </c>
      <c r="J399">
        <v>3</v>
      </c>
      <c r="K399">
        <v>0.28799999999999998</v>
      </c>
      <c r="N399">
        <v>3</v>
      </c>
      <c r="O399">
        <v>0.26800000000000002</v>
      </c>
    </row>
    <row r="400" spans="1:15">
      <c r="B400">
        <v>4</v>
      </c>
      <c r="C400">
        <v>0.27200000000000002</v>
      </c>
      <c r="F400">
        <v>4</v>
      </c>
      <c r="G400">
        <v>0.26800000000000002</v>
      </c>
      <c r="J400">
        <v>4</v>
      </c>
      <c r="K400">
        <v>0.26700000000000002</v>
      </c>
      <c r="N400">
        <v>4</v>
      </c>
      <c r="O400">
        <v>0.27200000000000002</v>
      </c>
    </row>
    <row r="401" spans="1:15">
      <c r="B401">
        <v>5</v>
      </c>
      <c r="C401">
        <v>0.254</v>
      </c>
      <c r="F401">
        <v>5</v>
      </c>
      <c r="G401">
        <v>0.26700000000000002</v>
      </c>
      <c r="J401">
        <v>5</v>
      </c>
      <c r="K401">
        <v>0.26600000000000001</v>
      </c>
      <c r="N401">
        <v>5</v>
      </c>
      <c r="O401">
        <v>0.25900000000000001</v>
      </c>
    </row>
    <row r="402" spans="1:15">
      <c r="B402">
        <v>6</v>
      </c>
      <c r="C402">
        <v>0.26900000000000002</v>
      </c>
      <c r="F402">
        <v>6</v>
      </c>
      <c r="G402">
        <v>0.27600000000000002</v>
      </c>
      <c r="J402">
        <v>6</v>
      </c>
      <c r="K402">
        <v>0.27200000000000002</v>
      </c>
      <c r="N402">
        <v>6</v>
      </c>
      <c r="O402">
        <v>0.253</v>
      </c>
    </row>
    <row r="403" spans="1:15">
      <c r="B403">
        <v>7</v>
      </c>
      <c r="C403">
        <v>0.26400000000000001</v>
      </c>
      <c r="F403">
        <v>7</v>
      </c>
      <c r="G403">
        <v>0.27700000000000002</v>
      </c>
      <c r="J403">
        <v>7</v>
      </c>
      <c r="K403">
        <v>0.28199999999999997</v>
      </c>
      <c r="N403">
        <v>7</v>
      </c>
      <c r="O403">
        <v>0.27800000000000002</v>
      </c>
    </row>
    <row r="404" spans="1:15">
      <c r="B404">
        <v>8</v>
      </c>
      <c r="C404">
        <v>0.26900000000000002</v>
      </c>
      <c r="F404">
        <v>8</v>
      </c>
      <c r="G404">
        <v>0.26900000000000002</v>
      </c>
      <c r="J404">
        <v>8</v>
      </c>
      <c r="K404">
        <v>0.27500000000000002</v>
      </c>
      <c r="N404">
        <v>8</v>
      </c>
      <c r="O404">
        <v>0.26700000000000002</v>
      </c>
    </row>
    <row r="406" spans="1:15">
      <c r="B406" t="s">
        <v>561</v>
      </c>
      <c r="C406">
        <f>(SUM(C397:C404)/8)</f>
        <v>0.26987500000000003</v>
      </c>
      <c r="F406" t="s">
        <v>561</v>
      </c>
      <c r="G406">
        <f>(SUM(G397:G404)/8)</f>
        <v>0.27074999999999999</v>
      </c>
      <c r="J406" t="s">
        <v>561</v>
      </c>
      <c r="K406">
        <f>(SUM(K397:K404)/8)</f>
        <v>0.27400000000000002</v>
      </c>
      <c r="N406" t="s">
        <v>561</v>
      </c>
      <c r="O406">
        <f>(SUM(O397:O404)/8)</f>
        <v>0.265625</v>
      </c>
    </row>
    <row r="408" spans="1:15">
      <c r="A408" t="s">
        <v>284</v>
      </c>
      <c r="B408" t="s">
        <v>558</v>
      </c>
      <c r="C408" t="s">
        <v>559</v>
      </c>
      <c r="E408" t="s">
        <v>285</v>
      </c>
      <c r="F408" t="s">
        <v>558</v>
      </c>
      <c r="G408" t="s">
        <v>559</v>
      </c>
      <c r="I408" s="58" t="s">
        <v>577</v>
      </c>
      <c r="J408" s="58" t="s">
        <v>558</v>
      </c>
      <c r="K408" s="58" t="s">
        <v>559</v>
      </c>
      <c r="L408" s="58"/>
      <c r="M408" s="58" t="s">
        <v>578</v>
      </c>
      <c r="N408" s="58" t="s">
        <v>558</v>
      </c>
      <c r="O408" s="58" t="s">
        <v>559</v>
      </c>
    </row>
    <row r="409" spans="1:15">
      <c r="B409">
        <v>1</v>
      </c>
      <c r="C409">
        <v>0.25900000000000001</v>
      </c>
      <c r="F409">
        <v>1</v>
      </c>
      <c r="G409">
        <v>0.28399999999999997</v>
      </c>
      <c r="I409" s="58"/>
      <c r="J409" s="58">
        <v>1</v>
      </c>
      <c r="K409" s="58">
        <v>0.27800000000000002</v>
      </c>
      <c r="L409" s="58"/>
      <c r="M409" s="58"/>
      <c r="N409" s="58">
        <v>1</v>
      </c>
      <c r="O409" s="58">
        <v>0.27600000000000002</v>
      </c>
    </row>
    <row r="410" spans="1:15">
      <c r="B410">
        <v>2</v>
      </c>
      <c r="C410">
        <v>0.26200000000000001</v>
      </c>
      <c r="F410">
        <v>2</v>
      </c>
      <c r="G410">
        <v>0.28199999999999997</v>
      </c>
      <c r="I410" s="58"/>
      <c r="J410" s="58">
        <v>2</v>
      </c>
      <c r="K410" s="58">
        <v>0.27800000000000002</v>
      </c>
      <c r="L410" s="58"/>
      <c r="M410" s="58"/>
      <c r="N410" s="58">
        <v>2</v>
      </c>
      <c r="O410" s="58">
        <v>0.27200000000000002</v>
      </c>
    </row>
    <row r="411" spans="1:15">
      <c r="B411">
        <v>3</v>
      </c>
      <c r="C411">
        <v>0.255</v>
      </c>
      <c r="F411">
        <v>3</v>
      </c>
      <c r="G411">
        <v>0.27900000000000003</v>
      </c>
      <c r="I411" s="58"/>
      <c r="J411" s="58">
        <v>3</v>
      </c>
      <c r="K411" s="58">
        <v>0.28000000000000003</v>
      </c>
      <c r="L411" s="58"/>
      <c r="M411" s="58"/>
      <c r="N411" s="58">
        <v>3</v>
      </c>
      <c r="O411" s="58">
        <v>0.27800000000000002</v>
      </c>
    </row>
    <row r="412" spans="1:15">
      <c r="B412">
        <v>4</v>
      </c>
      <c r="C412">
        <v>0.249</v>
      </c>
      <c r="F412">
        <v>4</v>
      </c>
      <c r="G412">
        <v>0.27600000000000002</v>
      </c>
      <c r="I412" s="58"/>
      <c r="J412" s="58">
        <v>4</v>
      </c>
      <c r="K412" s="58">
        <v>0.28299999999999997</v>
      </c>
      <c r="L412" s="58"/>
      <c r="M412" s="58"/>
      <c r="N412" s="58">
        <v>4</v>
      </c>
      <c r="O412" s="58">
        <v>0.26600000000000001</v>
      </c>
    </row>
    <row r="413" spans="1:15">
      <c r="B413">
        <v>5</v>
      </c>
      <c r="C413">
        <v>0.26100000000000001</v>
      </c>
      <c r="F413">
        <v>5</v>
      </c>
      <c r="G413">
        <v>0.27400000000000002</v>
      </c>
      <c r="I413" s="58"/>
      <c r="J413" s="58">
        <v>5</v>
      </c>
      <c r="K413" s="58">
        <v>0.26700000000000002</v>
      </c>
      <c r="L413" s="58"/>
      <c r="M413" s="58"/>
      <c r="N413" s="58">
        <v>5</v>
      </c>
      <c r="O413" s="58">
        <v>0.26500000000000001</v>
      </c>
    </row>
    <row r="414" spans="1:15">
      <c r="B414">
        <v>6</v>
      </c>
      <c r="C414">
        <v>0.255</v>
      </c>
      <c r="F414">
        <v>6</v>
      </c>
      <c r="G414">
        <v>0.26900000000000002</v>
      </c>
      <c r="I414" s="58"/>
      <c r="J414" s="58">
        <v>6</v>
      </c>
      <c r="K414" s="58">
        <v>0.27600000000000002</v>
      </c>
      <c r="L414" s="58"/>
      <c r="M414" s="58"/>
      <c r="N414" s="58">
        <v>6</v>
      </c>
      <c r="O414" s="58">
        <v>0.26600000000000001</v>
      </c>
    </row>
    <row r="415" spans="1:15">
      <c r="B415">
        <v>7</v>
      </c>
      <c r="C415">
        <v>0.255</v>
      </c>
      <c r="F415">
        <v>7</v>
      </c>
      <c r="G415">
        <v>0.27700000000000002</v>
      </c>
      <c r="I415" s="58"/>
      <c r="J415" s="58">
        <v>7</v>
      </c>
      <c r="K415" s="58">
        <v>0.26700000000000002</v>
      </c>
      <c r="L415" s="58"/>
      <c r="M415" s="58"/>
      <c r="N415" s="58">
        <v>7</v>
      </c>
      <c r="O415" s="58">
        <v>0.27500000000000002</v>
      </c>
    </row>
    <row r="416" spans="1:15">
      <c r="B416">
        <v>8</v>
      </c>
      <c r="C416">
        <v>0.27</v>
      </c>
      <c r="F416">
        <v>8</v>
      </c>
      <c r="G416">
        <v>0.27100000000000002</v>
      </c>
      <c r="I416" s="58"/>
      <c r="J416" s="58">
        <v>8</v>
      </c>
      <c r="K416" s="58">
        <v>0.27800000000000002</v>
      </c>
      <c r="L416" s="58"/>
      <c r="M416" s="58"/>
      <c r="N416" s="58">
        <v>8</v>
      </c>
      <c r="O416" s="58">
        <v>0.26300000000000001</v>
      </c>
    </row>
    <row r="417" spans="1:15">
      <c r="I417" s="58"/>
      <c r="J417" s="58"/>
      <c r="K417" s="58"/>
      <c r="L417" s="58"/>
      <c r="M417" s="58"/>
      <c r="N417" s="58"/>
      <c r="O417" s="58"/>
    </row>
    <row r="418" spans="1:15">
      <c r="B418" t="s">
        <v>561</v>
      </c>
      <c r="C418">
        <f>(SUM(C409:C416)/8)</f>
        <v>0.25824999999999998</v>
      </c>
      <c r="F418" t="s">
        <v>561</v>
      </c>
      <c r="G418">
        <f>(SUM(G409:G416)/8)</f>
        <v>0.27650000000000002</v>
      </c>
      <c r="I418" s="58"/>
      <c r="J418" s="58" t="s">
        <v>561</v>
      </c>
      <c r="K418" s="58">
        <f>(SUM(K409:K416)/8)</f>
        <v>0.27587500000000004</v>
      </c>
      <c r="L418" s="58"/>
      <c r="M418" s="58"/>
      <c r="N418" s="58" t="s">
        <v>561</v>
      </c>
      <c r="O418" s="58">
        <f>(SUM(O409:O416)/8)</f>
        <v>0.270125</v>
      </c>
    </row>
    <row r="419" spans="1:15">
      <c r="I419" s="58" t="s">
        <v>579</v>
      </c>
      <c r="J419" s="58"/>
      <c r="K419" s="58"/>
    </row>
    <row r="420" spans="1:15">
      <c r="A420" t="s">
        <v>286</v>
      </c>
      <c r="B420" t="s">
        <v>558</v>
      </c>
      <c r="C420" t="s">
        <v>559</v>
      </c>
      <c r="E420" t="s">
        <v>288</v>
      </c>
      <c r="F420" t="s">
        <v>558</v>
      </c>
      <c r="G420" t="s">
        <v>559</v>
      </c>
    </row>
    <row r="421" spans="1:15">
      <c r="B421">
        <v>1</v>
      </c>
      <c r="C421">
        <v>0.25600000000000001</v>
      </c>
      <c r="F421">
        <v>1</v>
      </c>
      <c r="G421">
        <v>0.255</v>
      </c>
    </row>
    <row r="422" spans="1:15">
      <c r="B422">
        <v>2</v>
      </c>
      <c r="C422">
        <v>0.25900000000000001</v>
      </c>
      <c r="F422">
        <v>2</v>
      </c>
      <c r="G422">
        <v>0.26200000000000001</v>
      </c>
    </row>
    <row r="423" spans="1:15">
      <c r="B423">
        <v>3</v>
      </c>
      <c r="C423">
        <v>0.251</v>
      </c>
      <c r="F423">
        <v>3</v>
      </c>
      <c r="G423">
        <v>0.25800000000000001</v>
      </c>
    </row>
    <row r="424" spans="1:15">
      <c r="B424">
        <v>4</v>
      </c>
      <c r="C424">
        <v>0.252</v>
      </c>
      <c r="F424">
        <v>4</v>
      </c>
      <c r="G424">
        <v>0.26500000000000001</v>
      </c>
    </row>
    <row r="425" spans="1:15">
      <c r="B425">
        <v>5</v>
      </c>
      <c r="C425">
        <v>0.26300000000000001</v>
      </c>
      <c r="F425">
        <v>5</v>
      </c>
      <c r="G425">
        <v>0.26700000000000002</v>
      </c>
    </row>
    <row r="426" spans="1:15">
      <c r="B426">
        <v>6</v>
      </c>
      <c r="C426">
        <v>0.25600000000000001</v>
      </c>
      <c r="F426">
        <v>6</v>
      </c>
      <c r="G426">
        <v>0.26</v>
      </c>
    </row>
    <row r="427" spans="1:15">
      <c r="B427">
        <v>7</v>
      </c>
      <c r="C427">
        <v>0.26300000000000001</v>
      </c>
      <c r="F427">
        <v>7</v>
      </c>
      <c r="G427">
        <v>0.25600000000000001</v>
      </c>
    </row>
    <row r="428" spans="1:15">
      <c r="B428">
        <v>8</v>
      </c>
      <c r="C428">
        <v>0.25800000000000001</v>
      </c>
      <c r="F428">
        <v>8</v>
      </c>
      <c r="G428">
        <v>0.26200000000000001</v>
      </c>
    </row>
    <row r="430" spans="1:15">
      <c r="B430" t="s">
        <v>561</v>
      </c>
      <c r="C430">
        <f>(SUM(C421:C428)/8)</f>
        <v>0.25725000000000003</v>
      </c>
      <c r="F430" t="s">
        <v>561</v>
      </c>
      <c r="G430">
        <f>(SUM(G421:G428)/8)</f>
        <v>0.260625</v>
      </c>
    </row>
    <row r="432" spans="1:15">
      <c r="A432" t="s">
        <v>290</v>
      </c>
      <c r="B432" t="s">
        <v>558</v>
      </c>
      <c r="C432" t="s">
        <v>559</v>
      </c>
      <c r="E432" t="s">
        <v>291</v>
      </c>
      <c r="F432" t="s">
        <v>558</v>
      </c>
      <c r="G432" t="s">
        <v>559</v>
      </c>
    </row>
    <row r="433" spans="1:7">
      <c r="B433">
        <v>1</v>
      </c>
      <c r="C433">
        <v>0.26</v>
      </c>
      <c r="F433">
        <v>1</v>
      </c>
      <c r="G433">
        <v>0.26200000000000001</v>
      </c>
    </row>
    <row r="434" spans="1:7">
      <c r="B434">
        <v>2</v>
      </c>
      <c r="C434">
        <v>0.26500000000000001</v>
      </c>
      <c r="F434">
        <v>2</v>
      </c>
      <c r="G434">
        <v>0.25900000000000001</v>
      </c>
    </row>
    <row r="435" spans="1:7">
      <c r="B435">
        <v>3</v>
      </c>
      <c r="C435">
        <v>0.26300000000000001</v>
      </c>
      <c r="F435">
        <v>3</v>
      </c>
      <c r="G435">
        <v>0.26400000000000001</v>
      </c>
    </row>
    <row r="436" spans="1:7">
      <c r="B436">
        <v>4</v>
      </c>
      <c r="C436">
        <v>0.251</v>
      </c>
      <c r="F436">
        <v>4</v>
      </c>
      <c r="G436">
        <v>0.254</v>
      </c>
    </row>
    <row r="437" spans="1:7">
      <c r="B437">
        <v>5</v>
      </c>
      <c r="C437">
        <v>0.26</v>
      </c>
      <c r="F437">
        <v>5</v>
      </c>
      <c r="G437">
        <v>0.252</v>
      </c>
    </row>
    <row r="438" spans="1:7">
      <c r="B438">
        <v>6</v>
      </c>
      <c r="C438">
        <v>0.26400000000000001</v>
      </c>
      <c r="F438">
        <v>6</v>
      </c>
      <c r="G438">
        <v>0.254</v>
      </c>
    </row>
    <row r="439" spans="1:7">
      <c r="B439">
        <v>7</v>
      </c>
      <c r="C439">
        <v>0.25700000000000001</v>
      </c>
      <c r="F439">
        <v>7</v>
      </c>
      <c r="G439">
        <v>0.25800000000000001</v>
      </c>
    </row>
    <row r="440" spans="1:7">
      <c r="B440">
        <v>8</v>
      </c>
      <c r="C440">
        <v>0.26600000000000001</v>
      </c>
      <c r="F440">
        <v>8</v>
      </c>
      <c r="G440">
        <v>0.255</v>
      </c>
    </row>
    <row r="442" spans="1:7">
      <c r="B442" t="s">
        <v>561</v>
      </c>
      <c r="C442">
        <f>(SUM(C433:C440)/8)</f>
        <v>0.26075000000000004</v>
      </c>
      <c r="F442" t="s">
        <v>561</v>
      </c>
      <c r="G442">
        <f>(SUM(G433:G440)/8)</f>
        <v>0.25725000000000003</v>
      </c>
    </row>
    <row r="444" spans="1:7">
      <c r="A444" t="s">
        <v>292</v>
      </c>
      <c r="B444" t="s">
        <v>558</v>
      </c>
      <c r="C444" t="s">
        <v>559</v>
      </c>
      <c r="E444" t="s">
        <v>294</v>
      </c>
      <c r="F444" t="s">
        <v>558</v>
      </c>
      <c r="G444" t="s">
        <v>559</v>
      </c>
    </row>
    <row r="445" spans="1:7">
      <c r="B445">
        <v>1</v>
      </c>
      <c r="C445">
        <v>0.255</v>
      </c>
      <c r="F445">
        <v>1</v>
      </c>
      <c r="G445">
        <v>0.25</v>
      </c>
    </row>
    <row r="446" spans="1:7">
      <c r="B446">
        <v>2</v>
      </c>
      <c r="C446">
        <v>0.26500000000000001</v>
      </c>
      <c r="F446">
        <v>2</v>
      </c>
      <c r="G446">
        <v>0.26300000000000001</v>
      </c>
    </row>
    <row r="447" spans="1:7">
      <c r="B447">
        <v>3</v>
      </c>
      <c r="C447">
        <v>0.254</v>
      </c>
      <c r="F447">
        <v>3</v>
      </c>
      <c r="G447">
        <v>0.26</v>
      </c>
    </row>
    <row r="448" spans="1:7">
      <c r="B448">
        <v>4</v>
      </c>
      <c r="C448">
        <v>0.24199999999999999</v>
      </c>
      <c r="F448">
        <v>4</v>
      </c>
      <c r="G448">
        <v>0.26100000000000001</v>
      </c>
    </row>
    <row r="449" spans="1:7">
      <c r="B449">
        <v>5</v>
      </c>
      <c r="C449">
        <v>0.24199999999999999</v>
      </c>
      <c r="F449">
        <v>5</v>
      </c>
      <c r="G449">
        <v>0.251</v>
      </c>
    </row>
    <row r="450" spans="1:7">
      <c r="B450">
        <v>6</v>
      </c>
      <c r="C450">
        <v>0.249</v>
      </c>
      <c r="F450">
        <v>6</v>
      </c>
      <c r="G450">
        <v>0.26200000000000001</v>
      </c>
    </row>
    <row r="451" spans="1:7">
      <c r="B451">
        <v>7</v>
      </c>
      <c r="C451">
        <v>0.25600000000000001</v>
      </c>
      <c r="F451">
        <v>7</v>
      </c>
      <c r="G451">
        <v>0.26300000000000001</v>
      </c>
    </row>
    <row r="452" spans="1:7">
      <c r="B452">
        <v>8</v>
      </c>
      <c r="C452">
        <v>0.25900000000000001</v>
      </c>
      <c r="F452">
        <v>8</v>
      </c>
      <c r="G452">
        <v>0.253</v>
      </c>
    </row>
    <row r="454" spans="1:7">
      <c r="B454" t="s">
        <v>561</v>
      </c>
      <c r="C454">
        <f>(SUM(C445:C452)/8)</f>
        <v>0.25275000000000003</v>
      </c>
      <c r="F454" t="s">
        <v>561</v>
      </c>
      <c r="G454">
        <f>(SUM(G445:G452)/8)</f>
        <v>0.25787500000000002</v>
      </c>
    </row>
    <row r="456" spans="1:7">
      <c r="A456" t="s">
        <v>295</v>
      </c>
      <c r="B456" t="s">
        <v>558</v>
      </c>
      <c r="C456" t="s">
        <v>559</v>
      </c>
      <c r="E456" t="s">
        <v>296</v>
      </c>
      <c r="F456" t="s">
        <v>558</v>
      </c>
      <c r="G456" t="s">
        <v>559</v>
      </c>
    </row>
    <row r="457" spans="1:7">
      <c r="B457">
        <v>1</v>
      </c>
      <c r="C457">
        <v>0.25900000000000001</v>
      </c>
      <c r="F457">
        <v>1</v>
      </c>
      <c r="G457">
        <v>0.252</v>
      </c>
    </row>
    <row r="458" spans="1:7">
      <c r="B458">
        <v>2</v>
      </c>
      <c r="C458">
        <v>0.27600000000000002</v>
      </c>
      <c r="F458">
        <v>2</v>
      </c>
      <c r="G458">
        <v>0.26900000000000002</v>
      </c>
    </row>
    <row r="459" spans="1:7">
      <c r="B459">
        <v>3</v>
      </c>
      <c r="C459">
        <v>0.27500000000000002</v>
      </c>
      <c r="F459">
        <v>3</v>
      </c>
      <c r="G459">
        <v>0.27</v>
      </c>
    </row>
    <row r="460" spans="1:7">
      <c r="B460">
        <v>4</v>
      </c>
      <c r="C460">
        <v>0.27600000000000002</v>
      </c>
      <c r="F460">
        <v>4</v>
      </c>
      <c r="G460">
        <v>0.26600000000000001</v>
      </c>
    </row>
    <row r="461" spans="1:7">
      <c r="B461">
        <v>5</v>
      </c>
      <c r="C461">
        <v>0.26900000000000002</v>
      </c>
      <c r="F461">
        <v>5</v>
      </c>
      <c r="G461">
        <v>0.26500000000000001</v>
      </c>
    </row>
    <row r="462" spans="1:7">
      <c r="B462">
        <v>6</v>
      </c>
      <c r="C462">
        <v>0.26500000000000001</v>
      </c>
      <c r="F462">
        <v>6</v>
      </c>
      <c r="G462">
        <v>0.26400000000000001</v>
      </c>
    </row>
    <row r="463" spans="1:7">
      <c r="B463">
        <v>7</v>
      </c>
      <c r="C463">
        <v>0.27200000000000002</v>
      </c>
      <c r="F463">
        <v>7</v>
      </c>
      <c r="G463">
        <v>0.26700000000000002</v>
      </c>
    </row>
    <row r="464" spans="1:7">
      <c r="B464">
        <v>8</v>
      </c>
      <c r="C464">
        <v>0.26300000000000001</v>
      </c>
      <c r="F464">
        <v>8</v>
      </c>
      <c r="G464">
        <v>0.26500000000000001</v>
      </c>
    </row>
    <row r="466" spans="1:7">
      <c r="B466" t="s">
        <v>561</v>
      </c>
      <c r="C466">
        <f>(SUM(C457:C464)/8)</f>
        <v>0.26937500000000003</v>
      </c>
      <c r="F466" t="s">
        <v>561</v>
      </c>
      <c r="G466">
        <f>(SUM(G457:G464)/8)</f>
        <v>0.26475000000000004</v>
      </c>
    </row>
    <row r="468" spans="1:7">
      <c r="A468" t="s">
        <v>297</v>
      </c>
      <c r="B468" t="s">
        <v>558</v>
      </c>
      <c r="C468" t="s">
        <v>559</v>
      </c>
      <c r="E468" t="s">
        <v>299</v>
      </c>
      <c r="F468" t="s">
        <v>558</v>
      </c>
      <c r="G468" t="s">
        <v>559</v>
      </c>
    </row>
    <row r="469" spans="1:7">
      <c r="B469">
        <v>1</v>
      </c>
      <c r="C469">
        <v>0.28399999999999997</v>
      </c>
      <c r="F469">
        <v>1</v>
      </c>
      <c r="G469">
        <v>0.248</v>
      </c>
    </row>
    <row r="470" spans="1:7">
      <c r="B470">
        <v>2</v>
      </c>
      <c r="C470">
        <v>0.252</v>
      </c>
      <c r="F470">
        <v>2</v>
      </c>
      <c r="G470">
        <v>0.255</v>
      </c>
    </row>
    <row r="471" spans="1:7">
      <c r="B471">
        <v>3</v>
      </c>
      <c r="C471">
        <v>0.245</v>
      </c>
      <c r="F471">
        <v>3</v>
      </c>
      <c r="G471">
        <v>0.253</v>
      </c>
    </row>
    <row r="472" spans="1:7">
      <c r="B472">
        <v>4</v>
      </c>
      <c r="C472">
        <v>0.24099999999999999</v>
      </c>
      <c r="F472">
        <v>4</v>
      </c>
      <c r="G472">
        <v>0.25</v>
      </c>
    </row>
    <row r="473" spans="1:7">
      <c r="B473">
        <v>5</v>
      </c>
      <c r="C473">
        <v>0.25</v>
      </c>
      <c r="F473">
        <v>5</v>
      </c>
      <c r="G473">
        <v>0.254</v>
      </c>
    </row>
    <row r="474" spans="1:7">
      <c r="B474">
        <v>6</v>
      </c>
      <c r="C474">
        <v>0.249</v>
      </c>
      <c r="F474">
        <v>6</v>
      </c>
      <c r="G474">
        <v>0.254</v>
      </c>
    </row>
    <row r="475" spans="1:7">
      <c r="B475">
        <v>7</v>
      </c>
      <c r="C475">
        <v>0.25</v>
      </c>
      <c r="F475">
        <v>7</v>
      </c>
      <c r="G475">
        <v>0.254</v>
      </c>
    </row>
    <row r="476" spans="1:7">
      <c r="B476">
        <v>8</v>
      </c>
      <c r="C476">
        <v>0.252</v>
      </c>
      <c r="F476">
        <v>8</v>
      </c>
      <c r="G476">
        <v>0.26200000000000001</v>
      </c>
    </row>
    <row r="478" spans="1:7">
      <c r="B478" t="s">
        <v>561</v>
      </c>
      <c r="C478">
        <f>(SUM(C469:C476)/8)</f>
        <v>0.25287499999999996</v>
      </c>
      <c r="F478" t="s">
        <v>561</v>
      </c>
      <c r="G478">
        <f>(SUM(G469:G476)/8)</f>
        <v>0.25375000000000003</v>
      </c>
    </row>
    <row r="480" spans="1:7">
      <c r="A480" t="s">
        <v>301</v>
      </c>
      <c r="B480" t="s">
        <v>558</v>
      </c>
      <c r="C480" t="s">
        <v>559</v>
      </c>
      <c r="E480" t="s">
        <v>302</v>
      </c>
      <c r="F480" t="s">
        <v>558</v>
      </c>
      <c r="G480" t="s">
        <v>559</v>
      </c>
    </row>
    <row r="481" spans="1:7">
      <c r="B481">
        <v>1</v>
      </c>
      <c r="C481">
        <v>0.27900000000000003</v>
      </c>
      <c r="F481">
        <v>1</v>
      </c>
      <c r="G481">
        <v>0.26</v>
      </c>
    </row>
    <row r="482" spans="1:7">
      <c r="B482">
        <v>2</v>
      </c>
      <c r="C482">
        <v>0.25</v>
      </c>
      <c r="F482">
        <v>2</v>
      </c>
      <c r="G482">
        <v>0.26200000000000001</v>
      </c>
    </row>
    <row r="483" spans="1:7">
      <c r="B483">
        <v>3</v>
      </c>
      <c r="C483">
        <v>0.26700000000000002</v>
      </c>
      <c r="F483">
        <v>3</v>
      </c>
      <c r="G483">
        <v>0.25900000000000001</v>
      </c>
    </row>
    <row r="484" spans="1:7">
      <c r="B484">
        <v>4</v>
      </c>
      <c r="C484">
        <v>0.252</v>
      </c>
      <c r="F484">
        <v>4</v>
      </c>
      <c r="G484">
        <v>0.26</v>
      </c>
    </row>
    <row r="485" spans="1:7">
      <c r="B485">
        <v>5</v>
      </c>
      <c r="C485">
        <v>0.246</v>
      </c>
      <c r="F485">
        <v>5</v>
      </c>
      <c r="G485">
        <v>0.26400000000000001</v>
      </c>
    </row>
    <row r="486" spans="1:7">
      <c r="B486">
        <v>6</v>
      </c>
      <c r="C486">
        <v>0.248</v>
      </c>
      <c r="F486">
        <v>6</v>
      </c>
      <c r="G486">
        <v>0.26</v>
      </c>
    </row>
    <row r="487" spans="1:7">
      <c r="B487">
        <v>7</v>
      </c>
      <c r="C487">
        <v>0.252</v>
      </c>
      <c r="F487">
        <v>7</v>
      </c>
      <c r="G487">
        <v>0.255</v>
      </c>
    </row>
    <row r="488" spans="1:7">
      <c r="B488">
        <v>8</v>
      </c>
      <c r="C488">
        <v>0.26200000000000001</v>
      </c>
      <c r="F488">
        <v>8</v>
      </c>
      <c r="G488">
        <v>0.25700000000000001</v>
      </c>
    </row>
    <row r="490" spans="1:7">
      <c r="B490" t="s">
        <v>561</v>
      </c>
      <c r="C490">
        <f>(SUM(C481:C488)/8)</f>
        <v>0.25700000000000001</v>
      </c>
      <c r="F490" t="s">
        <v>561</v>
      </c>
      <c r="G490">
        <f>(SUM(G481:G488)/8)</f>
        <v>0.25962499999999999</v>
      </c>
    </row>
    <row r="492" spans="1:7">
      <c r="A492" t="s">
        <v>303</v>
      </c>
      <c r="B492" t="s">
        <v>558</v>
      </c>
      <c r="C492" t="s">
        <v>559</v>
      </c>
      <c r="E492" t="s">
        <v>306</v>
      </c>
      <c r="F492" t="s">
        <v>558</v>
      </c>
      <c r="G492" t="s">
        <v>559</v>
      </c>
    </row>
    <row r="493" spans="1:7">
      <c r="B493">
        <v>1</v>
      </c>
      <c r="C493">
        <v>0.26200000000000001</v>
      </c>
      <c r="F493">
        <v>1</v>
      </c>
      <c r="G493">
        <v>0.26700000000000002</v>
      </c>
    </row>
    <row r="494" spans="1:7">
      <c r="B494">
        <v>2</v>
      </c>
      <c r="C494">
        <v>0.26300000000000001</v>
      </c>
      <c r="F494">
        <v>2</v>
      </c>
      <c r="G494">
        <v>0.26400000000000001</v>
      </c>
    </row>
    <row r="495" spans="1:7">
      <c r="B495">
        <v>3</v>
      </c>
      <c r="C495">
        <v>0.26500000000000001</v>
      </c>
      <c r="F495">
        <v>3</v>
      </c>
      <c r="G495">
        <v>0.26600000000000001</v>
      </c>
    </row>
    <row r="496" spans="1:7">
      <c r="B496">
        <v>4</v>
      </c>
      <c r="C496">
        <v>0.26800000000000002</v>
      </c>
      <c r="F496">
        <v>4</v>
      </c>
      <c r="G496">
        <v>0.26400000000000001</v>
      </c>
    </row>
    <row r="497" spans="1:7">
      <c r="B497">
        <v>5</v>
      </c>
      <c r="C497">
        <v>0.26600000000000001</v>
      </c>
      <c r="F497">
        <v>5</v>
      </c>
      <c r="G497">
        <v>0.26100000000000001</v>
      </c>
    </row>
    <row r="498" spans="1:7">
      <c r="B498">
        <v>6</v>
      </c>
      <c r="C498">
        <v>0.27</v>
      </c>
      <c r="F498">
        <v>6</v>
      </c>
      <c r="G498">
        <v>0.25700000000000001</v>
      </c>
    </row>
    <row r="499" spans="1:7">
      <c r="B499">
        <v>7</v>
      </c>
      <c r="C499">
        <v>0.27300000000000002</v>
      </c>
      <c r="F499">
        <v>7</v>
      </c>
      <c r="G499">
        <v>0.26500000000000001</v>
      </c>
    </row>
    <row r="500" spans="1:7">
      <c r="B500">
        <v>8</v>
      </c>
      <c r="C500">
        <v>0.26400000000000001</v>
      </c>
      <c r="F500">
        <v>8</v>
      </c>
      <c r="G500">
        <v>0.25800000000000001</v>
      </c>
    </row>
    <row r="502" spans="1:7">
      <c r="B502" t="s">
        <v>561</v>
      </c>
      <c r="C502">
        <f>(SUM(C493:C500)/8)</f>
        <v>0.26637500000000003</v>
      </c>
      <c r="F502" t="s">
        <v>561</v>
      </c>
      <c r="G502">
        <f>(SUM(G493:G500)/8)</f>
        <v>0.26275000000000004</v>
      </c>
    </row>
    <row r="504" spans="1:7">
      <c r="A504" t="s">
        <v>308</v>
      </c>
      <c r="B504" t="s">
        <v>558</v>
      </c>
      <c r="C504" t="s">
        <v>559</v>
      </c>
      <c r="E504" t="s">
        <v>309</v>
      </c>
      <c r="F504" t="s">
        <v>558</v>
      </c>
      <c r="G504" t="s">
        <v>559</v>
      </c>
    </row>
    <row r="505" spans="1:7">
      <c r="B505">
        <v>1</v>
      </c>
      <c r="C505">
        <v>0.253</v>
      </c>
      <c r="F505">
        <v>1</v>
      </c>
      <c r="G505">
        <v>0.251</v>
      </c>
    </row>
    <row r="506" spans="1:7">
      <c r="B506">
        <v>2</v>
      </c>
      <c r="C506">
        <v>0.26600000000000001</v>
      </c>
      <c r="F506">
        <v>2</v>
      </c>
      <c r="G506">
        <v>0.26</v>
      </c>
    </row>
    <row r="507" spans="1:7">
      <c r="B507">
        <v>3</v>
      </c>
      <c r="C507">
        <v>0.26900000000000002</v>
      </c>
      <c r="F507">
        <v>3</v>
      </c>
      <c r="G507">
        <v>0.25800000000000001</v>
      </c>
    </row>
    <row r="508" spans="1:7">
      <c r="B508">
        <v>4</v>
      </c>
      <c r="C508">
        <v>0.26200000000000001</v>
      </c>
      <c r="F508">
        <v>4</v>
      </c>
      <c r="G508">
        <v>0.26900000000000002</v>
      </c>
    </row>
    <row r="509" spans="1:7">
      <c r="B509">
        <v>5</v>
      </c>
      <c r="C509">
        <v>0.252</v>
      </c>
      <c r="F509">
        <v>5</v>
      </c>
      <c r="G509">
        <v>0.26900000000000002</v>
      </c>
    </row>
    <row r="510" spans="1:7">
      <c r="B510">
        <v>6</v>
      </c>
      <c r="C510">
        <v>0.248</v>
      </c>
      <c r="F510">
        <v>6</v>
      </c>
      <c r="G510">
        <v>0.26500000000000001</v>
      </c>
    </row>
    <row r="511" spans="1:7">
      <c r="B511">
        <v>7</v>
      </c>
      <c r="C511">
        <v>0.249</v>
      </c>
      <c r="F511">
        <v>7</v>
      </c>
      <c r="G511">
        <v>0.26300000000000001</v>
      </c>
    </row>
    <row r="512" spans="1:7">
      <c r="B512">
        <v>8</v>
      </c>
      <c r="C512">
        <v>0.25600000000000001</v>
      </c>
      <c r="F512">
        <v>8</v>
      </c>
      <c r="G512">
        <v>0.26</v>
      </c>
    </row>
    <row r="514" spans="1:7">
      <c r="B514" t="s">
        <v>561</v>
      </c>
      <c r="C514">
        <f>(SUM(C505:C512)/8)</f>
        <v>0.25687499999999996</v>
      </c>
      <c r="F514" t="s">
        <v>561</v>
      </c>
      <c r="G514">
        <f>(SUM(G505:G512)/8)</f>
        <v>0.26187499999999997</v>
      </c>
    </row>
    <row r="516" spans="1:7">
      <c r="A516" t="s">
        <v>310</v>
      </c>
      <c r="B516" t="s">
        <v>558</v>
      </c>
      <c r="C516" t="s">
        <v>559</v>
      </c>
      <c r="E516" t="s">
        <v>312</v>
      </c>
      <c r="F516" t="s">
        <v>558</v>
      </c>
      <c r="G516" t="s">
        <v>559</v>
      </c>
    </row>
    <row r="517" spans="1:7">
      <c r="B517">
        <v>1</v>
      </c>
      <c r="C517">
        <v>0.25900000000000001</v>
      </c>
      <c r="F517">
        <v>1</v>
      </c>
      <c r="G517">
        <v>0.26300000000000001</v>
      </c>
    </row>
    <row r="518" spans="1:7">
      <c r="B518">
        <v>2</v>
      </c>
      <c r="C518">
        <v>0.25900000000000001</v>
      </c>
      <c r="F518">
        <v>2</v>
      </c>
      <c r="G518">
        <v>0.251</v>
      </c>
    </row>
    <row r="519" spans="1:7">
      <c r="B519">
        <v>3</v>
      </c>
      <c r="C519">
        <v>0.25600000000000001</v>
      </c>
      <c r="F519">
        <v>3</v>
      </c>
      <c r="G519">
        <v>0.26100000000000001</v>
      </c>
    </row>
    <row r="520" spans="1:7">
      <c r="B520">
        <v>4</v>
      </c>
      <c r="C520">
        <v>0.254</v>
      </c>
      <c r="F520">
        <v>4</v>
      </c>
      <c r="G520">
        <v>0.25900000000000001</v>
      </c>
    </row>
    <row r="521" spans="1:7">
      <c r="B521">
        <v>5</v>
      </c>
      <c r="C521">
        <v>0.26100000000000001</v>
      </c>
      <c r="F521">
        <v>5</v>
      </c>
      <c r="G521">
        <v>0.26100000000000001</v>
      </c>
    </row>
    <row r="522" spans="1:7">
      <c r="B522">
        <v>6</v>
      </c>
      <c r="C522">
        <v>0.26800000000000002</v>
      </c>
      <c r="F522">
        <v>6</v>
      </c>
      <c r="G522">
        <v>0.26400000000000001</v>
      </c>
    </row>
    <row r="523" spans="1:7">
      <c r="B523">
        <v>7</v>
      </c>
      <c r="C523">
        <v>0.255</v>
      </c>
      <c r="F523">
        <v>7</v>
      </c>
      <c r="G523">
        <v>0.25600000000000001</v>
      </c>
    </row>
    <row r="524" spans="1:7">
      <c r="B524">
        <v>8</v>
      </c>
      <c r="C524">
        <v>0.26600000000000001</v>
      </c>
      <c r="F524">
        <v>8</v>
      </c>
      <c r="G524">
        <v>0.26600000000000001</v>
      </c>
    </row>
    <row r="526" spans="1:7">
      <c r="B526" t="s">
        <v>561</v>
      </c>
      <c r="C526">
        <f>(SUM(C517:C524)/8)</f>
        <v>0.25975000000000004</v>
      </c>
      <c r="F526" t="s">
        <v>561</v>
      </c>
      <c r="G526">
        <f>(SUM(G517:G524)/8)</f>
        <v>0.260125</v>
      </c>
    </row>
    <row r="528" spans="1:7">
      <c r="A528" t="s">
        <v>313</v>
      </c>
      <c r="B528" t="s">
        <v>558</v>
      </c>
      <c r="C528" t="s">
        <v>559</v>
      </c>
      <c r="E528" t="s">
        <v>315</v>
      </c>
      <c r="F528" t="s">
        <v>558</v>
      </c>
      <c r="G528" t="s">
        <v>559</v>
      </c>
    </row>
    <row r="529" spans="1:7">
      <c r="B529">
        <v>1</v>
      </c>
      <c r="C529">
        <v>0.26900000000000002</v>
      </c>
      <c r="F529">
        <v>1</v>
      </c>
      <c r="G529">
        <v>0.26900000000000002</v>
      </c>
    </row>
    <row r="530" spans="1:7">
      <c r="B530">
        <v>2</v>
      </c>
      <c r="C530">
        <v>0.255</v>
      </c>
      <c r="F530">
        <v>2</v>
      </c>
      <c r="G530">
        <v>0.26</v>
      </c>
    </row>
    <row r="531" spans="1:7">
      <c r="B531">
        <v>3</v>
      </c>
      <c r="C531">
        <v>0.26</v>
      </c>
      <c r="F531">
        <v>3</v>
      </c>
      <c r="G531">
        <v>0.26600000000000001</v>
      </c>
    </row>
    <row r="532" spans="1:7">
      <c r="B532">
        <v>4</v>
      </c>
      <c r="C532">
        <v>0.26600000000000001</v>
      </c>
      <c r="F532">
        <v>4</v>
      </c>
      <c r="G532">
        <v>0.26500000000000001</v>
      </c>
    </row>
    <row r="533" spans="1:7">
      <c r="B533">
        <v>5</v>
      </c>
      <c r="C533">
        <v>0.26500000000000001</v>
      </c>
      <c r="F533">
        <v>5</v>
      </c>
      <c r="G533">
        <v>0.26700000000000002</v>
      </c>
    </row>
    <row r="534" spans="1:7">
      <c r="B534">
        <v>6</v>
      </c>
      <c r="C534">
        <v>0.26900000000000002</v>
      </c>
      <c r="F534">
        <v>6</v>
      </c>
      <c r="G534">
        <v>0.25700000000000001</v>
      </c>
    </row>
    <row r="535" spans="1:7">
      <c r="B535">
        <v>7</v>
      </c>
      <c r="C535">
        <v>0.26500000000000001</v>
      </c>
      <c r="F535">
        <v>7</v>
      </c>
      <c r="G535">
        <v>0.25900000000000001</v>
      </c>
    </row>
    <row r="536" spans="1:7">
      <c r="B536">
        <v>8</v>
      </c>
      <c r="C536">
        <v>0.26600000000000001</v>
      </c>
      <c r="F536">
        <v>8</v>
      </c>
      <c r="G536">
        <v>0.25700000000000001</v>
      </c>
    </row>
    <row r="538" spans="1:7">
      <c r="B538" t="s">
        <v>561</v>
      </c>
      <c r="C538">
        <f>(SUM(C529:C536)/8)</f>
        <v>0.26437500000000003</v>
      </c>
      <c r="F538" t="s">
        <v>561</v>
      </c>
      <c r="G538">
        <f>(SUM(G529:G536)/8)</f>
        <v>0.26250000000000001</v>
      </c>
    </row>
    <row r="540" spans="1:7">
      <c r="A540" s="22" t="s">
        <v>316</v>
      </c>
      <c r="B540" t="s">
        <v>558</v>
      </c>
      <c r="C540" t="s">
        <v>559</v>
      </c>
      <c r="E540" s="22" t="s">
        <v>317</v>
      </c>
      <c r="F540" t="s">
        <v>558</v>
      </c>
      <c r="G540" t="s">
        <v>559</v>
      </c>
    </row>
    <row r="541" spans="1:7">
      <c r="B541">
        <v>1</v>
      </c>
      <c r="F541">
        <v>1</v>
      </c>
    </row>
    <row r="542" spans="1:7">
      <c r="B542">
        <v>2</v>
      </c>
      <c r="F542">
        <v>2</v>
      </c>
    </row>
    <row r="543" spans="1:7">
      <c r="B543">
        <v>3</v>
      </c>
      <c r="F543">
        <v>3</v>
      </c>
    </row>
    <row r="544" spans="1:7">
      <c r="B544">
        <v>4</v>
      </c>
      <c r="F544">
        <v>4</v>
      </c>
    </row>
    <row r="545" spans="1:7">
      <c r="B545">
        <v>5</v>
      </c>
      <c r="F545">
        <v>5</v>
      </c>
    </row>
    <row r="546" spans="1:7">
      <c r="B546">
        <v>6</v>
      </c>
      <c r="F546">
        <v>6</v>
      </c>
    </row>
    <row r="547" spans="1:7">
      <c r="B547">
        <v>7</v>
      </c>
      <c r="F547">
        <v>7</v>
      </c>
    </row>
    <row r="548" spans="1:7">
      <c r="B548">
        <v>8</v>
      </c>
      <c r="F548">
        <v>8</v>
      </c>
    </row>
    <row r="550" spans="1:7">
      <c r="B550" t="s">
        <v>561</v>
      </c>
      <c r="C550">
        <f>(SUM(C541:C548)/8)</f>
        <v>0</v>
      </c>
      <c r="F550" t="s">
        <v>561</v>
      </c>
      <c r="G550">
        <f>(SUM(G541:G548)/8)</f>
        <v>0</v>
      </c>
    </row>
    <row r="552" spans="1:7">
      <c r="A552" t="s">
        <v>318</v>
      </c>
      <c r="B552" t="s">
        <v>558</v>
      </c>
      <c r="C552" t="s">
        <v>559</v>
      </c>
      <c r="E552" t="s">
        <v>319</v>
      </c>
      <c r="F552" t="s">
        <v>558</v>
      </c>
      <c r="G552" t="s">
        <v>559</v>
      </c>
    </row>
    <row r="553" spans="1:7">
      <c r="B553">
        <v>1</v>
      </c>
      <c r="C553">
        <v>0.255</v>
      </c>
      <c r="F553">
        <v>1</v>
      </c>
      <c r="G553">
        <v>0.246</v>
      </c>
    </row>
    <row r="554" spans="1:7">
      <c r="B554">
        <v>2</v>
      </c>
      <c r="C554">
        <v>0.25800000000000001</v>
      </c>
      <c r="F554">
        <v>2</v>
      </c>
      <c r="G554">
        <v>0.254</v>
      </c>
    </row>
    <row r="555" spans="1:7">
      <c r="B555">
        <v>3</v>
      </c>
      <c r="C555">
        <v>0.252</v>
      </c>
      <c r="F555">
        <v>3</v>
      </c>
      <c r="G555">
        <v>0.253</v>
      </c>
    </row>
    <row r="556" spans="1:7">
      <c r="B556">
        <v>4</v>
      </c>
      <c r="C556">
        <v>0.25</v>
      </c>
      <c r="F556">
        <v>4</v>
      </c>
      <c r="G556">
        <v>0.255</v>
      </c>
    </row>
    <row r="557" spans="1:7">
      <c r="B557">
        <v>5</v>
      </c>
      <c r="C557">
        <v>0.253</v>
      </c>
      <c r="F557">
        <v>5</v>
      </c>
      <c r="G557">
        <v>0.254</v>
      </c>
    </row>
    <row r="558" spans="1:7">
      <c r="B558">
        <v>6</v>
      </c>
      <c r="C558">
        <v>0.254</v>
      </c>
      <c r="F558">
        <v>6</v>
      </c>
      <c r="G558">
        <v>0.26600000000000001</v>
      </c>
    </row>
    <row r="559" spans="1:7">
      <c r="B559">
        <v>7</v>
      </c>
      <c r="C559">
        <v>0.25600000000000001</v>
      </c>
      <c r="F559">
        <v>7</v>
      </c>
      <c r="G559">
        <v>0.254</v>
      </c>
    </row>
    <row r="560" spans="1:7">
      <c r="B560">
        <v>8</v>
      </c>
      <c r="C560">
        <v>0.25900000000000001</v>
      </c>
      <c r="F560">
        <v>8</v>
      </c>
      <c r="G560">
        <v>0.252</v>
      </c>
    </row>
    <row r="562" spans="1:7">
      <c r="B562" t="s">
        <v>561</v>
      </c>
      <c r="C562">
        <f>(SUM(C553:C560)/8)</f>
        <v>0.25462500000000005</v>
      </c>
      <c r="F562" t="s">
        <v>561</v>
      </c>
      <c r="G562">
        <f>(SUM(G553:G560)/8)</f>
        <v>0.25424999999999998</v>
      </c>
    </row>
    <row r="564" spans="1:7">
      <c r="A564" t="s">
        <v>320</v>
      </c>
      <c r="B564" t="s">
        <v>558</v>
      </c>
      <c r="C564" t="s">
        <v>559</v>
      </c>
      <c r="E564" t="s">
        <v>321</v>
      </c>
      <c r="F564" t="s">
        <v>558</v>
      </c>
      <c r="G564" t="s">
        <v>559</v>
      </c>
    </row>
    <row r="565" spans="1:7">
      <c r="B565">
        <v>1</v>
      </c>
      <c r="C565">
        <v>0.26500000000000001</v>
      </c>
      <c r="F565">
        <v>1</v>
      </c>
      <c r="G565">
        <v>0.254</v>
      </c>
    </row>
    <row r="566" spans="1:7">
      <c r="B566">
        <v>2</v>
      </c>
      <c r="C566">
        <v>0.26</v>
      </c>
      <c r="F566">
        <v>2</v>
      </c>
      <c r="G566">
        <v>0.25700000000000001</v>
      </c>
    </row>
    <row r="567" spans="1:7">
      <c r="B567">
        <v>3</v>
      </c>
      <c r="C567">
        <v>0.26400000000000001</v>
      </c>
      <c r="F567">
        <v>3</v>
      </c>
      <c r="G567">
        <v>0.26</v>
      </c>
    </row>
    <row r="568" spans="1:7">
      <c r="B568">
        <v>4</v>
      </c>
      <c r="C568">
        <v>0.25900000000000001</v>
      </c>
      <c r="F568">
        <v>4</v>
      </c>
      <c r="G568">
        <v>0.26400000000000001</v>
      </c>
    </row>
    <row r="569" spans="1:7">
      <c r="B569">
        <v>5</v>
      </c>
      <c r="C569">
        <v>0.253</v>
      </c>
      <c r="F569">
        <v>5</v>
      </c>
      <c r="G569">
        <v>0.26200000000000001</v>
      </c>
    </row>
    <row r="570" spans="1:7">
      <c r="B570">
        <v>6</v>
      </c>
      <c r="C570">
        <v>0.25900000000000001</v>
      </c>
      <c r="F570">
        <v>6</v>
      </c>
      <c r="G570">
        <v>0.26800000000000002</v>
      </c>
    </row>
    <row r="571" spans="1:7">
      <c r="B571">
        <v>7</v>
      </c>
      <c r="C571">
        <v>0.25800000000000001</v>
      </c>
      <c r="F571">
        <v>7</v>
      </c>
      <c r="G571">
        <v>0.26500000000000001</v>
      </c>
    </row>
    <row r="572" spans="1:7">
      <c r="B572">
        <v>8</v>
      </c>
      <c r="C572">
        <v>0.255</v>
      </c>
      <c r="F572">
        <v>8</v>
      </c>
      <c r="G572">
        <v>0.25700000000000001</v>
      </c>
    </row>
    <row r="574" spans="1:7">
      <c r="B574" t="s">
        <v>561</v>
      </c>
      <c r="C574">
        <f>(SUM(C565:C572)/8)</f>
        <v>0.25912499999999999</v>
      </c>
      <c r="F574" t="s">
        <v>561</v>
      </c>
      <c r="G574">
        <f>(SUM(G565:G572)/8)</f>
        <v>0.26087500000000002</v>
      </c>
    </row>
    <row r="576" spans="1:7">
      <c r="A576" t="s">
        <v>322</v>
      </c>
      <c r="B576" t="s">
        <v>558</v>
      </c>
      <c r="C576" t="s">
        <v>559</v>
      </c>
      <c r="E576" t="s">
        <v>323</v>
      </c>
      <c r="F576" t="s">
        <v>558</v>
      </c>
      <c r="G576" t="s">
        <v>559</v>
      </c>
    </row>
    <row r="577" spans="1:9">
      <c r="B577">
        <v>1</v>
      </c>
      <c r="C577">
        <v>0.23699999999999999</v>
      </c>
      <c r="F577">
        <v>1</v>
      </c>
      <c r="G577">
        <v>0.252</v>
      </c>
    </row>
    <row r="578" spans="1:9">
      <c r="B578">
        <v>2</v>
      </c>
      <c r="C578">
        <v>0.248</v>
      </c>
      <c r="F578">
        <v>2</v>
      </c>
      <c r="G578">
        <v>0.25800000000000001</v>
      </c>
    </row>
    <row r="579" spans="1:9">
      <c r="B579">
        <v>3</v>
      </c>
      <c r="C579">
        <v>0.248</v>
      </c>
      <c r="F579">
        <v>3</v>
      </c>
      <c r="G579">
        <v>0.25900000000000001</v>
      </c>
    </row>
    <row r="580" spans="1:9">
      <c r="B580">
        <v>4</v>
      </c>
      <c r="C580">
        <v>0.249</v>
      </c>
      <c r="F580">
        <v>4</v>
      </c>
      <c r="G580">
        <v>0.251</v>
      </c>
    </row>
    <row r="581" spans="1:9">
      <c r="B581">
        <v>5</v>
      </c>
      <c r="C581">
        <v>0.251</v>
      </c>
      <c r="F581">
        <v>5</v>
      </c>
      <c r="G581">
        <v>0.246</v>
      </c>
    </row>
    <row r="582" spans="1:9">
      <c r="B582">
        <v>6</v>
      </c>
      <c r="C582">
        <v>0.249</v>
      </c>
      <c r="F582">
        <v>6</v>
      </c>
      <c r="G582">
        <v>0.254</v>
      </c>
    </row>
    <row r="583" spans="1:9">
      <c r="B583">
        <v>7</v>
      </c>
      <c r="C583">
        <v>0.255</v>
      </c>
      <c r="F583">
        <v>7</v>
      </c>
      <c r="G583">
        <v>0.253</v>
      </c>
    </row>
    <row r="584" spans="1:9">
      <c r="B584">
        <v>8</v>
      </c>
      <c r="C584">
        <v>0.25</v>
      </c>
      <c r="F584">
        <v>8</v>
      </c>
      <c r="G584">
        <v>0.254</v>
      </c>
    </row>
    <row r="586" spans="1:9">
      <c r="B586" t="s">
        <v>561</v>
      </c>
      <c r="C586">
        <f>(SUM(C577:C584)/8)</f>
        <v>0.24837500000000001</v>
      </c>
      <c r="F586" t="s">
        <v>561</v>
      </c>
      <c r="G586">
        <f>(SUM(G577:G584)/8)</f>
        <v>0.25337500000000002</v>
      </c>
    </row>
    <row r="588" spans="1:9">
      <c r="A588" s="22" t="s">
        <v>580</v>
      </c>
      <c r="B588" t="s">
        <v>558</v>
      </c>
      <c r="C588" t="s">
        <v>559</v>
      </c>
      <c r="E588" s="22" t="s">
        <v>581</v>
      </c>
      <c r="F588" t="s">
        <v>558</v>
      </c>
      <c r="G588" t="s">
        <v>559</v>
      </c>
      <c r="I588" s="22" t="s">
        <v>582</v>
      </c>
    </row>
    <row r="589" spans="1:9">
      <c r="B589">
        <v>1</v>
      </c>
      <c r="C589">
        <v>0.23200000000000001</v>
      </c>
      <c r="F589">
        <v>1</v>
      </c>
      <c r="G589">
        <v>0.24399999999999999</v>
      </c>
    </row>
    <row r="590" spans="1:9">
      <c r="B590">
        <v>2</v>
      </c>
      <c r="C590">
        <v>0.246</v>
      </c>
      <c r="F590">
        <v>2</v>
      </c>
      <c r="G590">
        <v>0.255</v>
      </c>
    </row>
    <row r="591" spans="1:9">
      <c r="B591">
        <v>3</v>
      </c>
      <c r="C591">
        <v>0.24</v>
      </c>
      <c r="F591">
        <v>3</v>
      </c>
      <c r="G591">
        <v>0.253</v>
      </c>
    </row>
    <row r="592" spans="1:9">
      <c r="B592">
        <v>4</v>
      </c>
      <c r="C592">
        <v>0.23799999999999999</v>
      </c>
      <c r="F592">
        <v>4</v>
      </c>
      <c r="G592">
        <v>0.249</v>
      </c>
    </row>
    <row r="593" spans="2:7">
      <c r="B593">
        <v>5</v>
      </c>
      <c r="C593">
        <v>0.24399999999999999</v>
      </c>
      <c r="F593">
        <v>5</v>
      </c>
      <c r="G593">
        <v>0.253</v>
      </c>
    </row>
    <row r="594" spans="2:7">
      <c r="B594">
        <v>6</v>
      </c>
      <c r="C594">
        <v>0.247</v>
      </c>
      <c r="F594">
        <v>6</v>
      </c>
      <c r="G594">
        <v>0.25600000000000001</v>
      </c>
    </row>
    <row r="595" spans="2:7">
      <c r="B595">
        <v>7</v>
      </c>
      <c r="C595">
        <v>0.25</v>
      </c>
      <c r="F595">
        <v>7</v>
      </c>
      <c r="G595">
        <v>0.252</v>
      </c>
    </row>
    <row r="596" spans="2:7">
      <c r="B596">
        <v>8</v>
      </c>
      <c r="C596">
        <v>0.23899999999999999</v>
      </c>
      <c r="F596">
        <v>8</v>
      </c>
      <c r="G596">
        <v>0.25600000000000001</v>
      </c>
    </row>
    <row r="598" spans="2:7">
      <c r="B598" t="s">
        <v>561</v>
      </c>
      <c r="C598">
        <f>(SUM(C589:C596)/8)</f>
        <v>0.24199999999999999</v>
      </c>
      <c r="F598" t="s">
        <v>561</v>
      </c>
      <c r="G598">
        <f>(SUM(G589:G596)/8)</f>
        <v>0.25224999999999997</v>
      </c>
    </row>
    <row r="612" spans="1:7">
      <c r="A612" t="s">
        <v>324</v>
      </c>
      <c r="B612" t="s">
        <v>558</v>
      </c>
      <c r="C612" t="s">
        <v>559</v>
      </c>
      <c r="E612" t="s">
        <v>326</v>
      </c>
      <c r="F612" t="s">
        <v>558</v>
      </c>
      <c r="G612" t="s">
        <v>559</v>
      </c>
    </row>
    <row r="613" spans="1:7">
      <c r="B613">
        <v>1</v>
      </c>
      <c r="C613">
        <v>0.254</v>
      </c>
      <c r="F613">
        <v>1</v>
      </c>
      <c r="G613">
        <v>0.253</v>
      </c>
    </row>
    <row r="614" spans="1:7">
      <c r="B614">
        <v>2</v>
      </c>
      <c r="C614">
        <v>0.255</v>
      </c>
      <c r="F614">
        <v>2</v>
      </c>
      <c r="G614">
        <v>0.246</v>
      </c>
    </row>
    <row r="615" spans="1:7">
      <c r="B615">
        <v>3</v>
      </c>
      <c r="C615">
        <v>0.25800000000000001</v>
      </c>
      <c r="F615">
        <v>3</v>
      </c>
      <c r="G615">
        <v>0.253</v>
      </c>
    </row>
    <row r="616" spans="1:7">
      <c r="B616">
        <v>4</v>
      </c>
      <c r="C616">
        <v>0.252</v>
      </c>
      <c r="F616">
        <v>4</v>
      </c>
      <c r="G616">
        <v>0.25700000000000001</v>
      </c>
    </row>
    <row r="617" spans="1:7">
      <c r="B617">
        <v>5</v>
      </c>
      <c r="C617">
        <v>0.254</v>
      </c>
      <c r="F617">
        <v>5</v>
      </c>
      <c r="G617">
        <v>0.255</v>
      </c>
    </row>
    <row r="618" spans="1:7">
      <c r="B618">
        <v>6</v>
      </c>
      <c r="C618">
        <v>0.26400000000000001</v>
      </c>
      <c r="F618">
        <v>6</v>
      </c>
      <c r="G618">
        <v>0.251</v>
      </c>
    </row>
    <row r="619" spans="1:7">
      <c r="B619">
        <v>7</v>
      </c>
      <c r="C619">
        <v>0.26600000000000001</v>
      </c>
      <c r="F619">
        <v>7</v>
      </c>
      <c r="G619">
        <v>0.25600000000000001</v>
      </c>
    </row>
    <row r="620" spans="1:7">
      <c r="B620">
        <v>8</v>
      </c>
      <c r="C620">
        <v>0.254</v>
      </c>
      <c r="F620">
        <v>8</v>
      </c>
      <c r="G620">
        <v>0.255</v>
      </c>
    </row>
    <row r="622" spans="1:7">
      <c r="B622" t="s">
        <v>561</v>
      </c>
      <c r="C622">
        <f>(SUM(C613:C620)/8)</f>
        <v>0.25712500000000005</v>
      </c>
      <c r="F622" t="s">
        <v>561</v>
      </c>
      <c r="G622">
        <f>(SUM(G613:G620)/8)</f>
        <v>0.25324999999999998</v>
      </c>
    </row>
    <row r="624" spans="1:7">
      <c r="A624" t="s">
        <v>327</v>
      </c>
      <c r="B624" t="s">
        <v>558</v>
      </c>
      <c r="C624" t="s">
        <v>559</v>
      </c>
      <c r="E624" t="s">
        <v>328</v>
      </c>
      <c r="F624" t="s">
        <v>558</v>
      </c>
      <c r="G624" t="s">
        <v>559</v>
      </c>
    </row>
    <row r="625" spans="1:7">
      <c r="B625">
        <v>1</v>
      </c>
      <c r="C625">
        <v>0.26</v>
      </c>
      <c r="F625">
        <v>1</v>
      </c>
      <c r="G625">
        <v>0.252</v>
      </c>
    </row>
    <row r="626" spans="1:7">
      <c r="B626">
        <v>2</v>
      </c>
      <c r="C626">
        <v>0.252</v>
      </c>
      <c r="F626">
        <v>2</v>
      </c>
      <c r="G626">
        <v>0.252</v>
      </c>
    </row>
    <row r="627" spans="1:7">
      <c r="B627">
        <v>3</v>
      </c>
      <c r="C627">
        <v>0.251</v>
      </c>
      <c r="F627">
        <v>3</v>
      </c>
      <c r="G627">
        <v>0.24399999999999999</v>
      </c>
    </row>
    <row r="628" spans="1:7">
      <c r="B628">
        <v>4</v>
      </c>
      <c r="C628">
        <v>0.23799999999999999</v>
      </c>
      <c r="F628">
        <v>4</v>
      </c>
      <c r="G628">
        <v>0.24299999999999999</v>
      </c>
    </row>
    <row r="629" spans="1:7">
      <c r="B629">
        <v>5</v>
      </c>
      <c r="C629">
        <v>0.25</v>
      </c>
      <c r="F629">
        <v>5</v>
      </c>
      <c r="G629">
        <v>0.251</v>
      </c>
    </row>
    <row r="630" spans="1:7">
      <c r="B630">
        <v>6</v>
      </c>
      <c r="C630">
        <v>0.248</v>
      </c>
      <c r="F630">
        <v>6</v>
      </c>
      <c r="G630">
        <v>0.25600000000000001</v>
      </c>
    </row>
    <row r="631" spans="1:7">
      <c r="B631">
        <v>7</v>
      </c>
      <c r="C631">
        <v>0.252</v>
      </c>
      <c r="F631">
        <v>7</v>
      </c>
      <c r="G631">
        <v>0.247</v>
      </c>
    </row>
    <row r="632" spans="1:7">
      <c r="B632">
        <v>8</v>
      </c>
      <c r="C632">
        <v>0.246</v>
      </c>
      <c r="F632">
        <v>8</v>
      </c>
      <c r="G632">
        <v>0.25700000000000001</v>
      </c>
    </row>
    <row r="634" spans="1:7">
      <c r="B634" t="s">
        <v>561</v>
      </c>
      <c r="C634">
        <f>(SUM(C625:C632)/8)</f>
        <v>0.24962499999999999</v>
      </c>
      <c r="F634" t="s">
        <v>561</v>
      </c>
      <c r="G634">
        <f>(SUM(G625:G632)/8)</f>
        <v>0.25025000000000003</v>
      </c>
    </row>
    <row r="636" spans="1:7">
      <c r="A636" t="s">
        <v>329</v>
      </c>
      <c r="B636" t="s">
        <v>558</v>
      </c>
      <c r="C636" t="s">
        <v>559</v>
      </c>
      <c r="E636" t="s">
        <v>330</v>
      </c>
      <c r="F636" t="s">
        <v>558</v>
      </c>
      <c r="G636" t="s">
        <v>559</v>
      </c>
    </row>
    <row r="637" spans="1:7">
      <c r="B637">
        <v>1</v>
      </c>
      <c r="C637">
        <v>0.26400000000000001</v>
      </c>
      <c r="F637">
        <v>1</v>
      </c>
      <c r="G637">
        <v>0.26300000000000001</v>
      </c>
    </row>
    <row r="638" spans="1:7">
      <c r="B638">
        <v>2</v>
      </c>
      <c r="C638">
        <v>0.26300000000000001</v>
      </c>
      <c r="F638">
        <v>2</v>
      </c>
      <c r="G638">
        <v>0.26100000000000001</v>
      </c>
    </row>
    <row r="639" spans="1:7">
      <c r="B639">
        <v>3</v>
      </c>
      <c r="C639">
        <v>0.26</v>
      </c>
      <c r="F639">
        <v>3</v>
      </c>
      <c r="G639">
        <v>0.26200000000000001</v>
      </c>
    </row>
    <row r="640" spans="1:7">
      <c r="B640">
        <v>4</v>
      </c>
      <c r="C640">
        <v>0.249</v>
      </c>
      <c r="F640">
        <v>4</v>
      </c>
      <c r="G640">
        <v>0.25900000000000001</v>
      </c>
    </row>
    <row r="641" spans="1:7">
      <c r="B641">
        <v>5</v>
      </c>
      <c r="C641">
        <v>0.254</v>
      </c>
      <c r="F641">
        <v>5</v>
      </c>
      <c r="G641">
        <v>0.26100000000000001</v>
      </c>
    </row>
    <row r="642" spans="1:7">
      <c r="B642">
        <v>6</v>
      </c>
      <c r="C642">
        <v>0.25600000000000001</v>
      </c>
      <c r="F642">
        <v>6</v>
      </c>
      <c r="G642">
        <v>0.25600000000000001</v>
      </c>
    </row>
    <row r="643" spans="1:7">
      <c r="B643">
        <v>7</v>
      </c>
      <c r="C643">
        <v>0.26100000000000001</v>
      </c>
      <c r="F643">
        <v>7</v>
      </c>
      <c r="G643">
        <v>0.25800000000000001</v>
      </c>
    </row>
    <row r="644" spans="1:7">
      <c r="B644">
        <v>8</v>
      </c>
      <c r="C644">
        <v>0.25600000000000001</v>
      </c>
      <c r="F644">
        <v>8</v>
      </c>
      <c r="G644">
        <v>0.249</v>
      </c>
    </row>
    <row r="646" spans="1:7">
      <c r="B646" t="s">
        <v>561</v>
      </c>
      <c r="C646">
        <f>(SUM(C637:C644)/8)</f>
        <v>0.25787499999999997</v>
      </c>
      <c r="F646" t="s">
        <v>561</v>
      </c>
      <c r="G646">
        <f>(SUM(G637:G644)/8)</f>
        <v>0.25862499999999999</v>
      </c>
    </row>
    <row r="648" spans="1:7">
      <c r="A648" t="s">
        <v>331</v>
      </c>
      <c r="B648" t="s">
        <v>558</v>
      </c>
      <c r="C648" t="s">
        <v>559</v>
      </c>
      <c r="E648" t="s">
        <v>332</v>
      </c>
      <c r="F648" t="s">
        <v>558</v>
      </c>
      <c r="G648" t="s">
        <v>559</v>
      </c>
    </row>
    <row r="649" spans="1:7">
      <c r="B649">
        <v>1</v>
      </c>
      <c r="C649">
        <v>0.26700000000000002</v>
      </c>
      <c r="F649">
        <v>1</v>
      </c>
      <c r="G649">
        <v>0.26700000000000002</v>
      </c>
    </row>
    <row r="650" spans="1:7">
      <c r="B650">
        <v>2</v>
      </c>
      <c r="C650">
        <v>0.26600000000000001</v>
      </c>
      <c r="F650">
        <v>2</v>
      </c>
      <c r="G650">
        <v>0.27100000000000002</v>
      </c>
    </row>
    <row r="651" spans="1:7">
      <c r="B651">
        <v>3</v>
      </c>
      <c r="C651">
        <v>0.26500000000000001</v>
      </c>
      <c r="F651">
        <v>3</v>
      </c>
      <c r="G651">
        <v>0.26600000000000001</v>
      </c>
    </row>
    <row r="652" spans="1:7">
      <c r="B652">
        <v>4</v>
      </c>
      <c r="C652">
        <v>0.26900000000000002</v>
      </c>
      <c r="F652">
        <v>4</v>
      </c>
      <c r="G652">
        <v>0.26800000000000002</v>
      </c>
    </row>
    <row r="653" spans="1:7">
      <c r="B653">
        <v>5</v>
      </c>
      <c r="C653">
        <v>0.26700000000000002</v>
      </c>
      <c r="F653">
        <v>5</v>
      </c>
      <c r="G653">
        <v>0.26300000000000001</v>
      </c>
    </row>
    <row r="654" spans="1:7">
      <c r="B654">
        <v>6</v>
      </c>
      <c r="C654">
        <v>0.26800000000000002</v>
      </c>
      <c r="F654">
        <v>6</v>
      </c>
      <c r="G654">
        <v>0.26800000000000002</v>
      </c>
    </row>
    <row r="655" spans="1:7">
      <c r="B655">
        <v>7</v>
      </c>
      <c r="C655">
        <v>0.27300000000000002</v>
      </c>
      <c r="F655">
        <v>7</v>
      </c>
      <c r="G655">
        <v>0.26300000000000001</v>
      </c>
    </row>
    <row r="656" spans="1:7">
      <c r="B656">
        <v>8</v>
      </c>
      <c r="C656">
        <v>0.26700000000000002</v>
      </c>
      <c r="F656">
        <v>8</v>
      </c>
      <c r="G656">
        <v>0.26300000000000001</v>
      </c>
    </row>
    <row r="658" spans="1:9">
      <c r="B658" t="s">
        <v>561</v>
      </c>
      <c r="C658">
        <f>(SUM(C649:C656)/8)</f>
        <v>0.26774999999999999</v>
      </c>
      <c r="F658" t="s">
        <v>561</v>
      </c>
      <c r="G658">
        <f>(SUM(G649:G656)/8)</f>
        <v>0.266125</v>
      </c>
    </row>
    <row r="660" spans="1:9">
      <c r="A660" t="s">
        <v>333</v>
      </c>
      <c r="B660" t="s">
        <v>558</v>
      </c>
      <c r="C660" t="s">
        <v>559</v>
      </c>
      <c r="E660" t="s">
        <v>334</v>
      </c>
      <c r="F660" t="s">
        <v>558</v>
      </c>
      <c r="G660" t="s">
        <v>559</v>
      </c>
    </row>
    <row r="661" spans="1:9">
      <c r="B661">
        <v>1</v>
      </c>
      <c r="C661">
        <v>0.248</v>
      </c>
      <c r="F661">
        <v>1</v>
      </c>
      <c r="G661">
        <v>0.252</v>
      </c>
    </row>
    <row r="662" spans="1:9">
      <c r="B662">
        <v>2</v>
      </c>
      <c r="C662">
        <v>0.25800000000000001</v>
      </c>
      <c r="F662">
        <v>2</v>
      </c>
      <c r="G662">
        <v>0.251</v>
      </c>
    </row>
    <row r="663" spans="1:9">
      <c r="B663">
        <v>3</v>
      </c>
      <c r="C663">
        <v>0.26100000000000001</v>
      </c>
      <c r="F663">
        <v>3</v>
      </c>
      <c r="G663">
        <v>0.25700000000000001</v>
      </c>
    </row>
    <row r="664" spans="1:9">
      <c r="B664">
        <v>4</v>
      </c>
      <c r="C664">
        <v>0.253</v>
      </c>
      <c r="F664">
        <v>4</v>
      </c>
      <c r="G664">
        <v>0.25700000000000001</v>
      </c>
    </row>
    <row r="665" spans="1:9">
      <c r="B665">
        <v>5</v>
      </c>
      <c r="C665">
        <v>0.252</v>
      </c>
      <c r="F665">
        <v>5</v>
      </c>
      <c r="G665">
        <v>0.246</v>
      </c>
    </row>
    <row r="666" spans="1:9">
      <c r="B666">
        <v>6</v>
      </c>
      <c r="C666">
        <v>0.251</v>
      </c>
      <c r="F666">
        <v>6</v>
      </c>
      <c r="G666">
        <v>0.25</v>
      </c>
    </row>
    <row r="667" spans="1:9">
      <c r="B667">
        <v>7</v>
      </c>
      <c r="C667">
        <v>0.26400000000000001</v>
      </c>
      <c r="F667">
        <v>7</v>
      </c>
      <c r="G667">
        <v>0.249</v>
      </c>
    </row>
    <row r="668" spans="1:9">
      <c r="B668">
        <v>8</v>
      </c>
      <c r="C668">
        <v>0.248</v>
      </c>
      <c r="F668">
        <v>8</v>
      </c>
      <c r="G668">
        <v>0.255</v>
      </c>
    </row>
    <row r="670" spans="1:9">
      <c r="B670" t="s">
        <v>561</v>
      </c>
      <c r="C670">
        <f>(SUM(C661:C668)/8)</f>
        <v>0.25437500000000002</v>
      </c>
      <c r="F670" t="s">
        <v>561</v>
      </c>
      <c r="G670">
        <f>(SUM(G661:G668)/8)</f>
        <v>0.25212499999999999</v>
      </c>
    </row>
    <row r="672" spans="1:9">
      <c r="A672" t="s">
        <v>583</v>
      </c>
      <c r="B672" t="s">
        <v>558</v>
      </c>
      <c r="C672" t="s">
        <v>559</v>
      </c>
      <c r="E672" t="s">
        <v>584</v>
      </c>
      <c r="F672" t="s">
        <v>558</v>
      </c>
      <c r="G672" t="s">
        <v>559</v>
      </c>
      <c r="I672" t="s">
        <v>585</v>
      </c>
    </row>
    <row r="673" spans="1:7">
      <c r="B673">
        <v>1</v>
      </c>
      <c r="F673">
        <v>1</v>
      </c>
    </row>
    <row r="674" spans="1:7">
      <c r="B674">
        <v>2</v>
      </c>
      <c r="F674">
        <v>2</v>
      </c>
    </row>
    <row r="675" spans="1:7">
      <c r="B675">
        <v>3</v>
      </c>
      <c r="F675">
        <v>3</v>
      </c>
    </row>
    <row r="676" spans="1:7">
      <c r="B676">
        <v>4</v>
      </c>
      <c r="F676">
        <v>4</v>
      </c>
    </row>
    <row r="677" spans="1:7">
      <c r="B677">
        <v>5</v>
      </c>
      <c r="F677">
        <v>5</v>
      </c>
    </row>
    <row r="678" spans="1:7">
      <c r="B678">
        <v>6</v>
      </c>
      <c r="F678">
        <v>6</v>
      </c>
    </row>
    <row r="679" spans="1:7">
      <c r="B679">
        <v>7</v>
      </c>
      <c r="F679">
        <v>7</v>
      </c>
    </row>
    <row r="680" spans="1:7">
      <c r="B680">
        <v>8</v>
      </c>
      <c r="F680">
        <v>8</v>
      </c>
    </row>
    <row r="682" spans="1:7">
      <c r="B682" t="s">
        <v>561</v>
      </c>
      <c r="C682">
        <f>(SUM(C673:C680)/8)</f>
        <v>0</v>
      </c>
      <c r="F682" t="s">
        <v>561</v>
      </c>
      <c r="G682">
        <f>(SUM(G673:G680)/8)</f>
        <v>0</v>
      </c>
    </row>
    <row r="684" spans="1:7">
      <c r="A684" t="s">
        <v>586</v>
      </c>
      <c r="B684" t="s">
        <v>558</v>
      </c>
      <c r="C684" t="s">
        <v>559</v>
      </c>
      <c r="E684" t="s">
        <v>587</v>
      </c>
      <c r="F684" t="s">
        <v>558</v>
      </c>
      <c r="G684" t="s">
        <v>559</v>
      </c>
    </row>
    <row r="685" spans="1:7">
      <c r="B685">
        <v>1</v>
      </c>
      <c r="C685">
        <v>0.25800000000000001</v>
      </c>
      <c r="F685">
        <v>1</v>
      </c>
      <c r="G685">
        <v>0.25</v>
      </c>
    </row>
    <row r="686" spans="1:7">
      <c r="B686">
        <v>2</v>
      </c>
      <c r="C686">
        <v>0.25700000000000001</v>
      </c>
      <c r="F686">
        <v>2</v>
      </c>
      <c r="G686">
        <v>0.26100000000000001</v>
      </c>
    </row>
    <row r="687" spans="1:7">
      <c r="B687">
        <v>3</v>
      </c>
      <c r="C687">
        <v>0.26100000000000001</v>
      </c>
      <c r="F687">
        <v>3</v>
      </c>
      <c r="G687">
        <v>0.26100000000000001</v>
      </c>
    </row>
    <row r="688" spans="1:7">
      <c r="B688">
        <v>4</v>
      </c>
      <c r="C688">
        <v>0.25800000000000001</v>
      </c>
      <c r="F688">
        <v>4</v>
      </c>
      <c r="G688">
        <v>0.26100000000000001</v>
      </c>
    </row>
    <row r="689" spans="1:7">
      <c r="B689">
        <v>5</v>
      </c>
      <c r="C689">
        <v>0.26</v>
      </c>
      <c r="F689">
        <v>5</v>
      </c>
      <c r="G689">
        <v>0.26400000000000001</v>
      </c>
    </row>
    <row r="690" spans="1:7">
      <c r="B690">
        <v>6</v>
      </c>
      <c r="C690">
        <v>0.26</v>
      </c>
      <c r="F690">
        <v>6</v>
      </c>
      <c r="G690">
        <v>0.26100000000000001</v>
      </c>
    </row>
    <row r="691" spans="1:7">
      <c r="B691">
        <v>7</v>
      </c>
      <c r="C691">
        <v>0.25800000000000001</v>
      </c>
      <c r="F691">
        <v>7</v>
      </c>
      <c r="G691">
        <v>0.26500000000000001</v>
      </c>
    </row>
    <row r="692" spans="1:7">
      <c r="B692">
        <v>8</v>
      </c>
      <c r="C692">
        <v>0.26200000000000001</v>
      </c>
      <c r="F692">
        <v>8</v>
      </c>
      <c r="G692">
        <v>0.26400000000000001</v>
      </c>
    </row>
    <row r="694" spans="1:7">
      <c r="B694" t="s">
        <v>561</v>
      </c>
      <c r="C694">
        <f>(SUM(C685:C692)/8)</f>
        <v>0.25924999999999998</v>
      </c>
      <c r="F694" t="s">
        <v>561</v>
      </c>
      <c r="G694">
        <f>(SUM(G685:G692)/8)</f>
        <v>0.26087499999999997</v>
      </c>
    </row>
    <row r="696" spans="1:7">
      <c r="A696" t="s">
        <v>588</v>
      </c>
      <c r="B696" t="s">
        <v>558</v>
      </c>
      <c r="C696" t="s">
        <v>559</v>
      </c>
      <c r="E696" t="s">
        <v>589</v>
      </c>
      <c r="F696" t="s">
        <v>558</v>
      </c>
      <c r="G696" t="s">
        <v>559</v>
      </c>
    </row>
    <row r="697" spans="1:7">
      <c r="B697">
        <v>1</v>
      </c>
      <c r="C697">
        <v>0.26200000000000001</v>
      </c>
      <c r="F697">
        <v>1</v>
      </c>
      <c r="G697">
        <v>0.26300000000000001</v>
      </c>
    </row>
    <row r="698" spans="1:7">
      <c r="B698">
        <v>2</v>
      </c>
      <c r="C698">
        <v>0.253</v>
      </c>
      <c r="F698">
        <v>2</v>
      </c>
      <c r="G698">
        <v>0.26100000000000001</v>
      </c>
    </row>
    <row r="699" spans="1:7">
      <c r="B699">
        <v>3</v>
      </c>
      <c r="C699">
        <v>0.26400000000000001</v>
      </c>
      <c r="F699">
        <v>3</v>
      </c>
      <c r="G699">
        <v>0.26500000000000001</v>
      </c>
    </row>
    <row r="700" spans="1:7">
      <c r="B700">
        <v>4</v>
      </c>
      <c r="C700">
        <v>0.26</v>
      </c>
      <c r="F700">
        <v>4</v>
      </c>
      <c r="G700">
        <v>0.26600000000000001</v>
      </c>
    </row>
    <row r="701" spans="1:7">
      <c r="B701">
        <v>5</v>
      </c>
      <c r="C701">
        <v>0.26600000000000001</v>
      </c>
      <c r="F701">
        <v>5</v>
      </c>
      <c r="G701">
        <v>0.26</v>
      </c>
    </row>
    <row r="702" spans="1:7">
      <c r="B702">
        <v>6</v>
      </c>
      <c r="C702">
        <v>0.26100000000000001</v>
      </c>
      <c r="F702">
        <v>6</v>
      </c>
      <c r="G702">
        <v>0.26500000000000001</v>
      </c>
    </row>
    <row r="703" spans="1:7">
      <c r="B703">
        <v>7</v>
      </c>
      <c r="C703">
        <v>0.26100000000000001</v>
      </c>
      <c r="F703">
        <v>7</v>
      </c>
      <c r="G703">
        <v>0.26700000000000002</v>
      </c>
    </row>
    <row r="704" spans="1:7">
      <c r="B704">
        <v>8</v>
      </c>
      <c r="C704">
        <v>0.26400000000000001</v>
      </c>
      <c r="F704">
        <v>8</v>
      </c>
      <c r="G704">
        <v>0.25900000000000001</v>
      </c>
    </row>
    <row r="706" spans="1:7">
      <c r="B706" t="s">
        <v>561</v>
      </c>
      <c r="C706">
        <f>(SUM(C697:C704)/8)</f>
        <v>0.26137500000000002</v>
      </c>
      <c r="F706" t="s">
        <v>561</v>
      </c>
      <c r="G706">
        <f>(SUM(G697:G704)/8)</f>
        <v>0.26324999999999998</v>
      </c>
    </row>
    <row r="708" spans="1:7">
      <c r="A708" t="s">
        <v>590</v>
      </c>
      <c r="B708" t="s">
        <v>558</v>
      </c>
      <c r="C708" t="s">
        <v>559</v>
      </c>
      <c r="E708" t="s">
        <v>591</v>
      </c>
      <c r="F708" t="s">
        <v>558</v>
      </c>
      <c r="G708" t="s">
        <v>559</v>
      </c>
    </row>
    <row r="709" spans="1:7">
      <c r="A709" t="s">
        <v>511</v>
      </c>
      <c r="B709">
        <v>1</v>
      </c>
      <c r="C709">
        <v>0.26400000000000001</v>
      </c>
      <c r="E709" t="s">
        <v>511</v>
      </c>
      <c r="F709">
        <v>1</v>
      </c>
      <c r="G709">
        <v>0.25800000000000001</v>
      </c>
    </row>
    <row r="710" spans="1:7">
      <c r="B710">
        <v>2</v>
      </c>
      <c r="C710">
        <v>0.26300000000000001</v>
      </c>
      <c r="F710">
        <v>2</v>
      </c>
      <c r="G710">
        <v>0.25800000000000001</v>
      </c>
    </row>
    <row r="711" spans="1:7">
      <c r="B711">
        <v>3</v>
      </c>
      <c r="C711">
        <v>0.26</v>
      </c>
      <c r="F711">
        <v>3</v>
      </c>
      <c r="G711">
        <v>0.253</v>
      </c>
    </row>
    <row r="712" spans="1:7">
      <c r="B712">
        <v>4</v>
      </c>
      <c r="C712">
        <v>0.25600000000000001</v>
      </c>
      <c r="F712">
        <v>4</v>
      </c>
      <c r="G712">
        <v>0.25800000000000001</v>
      </c>
    </row>
    <row r="713" spans="1:7">
      <c r="B713">
        <v>5</v>
      </c>
      <c r="C713">
        <v>0.254</v>
      </c>
      <c r="F713">
        <v>5</v>
      </c>
      <c r="G713">
        <v>0.254</v>
      </c>
    </row>
    <row r="714" spans="1:7">
      <c r="B714">
        <v>6</v>
      </c>
      <c r="C714">
        <v>0.24399999999999999</v>
      </c>
      <c r="F714">
        <v>6</v>
      </c>
      <c r="G714">
        <v>0.25</v>
      </c>
    </row>
    <row r="715" spans="1:7">
      <c r="B715">
        <v>7</v>
      </c>
      <c r="C715">
        <v>0.248</v>
      </c>
      <c r="F715">
        <v>7</v>
      </c>
      <c r="G715">
        <v>0.249</v>
      </c>
    </row>
    <row r="716" spans="1:7">
      <c r="B716">
        <v>8</v>
      </c>
      <c r="C716">
        <v>0.25700000000000001</v>
      </c>
      <c r="F716">
        <v>8</v>
      </c>
      <c r="G716">
        <v>0.25700000000000001</v>
      </c>
    </row>
    <row r="718" spans="1:7">
      <c r="B718" t="s">
        <v>561</v>
      </c>
      <c r="C718">
        <f>(SUM(C709:C716)/8)</f>
        <v>0.25575000000000003</v>
      </c>
      <c r="F718" t="s">
        <v>561</v>
      </c>
      <c r="G718">
        <f>(SUM(G709:G716)/8)</f>
        <v>0.25462500000000005</v>
      </c>
    </row>
    <row r="720" spans="1:7">
      <c r="A720" t="s">
        <v>592</v>
      </c>
      <c r="B720" t="s">
        <v>558</v>
      </c>
      <c r="C720" t="s">
        <v>559</v>
      </c>
      <c r="E720" t="s">
        <v>593</v>
      </c>
      <c r="F720" t="s">
        <v>558</v>
      </c>
      <c r="G720" t="s">
        <v>559</v>
      </c>
    </row>
    <row r="721" spans="1:7">
      <c r="A721" t="s">
        <v>438</v>
      </c>
      <c r="B721">
        <v>1</v>
      </c>
      <c r="C721">
        <v>0.25800000000000001</v>
      </c>
      <c r="F721">
        <v>1</v>
      </c>
      <c r="G721">
        <v>0.25700000000000001</v>
      </c>
    </row>
    <row r="722" spans="1:7">
      <c r="B722">
        <v>2</v>
      </c>
      <c r="C722">
        <v>0.25700000000000001</v>
      </c>
      <c r="F722">
        <v>2</v>
      </c>
      <c r="G722">
        <v>0.25900000000000001</v>
      </c>
    </row>
    <row r="723" spans="1:7">
      <c r="B723">
        <v>3</v>
      </c>
      <c r="C723">
        <v>0.25800000000000001</v>
      </c>
      <c r="F723">
        <v>3</v>
      </c>
      <c r="G723">
        <v>0.255</v>
      </c>
    </row>
    <row r="724" spans="1:7">
      <c r="B724">
        <v>4</v>
      </c>
      <c r="C724">
        <v>0.251</v>
      </c>
      <c r="F724">
        <v>4</v>
      </c>
      <c r="G724">
        <v>0.25700000000000001</v>
      </c>
    </row>
    <row r="725" spans="1:7">
      <c r="B725">
        <v>5</v>
      </c>
      <c r="C725">
        <v>0.25600000000000001</v>
      </c>
      <c r="F725">
        <v>5</v>
      </c>
      <c r="G725">
        <v>0.25800000000000001</v>
      </c>
    </row>
    <row r="726" spans="1:7">
      <c r="B726">
        <v>6</v>
      </c>
      <c r="C726">
        <v>0.25</v>
      </c>
      <c r="F726">
        <v>6</v>
      </c>
      <c r="G726">
        <v>0.25700000000000001</v>
      </c>
    </row>
    <row r="727" spans="1:7">
      <c r="B727">
        <v>7</v>
      </c>
      <c r="C727">
        <v>0.25700000000000001</v>
      </c>
      <c r="F727">
        <v>7</v>
      </c>
      <c r="G727">
        <v>0.252</v>
      </c>
    </row>
    <row r="728" spans="1:7">
      <c r="B728">
        <v>8</v>
      </c>
      <c r="C728">
        <v>0.25800000000000001</v>
      </c>
      <c r="F728">
        <v>8</v>
      </c>
      <c r="G728">
        <v>0.25600000000000001</v>
      </c>
    </row>
    <row r="730" spans="1:7">
      <c r="B730" t="s">
        <v>561</v>
      </c>
      <c r="C730">
        <f>(SUM(C721:C728)/8)</f>
        <v>0.25562499999999999</v>
      </c>
      <c r="F730" t="s">
        <v>561</v>
      </c>
      <c r="G730">
        <f>(SUM(G721:G728)/8)</f>
        <v>0.25637500000000002</v>
      </c>
    </row>
    <row r="732" spans="1:7">
      <c r="A732" t="s">
        <v>344</v>
      </c>
      <c r="B732" t="s">
        <v>558</v>
      </c>
      <c r="C732" t="s">
        <v>559</v>
      </c>
      <c r="E732" t="s">
        <v>345</v>
      </c>
      <c r="F732" t="s">
        <v>558</v>
      </c>
      <c r="G732" t="s">
        <v>559</v>
      </c>
    </row>
    <row r="733" spans="1:7">
      <c r="B733">
        <v>1</v>
      </c>
      <c r="C733">
        <v>0.28599999999999998</v>
      </c>
      <c r="F733">
        <v>1</v>
      </c>
      <c r="G733">
        <v>0.26900000000000002</v>
      </c>
    </row>
    <row r="734" spans="1:7">
      <c r="B734">
        <v>2</v>
      </c>
      <c r="C734">
        <v>0.27600000000000002</v>
      </c>
      <c r="F734">
        <v>2</v>
      </c>
      <c r="G734">
        <v>0.27700000000000002</v>
      </c>
    </row>
    <row r="735" spans="1:7">
      <c r="B735">
        <v>3</v>
      </c>
      <c r="C735">
        <v>0.26700000000000002</v>
      </c>
      <c r="F735">
        <v>3</v>
      </c>
      <c r="G735">
        <v>0.27</v>
      </c>
    </row>
    <row r="736" spans="1:7">
      <c r="B736">
        <v>4</v>
      </c>
      <c r="C736">
        <v>0.26800000000000002</v>
      </c>
      <c r="F736">
        <v>4</v>
      </c>
      <c r="G736">
        <v>0.26900000000000002</v>
      </c>
    </row>
    <row r="737" spans="1:7">
      <c r="B737">
        <v>5</v>
      </c>
      <c r="C737">
        <v>0.27500000000000002</v>
      </c>
      <c r="F737">
        <v>5</v>
      </c>
      <c r="G737">
        <v>0.26700000000000002</v>
      </c>
    </row>
    <row r="738" spans="1:7">
      <c r="B738">
        <v>6</v>
      </c>
      <c r="C738">
        <v>0.26</v>
      </c>
      <c r="F738">
        <v>6</v>
      </c>
      <c r="G738">
        <v>0.27</v>
      </c>
    </row>
    <row r="739" spans="1:7">
      <c r="B739">
        <v>7</v>
      </c>
      <c r="C739">
        <v>0.26600000000000001</v>
      </c>
      <c r="F739">
        <v>7</v>
      </c>
      <c r="G739">
        <v>0.26500000000000001</v>
      </c>
    </row>
    <row r="740" spans="1:7">
      <c r="B740">
        <v>8</v>
      </c>
      <c r="C740">
        <v>0.26600000000000001</v>
      </c>
      <c r="F740">
        <v>8</v>
      </c>
      <c r="G740">
        <v>0.26400000000000001</v>
      </c>
    </row>
    <row r="742" spans="1:7">
      <c r="B742" t="s">
        <v>561</v>
      </c>
      <c r="C742">
        <f>(SUM(C733:C740)/8)</f>
        <v>0.27049999999999996</v>
      </c>
      <c r="F742" t="s">
        <v>561</v>
      </c>
      <c r="G742">
        <f>(SUM(G733:G740)/8)</f>
        <v>0.26887499999999998</v>
      </c>
    </row>
    <row r="744" spans="1:7">
      <c r="A744" s="1" t="s">
        <v>346</v>
      </c>
      <c r="B744" t="s">
        <v>558</v>
      </c>
      <c r="C744" t="s">
        <v>559</v>
      </c>
      <c r="E744" s="1" t="s">
        <v>347</v>
      </c>
      <c r="F744" t="s">
        <v>558</v>
      </c>
      <c r="G744" t="s">
        <v>559</v>
      </c>
    </row>
    <row r="745" spans="1:7">
      <c r="B745">
        <v>1</v>
      </c>
      <c r="C745">
        <v>0.25700000000000001</v>
      </c>
      <c r="F745">
        <v>1</v>
      </c>
      <c r="G745">
        <v>0.253</v>
      </c>
    </row>
    <row r="746" spans="1:7">
      <c r="B746">
        <v>2</v>
      </c>
      <c r="C746">
        <v>0.27</v>
      </c>
      <c r="F746">
        <v>2</v>
      </c>
      <c r="G746">
        <v>0.25700000000000001</v>
      </c>
    </row>
    <row r="747" spans="1:7">
      <c r="B747">
        <v>3</v>
      </c>
      <c r="C747">
        <v>0.26500000000000001</v>
      </c>
      <c r="F747">
        <v>3</v>
      </c>
      <c r="G747">
        <v>0.25900000000000001</v>
      </c>
    </row>
    <row r="748" spans="1:7">
      <c r="B748">
        <v>4</v>
      </c>
      <c r="C748">
        <v>0.26200000000000001</v>
      </c>
      <c r="F748">
        <v>4</v>
      </c>
      <c r="G748">
        <v>0.255</v>
      </c>
    </row>
    <row r="749" spans="1:7">
      <c r="B749">
        <v>5</v>
      </c>
      <c r="C749">
        <v>0.26800000000000002</v>
      </c>
      <c r="F749">
        <v>5</v>
      </c>
      <c r="G749">
        <v>0.25700000000000001</v>
      </c>
    </row>
    <row r="750" spans="1:7">
      <c r="B750">
        <v>6</v>
      </c>
      <c r="C750">
        <v>0.25600000000000001</v>
      </c>
      <c r="F750">
        <v>6</v>
      </c>
      <c r="G750">
        <v>0.25</v>
      </c>
    </row>
    <row r="751" spans="1:7">
      <c r="B751">
        <v>7</v>
      </c>
      <c r="C751">
        <v>0.26200000000000001</v>
      </c>
      <c r="F751">
        <v>7</v>
      </c>
      <c r="G751">
        <v>0.254</v>
      </c>
    </row>
    <row r="752" spans="1:7">
      <c r="B752">
        <v>8</v>
      </c>
      <c r="C752">
        <v>0.25700000000000001</v>
      </c>
      <c r="F752">
        <v>8</v>
      </c>
      <c r="G752">
        <v>0.25700000000000001</v>
      </c>
    </row>
    <row r="754" spans="1:7">
      <c r="B754" t="s">
        <v>561</v>
      </c>
      <c r="C754">
        <f>(SUM(C745:C752)/8)</f>
        <v>0.262125</v>
      </c>
      <c r="F754" t="s">
        <v>561</v>
      </c>
      <c r="G754">
        <f>(SUM(G745:G752)/8)</f>
        <v>0.25525000000000003</v>
      </c>
    </row>
    <row r="756" spans="1:7">
      <c r="A756" t="s">
        <v>352</v>
      </c>
      <c r="B756" t="s">
        <v>558</v>
      </c>
      <c r="C756" t="s">
        <v>559</v>
      </c>
      <c r="E756" t="s">
        <v>353</v>
      </c>
      <c r="F756" t="s">
        <v>558</v>
      </c>
      <c r="G756" t="s">
        <v>559</v>
      </c>
    </row>
    <row r="757" spans="1:7">
      <c r="B757">
        <v>1</v>
      </c>
      <c r="C757">
        <v>0.27700000000000002</v>
      </c>
      <c r="F757">
        <v>1</v>
      </c>
      <c r="G757">
        <v>0.27</v>
      </c>
    </row>
    <row r="758" spans="1:7">
      <c r="B758">
        <v>2</v>
      </c>
      <c r="C758">
        <v>0.25600000000000001</v>
      </c>
      <c r="F758">
        <v>2</v>
      </c>
      <c r="G758">
        <v>0.26500000000000001</v>
      </c>
    </row>
    <row r="759" spans="1:7">
      <c r="B759">
        <v>3</v>
      </c>
      <c r="C759">
        <v>0.26600000000000001</v>
      </c>
      <c r="F759">
        <v>3</v>
      </c>
      <c r="G759">
        <v>0.25</v>
      </c>
    </row>
    <row r="760" spans="1:7">
      <c r="B760">
        <v>4</v>
      </c>
      <c r="C760">
        <v>0.26600000000000001</v>
      </c>
      <c r="F760">
        <v>4</v>
      </c>
      <c r="G760">
        <v>0.26100000000000001</v>
      </c>
    </row>
    <row r="761" spans="1:7">
      <c r="B761">
        <v>5</v>
      </c>
      <c r="C761">
        <v>0.26100000000000001</v>
      </c>
      <c r="F761">
        <v>5</v>
      </c>
      <c r="G761">
        <v>0.253</v>
      </c>
    </row>
    <row r="762" spans="1:7">
      <c r="B762">
        <v>6</v>
      </c>
      <c r="C762">
        <v>0.26300000000000001</v>
      </c>
      <c r="F762">
        <v>6</v>
      </c>
      <c r="G762">
        <v>0.25600000000000001</v>
      </c>
    </row>
    <row r="763" spans="1:7">
      <c r="B763">
        <v>7</v>
      </c>
      <c r="C763">
        <v>0.26400000000000001</v>
      </c>
      <c r="F763">
        <v>7</v>
      </c>
      <c r="G763">
        <v>0.255</v>
      </c>
    </row>
    <row r="764" spans="1:7">
      <c r="B764">
        <v>8</v>
      </c>
      <c r="C764">
        <v>0.26500000000000001</v>
      </c>
      <c r="F764">
        <v>8</v>
      </c>
      <c r="G764">
        <v>0.26900000000000002</v>
      </c>
    </row>
    <row r="766" spans="1:7">
      <c r="B766" t="s">
        <v>561</v>
      </c>
      <c r="C766">
        <f>(SUM(C757:C764)/8)</f>
        <v>0.26474999999999999</v>
      </c>
      <c r="F766" t="s">
        <v>561</v>
      </c>
      <c r="G766">
        <f>(SUM(G757:G764)/8)</f>
        <v>0.25987500000000002</v>
      </c>
    </row>
    <row r="768" spans="1:7">
      <c r="A768" t="s">
        <v>354</v>
      </c>
      <c r="B768" t="s">
        <v>558</v>
      </c>
      <c r="C768" t="s">
        <v>559</v>
      </c>
      <c r="E768" t="s">
        <v>355</v>
      </c>
      <c r="F768" t="s">
        <v>558</v>
      </c>
      <c r="G768" t="s">
        <v>559</v>
      </c>
    </row>
    <row r="769" spans="1:7">
      <c r="B769">
        <v>1</v>
      </c>
      <c r="C769">
        <v>0.255</v>
      </c>
      <c r="F769">
        <v>1</v>
      </c>
      <c r="G769">
        <v>0.26</v>
      </c>
    </row>
    <row r="770" spans="1:7">
      <c r="B770">
        <v>2</v>
      </c>
      <c r="C770">
        <v>0.26500000000000001</v>
      </c>
      <c r="F770">
        <v>2</v>
      </c>
      <c r="G770">
        <v>0.26</v>
      </c>
    </row>
    <row r="771" spans="1:7">
      <c r="B771">
        <v>3</v>
      </c>
      <c r="C771">
        <v>0.248</v>
      </c>
      <c r="F771">
        <v>3</v>
      </c>
      <c r="G771">
        <v>0.26400000000000001</v>
      </c>
    </row>
    <row r="772" spans="1:7">
      <c r="B772">
        <v>4</v>
      </c>
      <c r="C772">
        <v>0.247</v>
      </c>
      <c r="F772">
        <v>4</v>
      </c>
      <c r="G772">
        <v>0.25900000000000001</v>
      </c>
    </row>
    <row r="773" spans="1:7">
      <c r="B773">
        <v>5</v>
      </c>
      <c r="C773">
        <v>0.246</v>
      </c>
      <c r="F773">
        <v>5</v>
      </c>
      <c r="G773">
        <v>0.26</v>
      </c>
    </row>
    <row r="774" spans="1:7">
      <c r="B774">
        <v>6</v>
      </c>
      <c r="C774">
        <v>0.26700000000000002</v>
      </c>
      <c r="F774">
        <v>6</v>
      </c>
      <c r="G774">
        <v>0.25700000000000001</v>
      </c>
    </row>
    <row r="775" spans="1:7">
      <c r="B775">
        <v>7</v>
      </c>
      <c r="C775">
        <v>0.26200000000000001</v>
      </c>
      <c r="F775">
        <v>7</v>
      </c>
      <c r="G775">
        <v>0.26900000000000002</v>
      </c>
    </row>
    <row r="776" spans="1:7">
      <c r="B776">
        <v>8</v>
      </c>
      <c r="C776">
        <v>0.248</v>
      </c>
      <c r="F776">
        <v>8</v>
      </c>
      <c r="G776">
        <v>0.252</v>
      </c>
    </row>
    <row r="778" spans="1:7">
      <c r="B778" t="s">
        <v>561</v>
      </c>
      <c r="C778">
        <f>(SUM(C769:C776)/8)</f>
        <v>0.25475000000000003</v>
      </c>
      <c r="F778" t="s">
        <v>561</v>
      </c>
      <c r="G778">
        <f>(SUM(G769:G776)/8)</f>
        <v>0.26012500000000005</v>
      </c>
    </row>
    <row r="780" spans="1:7">
      <c r="A780" t="s">
        <v>594</v>
      </c>
      <c r="B780" t="s">
        <v>558</v>
      </c>
      <c r="C780" t="s">
        <v>559</v>
      </c>
      <c r="E780" t="s">
        <v>595</v>
      </c>
      <c r="F780" t="s">
        <v>558</v>
      </c>
      <c r="G780" t="s">
        <v>559</v>
      </c>
    </row>
    <row r="781" spans="1:7">
      <c r="B781">
        <v>1</v>
      </c>
      <c r="C781">
        <v>0.26600000000000001</v>
      </c>
      <c r="F781">
        <v>1</v>
      </c>
      <c r="G781">
        <v>0.26200000000000001</v>
      </c>
    </row>
    <row r="782" spans="1:7">
      <c r="B782">
        <v>2</v>
      </c>
      <c r="C782">
        <v>0.254</v>
      </c>
      <c r="F782">
        <v>2</v>
      </c>
      <c r="G782">
        <v>0.26400000000000001</v>
      </c>
    </row>
    <row r="783" spans="1:7">
      <c r="B783">
        <v>3</v>
      </c>
      <c r="C783">
        <v>0.255</v>
      </c>
      <c r="F783">
        <v>3</v>
      </c>
      <c r="G783">
        <v>0.26300000000000001</v>
      </c>
    </row>
    <row r="784" spans="1:7">
      <c r="B784">
        <v>4</v>
      </c>
      <c r="C784">
        <v>0.26400000000000001</v>
      </c>
      <c r="F784">
        <v>4</v>
      </c>
      <c r="G784">
        <v>0.26900000000000002</v>
      </c>
    </row>
    <row r="785" spans="1:9">
      <c r="B785">
        <v>5</v>
      </c>
      <c r="C785">
        <v>0.26500000000000001</v>
      </c>
      <c r="F785">
        <v>5</v>
      </c>
      <c r="G785">
        <v>0.26500000000000001</v>
      </c>
    </row>
    <row r="786" spans="1:9">
      <c r="B786">
        <v>6</v>
      </c>
      <c r="C786">
        <v>0.25800000000000001</v>
      </c>
      <c r="F786">
        <v>6</v>
      </c>
      <c r="G786">
        <v>0.252</v>
      </c>
    </row>
    <row r="787" spans="1:9">
      <c r="B787">
        <v>7</v>
      </c>
      <c r="C787">
        <v>0.26400000000000001</v>
      </c>
      <c r="F787">
        <v>7</v>
      </c>
      <c r="G787">
        <v>0.26</v>
      </c>
    </row>
    <row r="788" spans="1:9">
      <c r="B788">
        <v>8</v>
      </c>
      <c r="C788">
        <v>0.26200000000000001</v>
      </c>
      <c r="F788">
        <v>8</v>
      </c>
      <c r="G788">
        <v>0.26</v>
      </c>
    </row>
    <row r="790" spans="1:9">
      <c r="B790" t="s">
        <v>561</v>
      </c>
      <c r="C790">
        <f>(SUM(C781:C788)/8)</f>
        <v>0.26100000000000001</v>
      </c>
      <c r="F790" t="s">
        <v>561</v>
      </c>
      <c r="G790">
        <f>(SUM(G781:G788)/8)</f>
        <v>0.26187499999999997</v>
      </c>
    </row>
    <row r="792" spans="1:9">
      <c r="A792" t="s">
        <v>358</v>
      </c>
      <c r="B792" t="s">
        <v>558</v>
      </c>
      <c r="C792" t="s">
        <v>559</v>
      </c>
      <c r="E792" t="s">
        <v>359</v>
      </c>
      <c r="F792" t="s">
        <v>558</v>
      </c>
      <c r="G792" t="s">
        <v>559</v>
      </c>
    </row>
    <row r="793" spans="1:9">
      <c r="B793">
        <v>1</v>
      </c>
      <c r="F793">
        <v>1</v>
      </c>
    </row>
    <row r="794" spans="1:9">
      <c r="B794">
        <v>2</v>
      </c>
      <c r="F794">
        <v>2</v>
      </c>
    </row>
    <row r="795" spans="1:9">
      <c r="B795">
        <v>3</v>
      </c>
      <c r="F795">
        <v>3</v>
      </c>
    </row>
    <row r="796" spans="1:9">
      <c r="B796">
        <v>4</v>
      </c>
      <c r="F796">
        <v>4</v>
      </c>
    </row>
    <row r="797" spans="1:9">
      <c r="B797">
        <v>5</v>
      </c>
      <c r="F797">
        <v>5</v>
      </c>
      <c r="I797" t="s">
        <v>596</v>
      </c>
    </row>
    <row r="798" spans="1:9">
      <c r="B798">
        <v>6</v>
      </c>
      <c r="F798">
        <v>6</v>
      </c>
      <c r="I798" t="s">
        <v>597</v>
      </c>
    </row>
    <row r="799" spans="1:9">
      <c r="B799">
        <v>7</v>
      </c>
      <c r="F799">
        <v>7</v>
      </c>
    </row>
    <row r="800" spans="1:9">
      <c r="B800">
        <v>8</v>
      </c>
      <c r="F800">
        <v>8</v>
      </c>
    </row>
    <row r="802" spans="1:15">
      <c r="B802" t="s">
        <v>561</v>
      </c>
      <c r="C802">
        <f>(SUM(C793:C800)/8)</f>
        <v>0</v>
      </c>
      <c r="F802" t="s">
        <v>561</v>
      </c>
      <c r="G802">
        <f>(SUM(G793:G800)/8)</f>
        <v>0</v>
      </c>
    </row>
    <row r="804" spans="1:15">
      <c r="A804" t="s">
        <v>598</v>
      </c>
      <c r="B804" t="s">
        <v>558</v>
      </c>
      <c r="C804" t="s">
        <v>559</v>
      </c>
      <c r="E804" t="s">
        <v>599</v>
      </c>
      <c r="F804" t="s">
        <v>558</v>
      </c>
      <c r="G804" t="s">
        <v>559</v>
      </c>
      <c r="I804" t="s">
        <v>600</v>
      </c>
      <c r="J804" t="s">
        <v>558</v>
      </c>
      <c r="K804" t="s">
        <v>559</v>
      </c>
      <c r="M804" t="s">
        <v>601</v>
      </c>
      <c r="N804" t="s">
        <v>558</v>
      </c>
      <c r="O804" t="s">
        <v>559</v>
      </c>
    </row>
    <row r="805" spans="1:15">
      <c r="A805" t="s">
        <v>511</v>
      </c>
      <c r="B805">
        <v>1</v>
      </c>
      <c r="C805">
        <v>0.252</v>
      </c>
      <c r="E805" t="s">
        <v>511</v>
      </c>
      <c r="F805">
        <v>1</v>
      </c>
      <c r="G805">
        <v>0.26200000000000001</v>
      </c>
      <c r="I805" t="s">
        <v>511</v>
      </c>
      <c r="J805">
        <v>1</v>
      </c>
      <c r="K805">
        <v>0.25900000000000001</v>
      </c>
      <c r="M805" t="s">
        <v>511</v>
      </c>
      <c r="N805">
        <v>1</v>
      </c>
      <c r="O805">
        <v>0.26400000000000001</v>
      </c>
    </row>
    <row r="806" spans="1:15">
      <c r="B806">
        <v>2</v>
      </c>
      <c r="C806">
        <v>0.253</v>
      </c>
      <c r="F806">
        <v>2</v>
      </c>
      <c r="G806">
        <v>0.253</v>
      </c>
      <c r="J806">
        <v>2</v>
      </c>
      <c r="K806">
        <v>0.25700000000000001</v>
      </c>
      <c r="N806">
        <v>2</v>
      </c>
      <c r="O806">
        <v>0.26700000000000002</v>
      </c>
    </row>
    <row r="807" spans="1:15">
      <c r="B807">
        <v>3</v>
      </c>
      <c r="C807">
        <v>0.253</v>
      </c>
      <c r="F807">
        <v>3</v>
      </c>
      <c r="G807">
        <v>0.25</v>
      </c>
      <c r="J807">
        <v>3</v>
      </c>
      <c r="K807">
        <v>0.26400000000000001</v>
      </c>
      <c r="N807">
        <v>3</v>
      </c>
      <c r="O807">
        <v>0.26100000000000001</v>
      </c>
    </row>
    <row r="808" spans="1:15">
      <c r="B808">
        <v>4</v>
      </c>
      <c r="C808">
        <v>0.26200000000000001</v>
      </c>
      <c r="F808">
        <v>4</v>
      </c>
      <c r="G808">
        <v>0.26900000000000002</v>
      </c>
      <c r="J808">
        <v>4</v>
      </c>
      <c r="K808">
        <v>0.26300000000000001</v>
      </c>
      <c r="N808">
        <v>4</v>
      </c>
      <c r="O808">
        <v>0.26600000000000001</v>
      </c>
    </row>
    <row r="809" spans="1:15">
      <c r="B809">
        <v>5</v>
      </c>
      <c r="C809">
        <v>0.253</v>
      </c>
      <c r="F809">
        <v>5</v>
      </c>
      <c r="G809">
        <v>0.26200000000000001</v>
      </c>
      <c r="J809">
        <v>5</v>
      </c>
      <c r="K809">
        <v>0.26</v>
      </c>
      <c r="N809">
        <v>5</v>
      </c>
      <c r="O809">
        <v>0.26800000000000002</v>
      </c>
    </row>
    <row r="810" spans="1:15">
      <c r="B810">
        <v>6</v>
      </c>
      <c r="C810">
        <v>0.26200000000000001</v>
      </c>
      <c r="F810">
        <v>6</v>
      </c>
      <c r="G810">
        <v>0.26600000000000001</v>
      </c>
      <c r="J810">
        <v>6</v>
      </c>
      <c r="K810">
        <v>0.26300000000000001</v>
      </c>
      <c r="N810">
        <v>6</v>
      </c>
      <c r="O810">
        <v>0.26200000000000001</v>
      </c>
    </row>
    <row r="811" spans="1:15">
      <c r="B811">
        <v>7</v>
      </c>
      <c r="C811">
        <v>0.25900000000000001</v>
      </c>
      <c r="F811">
        <v>7</v>
      </c>
      <c r="G811">
        <v>0.26800000000000002</v>
      </c>
      <c r="J811">
        <v>7</v>
      </c>
      <c r="K811">
        <v>0.26200000000000001</v>
      </c>
      <c r="N811">
        <v>7</v>
      </c>
      <c r="O811">
        <v>0.26700000000000002</v>
      </c>
    </row>
    <row r="812" spans="1:15">
      <c r="B812">
        <v>8</v>
      </c>
      <c r="C812">
        <v>0.26</v>
      </c>
      <c r="F812">
        <v>8</v>
      </c>
      <c r="G812">
        <v>0.26400000000000001</v>
      </c>
      <c r="J812">
        <v>8</v>
      </c>
      <c r="K812">
        <v>0.26100000000000001</v>
      </c>
      <c r="N812">
        <v>8</v>
      </c>
      <c r="O812">
        <v>0.26200000000000001</v>
      </c>
    </row>
    <row r="814" spans="1:15">
      <c r="B814" t="s">
        <v>561</v>
      </c>
      <c r="C814">
        <f>(SUM(C805:C812)/8)</f>
        <v>0.25675000000000003</v>
      </c>
      <c r="F814" t="s">
        <v>561</v>
      </c>
      <c r="G814">
        <f>(SUM(G805:G812)/8)</f>
        <v>0.26175000000000004</v>
      </c>
      <c r="J814" t="s">
        <v>561</v>
      </c>
      <c r="K814">
        <f>(SUM(K805:K812)/8)</f>
        <v>0.26112500000000005</v>
      </c>
      <c r="N814" t="s">
        <v>561</v>
      </c>
      <c r="O814">
        <f>(SUM(O805:O812)/8)</f>
        <v>0.264625</v>
      </c>
    </row>
    <row r="816" spans="1:15">
      <c r="A816" t="s">
        <v>602</v>
      </c>
      <c r="B816" t="s">
        <v>558</v>
      </c>
      <c r="C816" t="s">
        <v>559</v>
      </c>
      <c r="E816" t="s">
        <v>603</v>
      </c>
      <c r="F816" t="s">
        <v>558</v>
      </c>
      <c r="G816" t="s">
        <v>559</v>
      </c>
    </row>
    <row r="817" spans="1:7">
      <c r="A817" t="s">
        <v>438</v>
      </c>
      <c r="B817">
        <v>1</v>
      </c>
      <c r="C817">
        <v>0.253</v>
      </c>
      <c r="E817" t="s">
        <v>438</v>
      </c>
      <c r="F817">
        <v>1</v>
      </c>
      <c r="G817">
        <v>0.27400000000000002</v>
      </c>
    </row>
    <row r="818" spans="1:7">
      <c r="B818">
        <v>2</v>
      </c>
      <c r="C818">
        <v>0.26200000000000001</v>
      </c>
      <c r="F818">
        <v>2</v>
      </c>
      <c r="G818">
        <v>0.27500000000000002</v>
      </c>
    </row>
    <row r="819" spans="1:7">
      <c r="B819">
        <v>3</v>
      </c>
      <c r="C819">
        <v>0.27400000000000002</v>
      </c>
      <c r="F819">
        <v>3</v>
      </c>
      <c r="G819">
        <v>0.26800000000000002</v>
      </c>
    </row>
    <row r="820" spans="1:7">
      <c r="B820">
        <v>4</v>
      </c>
      <c r="C820">
        <v>0.25800000000000001</v>
      </c>
      <c r="F820">
        <v>4</v>
      </c>
      <c r="G820">
        <v>0.26300000000000001</v>
      </c>
    </row>
    <row r="821" spans="1:7">
      <c r="B821">
        <v>5</v>
      </c>
      <c r="C821">
        <v>0.25800000000000001</v>
      </c>
      <c r="F821">
        <v>5</v>
      </c>
      <c r="G821">
        <v>0.26</v>
      </c>
    </row>
    <row r="822" spans="1:7">
      <c r="B822">
        <v>6</v>
      </c>
      <c r="C822">
        <v>0.27</v>
      </c>
      <c r="F822">
        <v>6</v>
      </c>
      <c r="G822">
        <v>0.26400000000000001</v>
      </c>
    </row>
    <row r="823" spans="1:7">
      <c r="B823">
        <v>7</v>
      </c>
      <c r="C823">
        <v>0.27</v>
      </c>
      <c r="F823">
        <v>7</v>
      </c>
      <c r="G823">
        <v>0.26800000000000002</v>
      </c>
    </row>
    <row r="824" spans="1:7">
      <c r="B824">
        <v>8</v>
      </c>
      <c r="C824">
        <v>0.26200000000000001</v>
      </c>
      <c r="F824">
        <v>8</v>
      </c>
      <c r="G824">
        <v>0.26600000000000001</v>
      </c>
    </row>
    <row r="826" spans="1:7">
      <c r="B826" t="s">
        <v>561</v>
      </c>
      <c r="C826">
        <f>(SUM(C817:C824)/8)</f>
        <v>0.26337500000000003</v>
      </c>
      <c r="F826" t="s">
        <v>561</v>
      </c>
      <c r="G826">
        <f>(SUM(G817:G824)/8)</f>
        <v>0.26724999999999999</v>
      </c>
    </row>
    <row r="828" spans="1:7">
      <c r="A828" t="s">
        <v>604</v>
      </c>
      <c r="B828" t="s">
        <v>558</v>
      </c>
      <c r="C828" t="s">
        <v>559</v>
      </c>
      <c r="E828" t="s">
        <v>605</v>
      </c>
      <c r="F828" t="s">
        <v>558</v>
      </c>
      <c r="G828" t="s">
        <v>559</v>
      </c>
    </row>
    <row r="829" spans="1:7">
      <c r="A829" t="s">
        <v>438</v>
      </c>
      <c r="B829">
        <v>1</v>
      </c>
      <c r="E829" t="s">
        <v>438</v>
      </c>
      <c r="F829">
        <v>1</v>
      </c>
    </row>
    <row r="830" spans="1:7">
      <c r="B830">
        <v>2</v>
      </c>
      <c r="F830">
        <v>2</v>
      </c>
    </row>
    <row r="831" spans="1:7">
      <c r="B831">
        <v>3</v>
      </c>
      <c r="F831">
        <v>3</v>
      </c>
    </row>
    <row r="832" spans="1:7">
      <c r="B832">
        <v>4</v>
      </c>
      <c r="F832">
        <v>4</v>
      </c>
    </row>
    <row r="833" spans="2:7">
      <c r="B833">
        <v>5</v>
      </c>
      <c r="F833">
        <v>5</v>
      </c>
    </row>
    <row r="834" spans="2:7">
      <c r="B834">
        <v>6</v>
      </c>
      <c r="F834">
        <v>6</v>
      </c>
    </row>
    <row r="835" spans="2:7">
      <c r="B835">
        <v>7</v>
      </c>
      <c r="F835">
        <v>7</v>
      </c>
    </row>
    <row r="836" spans="2:7">
      <c r="B836">
        <v>8</v>
      </c>
      <c r="F836">
        <v>8</v>
      </c>
    </row>
    <row r="838" spans="2:7">
      <c r="B838" t="s">
        <v>561</v>
      </c>
      <c r="C838">
        <f>(SUM(C829:C836)/8)</f>
        <v>0</v>
      </c>
      <c r="F838" t="s">
        <v>561</v>
      </c>
      <c r="G838">
        <f>(SUM(G829:G836)/8)</f>
        <v>0</v>
      </c>
    </row>
  </sheetData>
  <pageMargins left="0.7" right="0.7" top="0.75" bottom="0.75" header="0.3" footer="0.3"/>
  <pageSetup orientation="portrait" r:id="rId1"/>
  <tableParts count="18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1819-B55E-4405-A885-7D6F510401BE}">
  <dimension ref="A2:O1042"/>
  <sheetViews>
    <sheetView topLeftCell="G1051" workbookViewId="0">
      <selection activeCell="C987" sqref="C987"/>
    </sheetView>
  </sheetViews>
  <sheetFormatPr defaultRowHeight="14.45"/>
  <cols>
    <col min="1" max="1" width="22.42578125" customWidth="1"/>
    <col min="3" max="3" width="15.42578125" customWidth="1"/>
    <col min="5" max="5" width="20.5703125" customWidth="1"/>
    <col min="7" max="7" width="16.85546875" customWidth="1"/>
    <col min="9" max="9" width="21.42578125" customWidth="1"/>
    <col min="11" max="11" width="17.5703125" customWidth="1"/>
    <col min="13" max="13" width="19.85546875" customWidth="1"/>
    <col min="15" max="15" width="17.140625" customWidth="1"/>
  </cols>
  <sheetData>
    <row r="2" spans="1:15">
      <c r="A2" t="s">
        <v>76</v>
      </c>
      <c r="B2" t="s">
        <v>558</v>
      </c>
      <c r="C2" t="s">
        <v>559</v>
      </c>
      <c r="E2" t="s">
        <v>79</v>
      </c>
      <c r="F2" t="s">
        <v>558</v>
      </c>
      <c r="G2" t="s">
        <v>559</v>
      </c>
      <c r="I2" t="s">
        <v>70</v>
      </c>
      <c r="J2" t="s">
        <v>558</v>
      </c>
      <c r="K2" t="s">
        <v>559</v>
      </c>
      <c r="M2" t="s">
        <v>562</v>
      </c>
      <c r="N2" t="s">
        <v>558</v>
      </c>
      <c r="O2" t="s">
        <v>559</v>
      </c>
    </row>
    <row r="3" spans="1:15">
      <c r="B3">
        <v>1</v>
      </c>
      <c r="C3">
        <v>0.23799999999999999</v>
      </c>
      <c r="F3">
        <v>1</v>
      </c>
      <c r="G3">
        <v>0.221</v>
      </c>
      <c r="J3">
        <v>1</v>
      </c>
      <c r="K3">
        <v>0.26300000000000001</v>
      </c>
      <c r="N3">
        <v>1</v>
      </c>
    </row>
    <row r="4" spans="1:15">
      <c r="B4">
        <v>2</v>
      </c>
      <c r="C4">
        <v>0.23899999999999999</v>
      </c>
      <c r="F4">
        <v>2</v>
      </c>
      <c r="G4">
        <v>0.23699999999999999</v>
      </c>
      <c r="J4">
        <v>2</v>
      </c>
      <c r="K4">
        <v>0.24099999999999999</v>
      </c>
      <c r="N4">
        <v>2</v>
      </c>
    </row>
    <row r="5" spans="1:15">
      <c r="B5">
        <v>3</v>
      </c>
      <c r="C5">
        <v>0.216</v>
      </c>
      <c r="F5">
        <v>3</v>
      </c>
      <c r="G5">
        <v>0.24099999999999999</v>
      </c>
      <c r="J5">
        <v>3</v>
      </c>
      <c r="K5">
        <v>0.27700000000000002</v>
      </c>
      <c r="N5">
        <v>3</v>
      </c>
    </row>
    <row r="6" spans="1:15">
      <c r="B6">
        <v>4</v>
      </c>
      <c r="C6">
        <v>0.19800000000000001</v>
      </c>
      <c r="F6">
        <v>4</v>
      </c>
      <c r="G6">
        <v>0.249</v>
      </c>
      <c r="J6">
        <v>4</v>
      </c>
      <c r="K6">
        <v>0.27600000000000002</v>
      </c>
      <c r="N6">
        <v>4</v>
      </c>
    </row>
    <row r="7" spans="1:15">
      <c r="B7">
        <v>5</v>
      </c>
      <c r="C7">
        <v>0.216</v>
      </c>
      <c r="F7">
        <v>5</v>
      </c>
      <c r="G7">
        <v>0.253</v>
      </c>
      <c r="J7">
        <v>5</v>
      </c>
      <c r="K7">
        <v>0.27600000000000002</v>
      </c>
      <c r="N7">
        <v>5</v>
      </c>
    </row>
    <row r="8" spans="1:15">
      <c r="B8">
        <v>6</v>
      </c>
      <c r="C8">
        <v>0.218</v>
      </c>
      <c r="F8">
        <v>6</v>
      </c>
      <c r="G8">
        <v>0.22700000000000001</v>
      </c>
      <c r="J8">
        <v>6</v>
      </c>
      <c r="K8">
        <v>0.26300000000000001</v>
      </c>
      <c r="N8">
        <v>6</v>
      </c>
    </row>
    <row r="9" spans="1:15">
      <c r="B9">
        <v>7</v>
      </c>
      <c r="C9">
        <v>0.222</v>
      </c>
      <c r="F9">
        <v>7</v>
      </c>
      <c r="G9">
        <v>0.224</v>
      </c>
      <c r="J9">
        <v>7</v>
      </c>
      <c r="K9">
        <v>0.27400000000000002</v>
      </c>
      <c r="N9">
        <v>7</v>
      </c>
    </row>
    <row r="10" spans="1:15">
      <c r="B10">
        <v>8</v>
      </c>
      <c r="C10">
        <v>0.24199999999999999</v>
      </c>
      <c r="F10">
        <v>8</v>
      </c>
      <c r="G10">
        <v>0.23699999999999999</v>
      </c>
      <c r="J10">
        <v>8</v>
      </c>
      <c r="K10">
        <v>0.26500000000000001</v>
      </c>
      <c r="N10">
        <v>8</v>
      </c>
    </row>
    <row r="12" spans="1:15">
      <c r="B12" t="s">
        <v>561</v>
      </c>
      <c r="C12">
        <f>(SUM(C3:C10)/8)</f>
        <v>0.22362499999999999</v>
      </c>
      <c r="F12" t="s">
        <v>561</v>
      </c>
      <c r="G12">
        <f>(SUM(G3:G10)/8)</f>
        <v>0.23612500000000003</v>
      </c>
      <c r="J12" t="s">
        <v>561</v>
      </c>
      <c r="K12">
        <f>(SUM(K3:K10)/8)</f>
        <v>0.26687500000000003</v>
      </c>
      <c r="N12" t="s">
        <v>561</v>
      </c>
      <c r="O12">
        <f>(SUM(O3:O10)/8)</f>
        <v>0</v>
      </c>
    </row>
    <row r="14" spans="1:15">
      <c r="A14" t="s">
        <v>80</v>
      </c>
      <c r="B14" t="s">
        <v>558</v>
      </c>
      <c r="C14" t="s">
        <v>559</v>
      </c>
      <c r="E14" t="s">
        <v>81</v>
      </c>
      <c r="F14" t="s">
        <v>558</v>
      </c>
      <c r="G14" t="s">
        <v>559</v>
      </c>
      <c r="I14" t="s">
        <v>562</v>
      </c>
      <c r="J14" t="s">
        <v>558</v>
      </c>
      <c r="K14" t="s">
        <v>559</v>
      </c>
      <c r="M14" t="s">
        <v>562</v>
      </c>
      <c r="N14" t="s">
        <v>558</v>
      </c>
      <c r="O14" t="s">
        <v>559</v>
      </c>
    </row>
    <row r="15" spans="1:15">
      <c r="B15">
        <v>1</v>
      </c>
      <c r="C15">
        <v>0.26300000000000001</v>
      </c>
      <c r="F15">
        <v>1</v>
      </c>
      <c r="G15">
        <v>0.27900000000000003</v>
      </c>
      <c r="J15">
        <v>1</v>
      </c>
      <c r="N15">
        <v>1</v>
      </c>
    </row>
    <row r="16" spans="1:15">
      <c r="B16">
        <v>2</v>
      </c>
      <c r="C16">
        <v>0.24099999999999999</v>
      </c>
      <c r="F16">
        <v>2</v>
      </c>
      <c r="G16">
        <v>0.29199999999999998</v>
      </c>
      <c r="J16">
        <v>2</v>
      </c>
      <c r="N16">
        <v>2</v>
      </c>
    </row>
    <row r="17" spans="1:15">
      <c r="B17">
        <v>3</v>
      </c>
      <c r="C17">
        <v>0.24199999999999999</v>
      </c>
      <c r="F17">
        <v>3</v>
      </c>
      <c r="G17">
        <v>0.28799999999999998</v>
      </c>
      <c r="J17">
        <v>3</v>
      </c>
      <c r="N17">
        <v>3</v>
      </c>
    </row>
    <row r="18" spans="1:15">
      <c r="B18">
        <v>4</v>
      </c>
      <c r="C18">
        <v>0.24399999999999999</v>
      </c>
      <c r="F18">
        <v>4</v>
      </c>
      <c r="G18">
        <v>0.28199999999999997</v>
      </c>
      <c r="J18">
        <v>4</v>
      </c>
      <c r="N18">
        <v>4</v>
      </c>
    </row>
    <row r="19" spans="1:15">
      <c r="B19">
        <v>5</v>
      </c>
      <c r="C19">
        <v>0.22900000000000001</v>
      </c>
      <c r="F19">
        <v>5</v>
      </c>
      <c r="G19">
        <v>0.27700000000000002</v>
      </c>
      <c r="J19">
        <v>5</v>
      </c>
      <c r="N19">
        <v>5</v>
      </c>
    </row>
    <row r="20" spans="1:15">
      <c r="B20">
        <v>6</v>
      </c>
      <c r="C20">
        <v>0.22</v>
      </c>
      <c r="F20">
        <v>6</v>
      </c>
      <c r="G20">
        <v>0.26700000000000002</v>
      </c>
      <c r="J20">
        <v>6</v>
      </c>
      <c r="N20">
        <v>6</v>
      </c>
    </row>
    <row r="21" spans="1:15">
      <c r="B21">
        <v>7</v>
      </c>
      <c r="C21">
        <v>0.25</v>
      </c>
      <c r="F21">
        <v>7</v>
      </c>
      <c r="G21">
        <v>0.29199999999999998</v>
      </c>
      <c r="J21">
        <v>7</v>
      </c>
      <c r="N21">
        <v>7</v>
      </c>
    </row>
    <row r="22" spans="1:15">
      <c r="B22">
        <v>8</v>
      </c>
      <c r="C22">
        <v>0.26300000000000001</v>
      </c>
      <c r="F22">
        <v>8</v>
      </c>
      <c r="G22">
        <v>0.29499999999999998</v>
      </c>
      <c r="J22">
        <v>8</v>
      </c>
      <c r="N22">
        <v>8</v>
      </c>
    </row>
    <row r="24" spans="1:15">
      <c r="B24" t="s">
        <v>561</v>
      </c>
      <c r="C24">
        <f>(SUM(C15:C22)/8)</f>
        <v>0.24399999999999999</v>
      </c>
      <c r="F24" t="s">
        <v>561</v>
      </c>
      <c r="G24">
        <f>(SUM(G15:G22)/8)</f>
        <v>0.28400000000000003</v>
      </c>
      <c r="J24" t="s">
        <v>561</v>
      </c>
      <c r="K24">
        <f>(SUM(K15:K22)/8)</f>
        <v>0</v>
      </c>
      <c r="N24" t="s">
        <v>561</v>
      </c>
      <c r="O24">
        <f>(SUM(O15:O22)/8)</f>
        <v>0</v>
      </c>
    </row>
    <row r="26" spans="1:15">
      <c r="A26" t="s">
        <v>82</v>
      </c>
      <c r="B26" t="s">
        <v>558</v>
      </c>
      <c r="C26" t="s">
        <v>559</v>
      </c>
      <c r="E26" t="s">
        <v>84</v>
      </c>
      <c r="F26" t="s">
        <v>558</v>
      </c>
      <c r="G26" t="s">
        <v>559</v>
      </c>
      <c r="I26" t="s">
        <v>562</v>
      </c>
      <c r="J26" t="s">
        <v>558</v>
      </c>
      <c r="K26" t="s">
        <v>559</v>
      </c>
      <c r="M26" t="s">
        <v>562</v>
      </c>
      <c r="N26" t="s">
        <v>558</v>
      </c>
      <c r="O26" t="s">
        <v>559</v>
      </c>
    </row>
    <row r="27" spans="1:15">
      <c r="B27">
        <v>1</v>
      </c>
      <c r="C27">
        <v>0.28100000000000003</v>
      </c>
      <c r="F27">
        <v>1</v>
      </c>
      <c r="G27">
        <v>0.26800000000000002</v>
      </c>
      <c r="J27">
        <v>1</v>
      </c>
      <c r="N27">
        <v>1</v>
      </c>
    </row>
    <row r="28" spans="1:15">
      <c r="B28">
        <v>2</v>
      </c>
      <c r="C28">
        <v>0.27200000000000002</v>
      </c>
      <c r="F28">
        <v>2</v>
      </c>
      <c r="G28">
        <v>0.29199999999999998</v>
      </c>
      <c r="J28">
        <v>2</v>
      </c>
      <c r="N28">
        <v>2</v>
      </c>
    </row>
    <row r="29" spans="1:15">
      <c r="B29">
        <v>3</v>
      </c>
      <c r="C29">
        <v>0.26800000000000002</v>
      </c>
      <c r="F29">
        <v>3</v>
      </c>
      <c r="G29">
        <v>0.27400000000000002</v>
      </c>
      <c r="J29">
        <v>3</v>
      </c>
      <c r="N29">
        <v>3</v>
      </c>
    </row>
    <row r="30" spans="1:15">
      <c r="B30">
        <v>4</v>
      </c>
      <c r="C30">
        <v>0.27300000000000002</v>
      </c>
      <c r="F30">
        <v>4</v>
      </c>
      <c r="G30">
        <v>0.27700000000000002</v>
      </c>
      <c r="J30">
        <v>4</v>
      </c>
      <c r="N30">
        <v>4</v>
      </c>
    </row>
    <row r="31" spans="1:15">
      <c r="B31">
        <v>5</v>
      </c>
      <c r="C31">
        <v>0.28299999999999997</v>
      </c>
      <c r="F31">
        <v>5</v>
      </c>
      <c r="G31">
        <v>0.29599999999999999</v>
      </c>
      <c r="J31">
        <v>5</v>
      </c>
      <c r="N31">
        <v>5</v>
      </c>
    </row>
    <row r="32" spans="1:15">
      <c r="B32">
        <v>6</v>
      </c>
      <c r="C32">
        <v>0.28299999999999997</v>
      </c>
      <c r="F32">
        <v>6</v>
      </c>
      <c r="G32">
        <v>0.27700000000000002</v>
      </c>
      <c r="J32">
        <v>6</v>
      </c>
      <c r="N32">
        <v>6</v>
      </c>
    </row>
    <row r="33" spans="1:15">
      <c r="B33">
        <v>7</v>
      </c>
      <c r="C33">
        <v>0.26500000000000001</v>
      </c>
      <c r="F33">
        <v>7</v>
      </c>
      <c r="G33">
        <v>0.26400000000000001</v>
      </c>
      <c r="J33">
        <v>7</v>
      </c>
      <c r="N33">
        <v>7</v>
      </c>
    </row>
    <row r="34" spans="1:15">
      <c r="B34">
        <v>8</v>
      </c>
      <c r="C34">
        <v>0.28199999999999997</v>
      </c>
      <c r="F34">
        <v>8</v>
      </c>
      <c r="G34">
        <v>0.28299999999999997</v>
      </c>
      <c r="J34">
        <v>8</v>
      </c>
      <c r="N34">
        <v>8</v>
      </c>
    </row>
    <row r="36" spans="1:15">
      <c r="B36" t="s">
        <v>561</v>
      </c>
      <c r="C36">
        <f>(SUM(C27:C34)/8)</f>
        <v>0.27587499999999998</v>
      </c>
      <c r="F36" t="s">
        <v>561</v>
      </c>
      <c r="G36">
        <f>(SUM(G27:G34)/8)</f>
        <v>0.27887500000000004</v>
      </c>
      <c r="J36" t="s">
        <v>561</v>
      </c>
      <c r="K36">
        <f>(SUM(K27:K34)/8)</f>
        <v>0</v>
      </c>
      <c r="N36" t="s">
        <v>561</v>
      </c>
      <c r="O36">
        <f>(SUM(O27:O34)/8)</f>
        <v>0</v>
      </c>
    </row>
    <row r="38" spans="1:15">
      <c r="A38" t="s">
        <v>85</v>
      </c>
      <c r="B38" t="s">
        <v>558</v>
      </c>
      <c r="C38" t="s">
        <v>559</v>
      </c>
      <c r="E38" t="s">
        <v>87</v>
      </c>
      <c r="F38" t="s">
        <v>558</v>
      </c>
      <c r="G38" t="s">
        <v>559</v>
      </c>
      <c r="I38" t="s">
        <v>562</v>
      </c>
      <c r="J38" t="s">
        <v>558</v>
      </c>
      <c r="K38" t="s">
        <v>559</v>
      </c>
      <c r="M38" t="s">
        <v>562</v>
      </c>
      <c r="N38" t="s">
        <v>558</v>
      </c>
      <c r="O38" t="s">
        <v>559</v>
      </c>
    </row>
    <row r="39" spans="1:15">
      <c r="B39">
        <v>1</v>
      </c>
      <c r="C39">
        <v>0.27900000000000003</v>
      </c>
      <c r="F39">
        <v>1</v>
      </c>
      <c r="G39">
        <v>0.27400000000000002</v>
      </c>
      <c r="J39">
        <v>1</v>
      </c>
      <c r="N39">
        <v>1</v>
      </c>
    </row>
    <row r="40" spans="1:15">
      <c r="B40">
        <v>2</v>
      </c>
      <c r="C40">
        <v>0.29499999999999998</v>
      </c>
      <c r="F40">
        <v>2</v>
      </c>
      <c r="G40">
        <v>0.28499999999999998</v>
      </c>
      <c r="J40">
        <v>2</v>
      </c>
      <c r="N40">
        <v>2</v>
      </c>
    </row>
    <row r="41" spans="1:15">
      <c r="B41">
        <v>3</v>
      </c>
      <c r="C41">
        <v>0.29399999999999998</v>
      </c>
      <c r="F41">
        <v>3</v>
      </c>
      <c r="G41">
        <v>0.27</v>
      </c>
      <c r="J41">
        <v>3</v>
      </c>
      <c r="N41">
        <v>3</v>
      </c>
    </row>
    <row r="42" spans="1:15">
      <c r="B42">
        <v>4</v>
      </c>
      <c r="C42">
        <v>0.27600000000000002</v>
      </c>
      <c r="F42">
        <v>4</v>
      </c>
      <c r="G42">
        <v>0.27</v>
      </c>
      <c r="J42">
        <v>4</v>
      </c>
      <c r="N42">
        <v>4</v>
      </c>
    </row>
    <row r="43" spans="1:15">
      <c r="B43">
        <v>5</v>
      </c>
      <c r="C43">
        <v>0.29399999999999998</v>
      </c>
      <c r="F43">
        <v>5</v>
      </c>
      <c r="G43">
        <v>0.26400000000000001</v>
      </c>
      <c r="J43">
        <v>5</v>
      </c>
      <c r="N43">
        <v>5</v>
      </c>
    </row>
    <row r="44" spans="1:15">
      <c r="B44">
        <v>6</v>
      </c>
      <c r="C44">
        <v>0.27400000000000002</v>
      </c>
      <c r="F44">
        <v>6</v>
      </c>
      <c r="G44">
        <v>0.27100000000000002</v>
      </c>
      <c r="J44">
        <v>6</v>
      </c>
      <c r="N44">
        <v>6</v>
      </c>
    </row>
    <row r="45" spans="1:15">
      <c r="B45">
        <v>7</v>
      </c>
      <c r="C45">
        <v>0.28199999999999997</v>
      </c>
      <c r="F45">
        <v>7</v>
      </c>
      <c r="G45">
        <v>0.28100000000000003</v>
      </c>
      <c r="J45">
        <v>7</v>
      </c>
      <c r="N45">
        <v>7</v>
      </c>
    </row>
    <row r="46" spans="1:15">
      <c r="B46">
        <v>8</v>
      </c>
      <c r="C46">
        <v>2.93E-2</v>
      </c>
      <c r="F46">
        <v>8</v>
      </c>
      <c r="G46">
        <v>0.27500000000000002</v>
      </c>
      <c r="J46">
        <v>8</v>
      </c>
      <c r="N46">
        <v>8</v>
      </c>
    </row>
    <row r="48" spans="1:15">
      <c r="B48" t="s">
        <v>561</v>
      </c>
      <c r="C48">
        <f>(SUM(C39:C46)/8)</f>
        <v>0.25291250000000004</v>
      </c>
      <c r="F48" t="s">
        <v>561</v>
      </c>
      <c r="G48">
        <f>(SUM(G39:G46)/8)</f>
        <v>0.27374999999999999</v>
      </c>
      <c r="J48" t="s">
        <v>561</v>
      </c>
      <c r="K48">
        <f>(SUM(K39:K46)/8)</f>
        <v>0</v>
      </c>
      <c r="N48" t="s">
        <v>561</v>
      </c>
      <c r="O48">
        <f>(SUM(O39:O46)/8)</f>
        <v>0</v>
      </c>
    </row>
    <row r="50" spans="1:15">
      <c r="A50" t="s">
        <v>88</v>
      </c>
      <c r="B50" t="s">
        <v>558</v>
      </c>
      <c r="C50" t="s">
        <v>559</v>
      </c>
      <c r="E50" t="s">
        <v>90</v>
      </c>
      <c r="F50" t="s">
        <v>558</v>
      </c>
      <c r="G50" t="s">
        <v>559</v>
      </c>
      <c r="I50" t="s">
        <v>562</v>
      </c>
      <c r="J50" t="s">
        <v>558</v>
      </c>
      <c r="K50" t="s">
        <v>559</v>
      </c>
      <c r="M50" t="s">
        <v>562</v>
      </c>
      <c r="N50" t="s">
        <v>558</v>
      </c>
      <c r="O50" t="s">
        <v>559</v>
      </c>
    </row>
    <row r="51" spans="1:15">
      <c r="B51">
        <v>1</v>
      </c>
      <c r="C51">
        <v>0.26200000000000001</v>
      </c>
      <c r="F51">
        <v>1</v>
      </c>
      <c r="G51">
        <v>0.27400000000000002</v>
      </c>
      <c r="J51">
        <v>1</v>
      </c>
      <c r="N51">
        <v>1</v>
      </c>
    </row>
    <row r="52" spans="1:15">
      <c r="B52">
        <v>2</v>
      </c>
      <c r="C52">
        <v>0.27300000000000002</v>
      </c>
      <c r="F52">
        <v>2</v>
      </c>
      <c r="G52">
        <v>0.26700000000000002</v>
      </c>
      <c r="J52">
        <v>2</v>
      </c>
      <c r="N52">
        <v>2</v>
      </c>
    </row>
    <row r="53" spans="1:15">
      <c r="B53">
        <v>3</v>
      </c>
      <c r="C53">
        <v>0.28299999999999997</v>
      </c>
      <c r="F53">
        <v>3</v>
      </c>
      <c r="G53">
        <v>0.26200000000000001</v>
      </c>
      <c r="J53">
        <v>3</v>
      </c>
      <c r="N53">
        <v>3</v>
      </c>
    </row>
    <row r="54" spans="1:15">
      <c r="B54">
        <v>4</v>
      </c>
      <c r="C54">
        <v>0.28399999999999997</v>
      </c>
      <c r="F54">
        <v>4</v>
      </c>
      <c r="G54">
        <v>0.25800000000000001</v>
      </c>
      <c r="J54">
        <v>4</v>
      </c>
      <c r="N54">
        <v>4</v>
      </c>
    </row>
    <row r="55" spans="1:15">
      <c r="B55">
        <v>5</v>
      </c>
      <c r="C55">
        <v>0.26200000000000001</v>
      </c>
      <c r="F55">
        <v>5</v>
      </c>
      <c r="G55">
        <v>0.27700000000000002</v>
      </c>
      <c r="J55">
        <v>5</v>
      </c>
      <c r="N55">
        <v>5</v>
      </c>
    </row>
    <row r="56" spans="1:15">
      <c r="B56">
        <v>6</v>
      </c>
      <c r="C56">
        <v>0.26600000000000001</v>
      </c>
      <c r="F56">
        <v>6</v>
      </c>
      <c r="G56">
        <v>0.26100000000000001</v>
      </c>
      <c r="J56">
        <v>6</v>
      </c>
      <c r="N56">
        <v>6</v>
      </c>
    </row>
    <row r="57" spans="1:15">
      <c r="B57">
        <v>7</v>
      </c>
      <c r="C57">
        <v>0.28100000000000003</v>
      </c>
      <c r="F57">
        <v>7</v>
      </c>
      <c r="G57">
        <v>0.26900000000000002</v>
      </c>
      <c r="J57">
        <v>7</v>
      </c>
      <c r="N57">
        <v>7</v>
      </c>
    </row>
    <row r="58" spans="1:15">
      <c r="B58">
        <v>8</v>
      </c>
      <c r="C58">
        <v>0.28000000000000003</v>
      </c>
      <c r="F58">
        <v>8</v>
      </c>
      <c r="G58">
        <v>0.27800000000000002</v>
      </c>
      <c r="J58">
        <v>8</v>
      </c>
      <c r="N58">
        <v>8</v>
      </c>
    </row>
    <row r="60" spans="1:15">
      <c r="B60" t="s">
        <v>561</v>
      </c>
      <c r="C60">
        <f>(SUM(C51:C58)/8)</f>
        <v>0.27387499999999998</v>
      </c>
      <c r="F60" t="s">
        <v>561</v>
      </c>
      <c r="G60">
        <f>(SUM(G51:G58)/8)</f>
        <v>0.26825000000000004</v>
      </c>
      <c r="J60" t="s">
        <v>561</v>
      </c>
      <c r="K60">
        <f>(SUM(K51:K58)/8)</f>
        <v>0</v>
      </c>
      <c r="N60" t="s">
        <v>561</v>
      </c>
      <c r="O60">
        <f>(SUM(O51:O58)/8)</f>
        <v>0</v>
      </c>
    </row>
    <row r="62" spans="1:15">
      <c r="A62" t="s">
        <v>91</v>
      </c>
      <c r="B62" t="s">
        <v>558</v>
      </c>
      <c r="C62" t="s">
        <v>559</v>
      </c>
      <c r="E62" t="s">
        <v>93</v>
      </c>
      <c r="F62" t="s">
        <v>558</v>
      </c>
      <c r="G62" t="s">
        <v>559</v>
      </c>
      <c r="I62" t="s">
        <v>94</v>
      </c>
      <c r="J62" t="s">
        <v>558</v>
      </c>
      <c r="K62" t="s">
        <v>559</v>
      </c>
      <c r="M62" t="s">
        <v>96</v>
      </c>
      <c r="N62" t="s">
        <v>558</v>
      </c>
      <c r="O62" t="s">
        <v>559</v>
      </c>
    </row>
    <row r="63" spans="1:15">
      <c r="B63">
        <v>1</v>
      </c>
      <c r="C63">
        <v>0.27900000000000003</v>
      </c>
      <c r="F63">
        <v>1</v>
      </c>
      <c r="G63">
        <v>0.28100000000000003</v>
      </c>
      <c r="J63">
        <v>1</v>
      </c>
      <c r="K63">
        <v>0.28899999999999998</v>
      </c>
      <c r="N63">
        <v>1</v>
      </c>
      <c r="O63">
        <v>0.27100000000000002</v>
      </c>
    </row>
    <row r="64" spans="1:15">
      <c r="B64">
        <v>2</v>
      </c>
      <c r="C64">
        <v>0.27100000000000002</v>
      </c>
      <c r="F64">
        <v>2</v>
      </c>
      <c r="G64">
        <v>0.28299999999999997</v>
      </c>
      <c r="J64">
        <v>2</v>
      </c>
      <c r="K64">
        <v>0.28299999999999997</v>
      </c>
      <c r="N64">
        <v>2</v>
      </c>
      <c r="O64">
        <v>0.28599999999999998</v>
      </c>
    </row>
    <row r="65" spans="1:15">
      <c r="B65">
        <v>3</v>
      </c>
      <c r="C65">
        <v>0.28499999999999998</v>
      </c>
      <c r="F65">
        <v>3</v>
      </c>
      <c r="G65">
        <v>0.29699999999999999</v>
      </c>
      <c r="J65">
        <v>3</v>
      </c>
      <c r="K65">
        <v>0.29699999999999999</v>
      </c>
      <c r="N65">
        <v>3</v>
      </c>
      <c r="O65">
        <v>0.28599999999999998</v>
      </c>
    </row>
    <row r="66" spans="1:15">
      <c r="B66">
        <v>4</v>
      </c>
      <c r="C66">
        <v>0.29099999999999998</v>
      </c>
      <c r="F66">
        <v>4</v>
      </c>
      <c r="G66">
        <v>0.29499999999999998</v>
      </c>
      <c r="J66">
        <v>4</v>
      </c>
      <c r="K66">
        <v>0.28799999999999998</v>
      </c>
      <c r="N66">
        <v>4</v>
      </c>
      <c r="O66">
        <v>0.28399999999999997</v>
      </c>
    </row>
    <row r="67" spans="1:15">
      <c r="B67">
        <v>5</v>
      </c>
      <c r="C67">
        <v>0.28599999999999998</v>
      </c>
      <c r="F67">
        <v>5</v>
      </c>
      <c r="G67">
        <v>0.28199999999999997</v>
      </c>
      <c r="J67">
        <v>5</v>
      </c>
      <c r="K67">
        <v>0.28399999999999997</v>
      </c>
      <c r="N67">
        <v>5</v>
      </c>
      <c r="O67">
        <v>0.29599999999999999</v>
      </c>
    </row>
    <row r="68" spans="1:15">
      <c r="B68">
        <v>6</v>
      </c>
      <c r="C68">
        <v>0.28799999999999998</v>
      </c>
      <c r="F68">
        <v>6</v>
      </c>
      <c r="G68">
        <v>0.27800000000000002</v>
      </c>
      <c r="J68">
        <v>6</v>
      </c>
      <c r="K68">
        <v>0.27400000000000002</v>
      </c>
      <c r="N68">
        <v>6</v>
      </c>
      <c r="O68">
        <v>0.28199999999999997</v>
      </c>
    </row>
    <row r="69" spans="1:15">
      <c r="B69">
        <v>7</v>
      </c>
      <c r="C69">
        <v>0.28699999999999998</v>
      </c>
      <c r="F69">
        <v>7</v>
      </c>
      <c r="G69">
        <v>0.29899999999999999</v>
      </c>
      <c r="J69">
        <v>7</v>
      </c>
      <c r="K69">
        <v>0.28799999999999998</v>
      </c>
      <c r="N69">
        <v>7</v>
      </c>
      <c r="O69">
        <v>0.28599999999999998</v>
      </c>
    </row>
    <row r="70" spans="1:15">
      <c r="B70">
        <v>8</v>
      </c>
      <c r="C70">
        <v>0.28299999999999997</v>
      </c>
      <c r="F70">
        <v>8</v>
      </c>
      <c r="G70">
        <v>0.29199999999999998</v>
      </c>
      <c r="J70">
        <v>8</v>
      </c>
      <c r="K70">
        <v>0.28599999999999998</v>
      </c>
      <c r="N70">
        <v>8</v>
      </c>
      <c r="O70">
        <v>0.28000000000000003</v>
      </c>
    </row>
    <row r="72" spans="1:15">
      <c r="B72" t="s">
        <v>561</v>
      </c>
      <c r="C72">
        <f>(SUM(C63:C70)/8)</f>
        <v>0.28375</v>
      </c>
      <c r="F72" t="s">
        <v>561</v>
      </c>
      <c r="G72">
        <f>(SUM(G63:G70)/8)</f>
        <v>0.28837499999999999</v>
      </c>
      <c r="J72" t="s">
        <v>561</v>
      </c>
      <c r="K72">
        <f>(SUM(K63:K70)/8)</f>
        <v>0.28612500000000002</v>
      </c>
      <c r="N72" t="s">
        <v>561</v>
      </c>
      <c r="O72">
        <f>(SUM(O63:O70)/8)</f>
        <v>0.28387499999999999</v>
      </c>
    </row>
    <row r="74" spans="1:15">
      <c r="A74" t="s">
        <v>98</v>
      </c>
      <c r="B74" t="s">
        <v>558</v>
      </c>
      <c r="C74" t="s">
        <v>559</v>
      </c>
      <c r="E74" t="s">
        <v>100</v>
      </c>
      <c r="F74" t="s">
        <v>558</v>
      </c>
      <c r="G74" t="s">
        <v>559</v>
      </c>
      <c r="I74" t="s">
        <v>101</v>
      </c>
      <c r="J74" t="s">
        <v>558</v>
      </c>
      <c r="K74" t="s">
        <v>559</v>
      </c>
      <c r="M74" t="s">
        <v>103</v>
      </c>
      <c r="N74" t="s">
        <v>558</v>
      </c>
      <c r="O74" t="s">
        <v>559</v>
      </c>
    </row>
    <row r="75" spans="1:15">
      <c r="B75">
        <v>1</v>
      </c>
      <c r="C75">
        <v>0.28899999999999998</v>
      </c>
      <c r="F75">
        <v>1</v>
      </c>
      <c r="G75">
        <v>0.29799999999999999</v>
      </c>
      <c r="J75">
        <v>1</v>
      </c>
      <c r="K75">
        <v>0.26800000000000002</v>
      </c>
      <c r="N75">
        <v>1</v>
      </c>
      <c r="O75">
        <v>0.27100000000000002</v>
      </c>
    </row>
    <row r="76" spans="1:15">
      <c r="B76">
        <v>2</v>
      </c>
      <c r="C76">
        <v>0.27600000000000002</v>
      </c>
      <c r="F76">
        <v>2</v>
      </c>
      <c r="G76">
        <v>0.28799999999999998</v>
      </c>
      <c r="J76">
        <v>2</v>
      </c>
      <c r="K76">
        <v>0.27</v>
      </c>
      <c r="N76">
        <v>2</v>
      </c>
      <c r="O76">
        <v>0.27100000000000002</v>
      </c>
    </row>
    <row r="77" spans="1:15">
      <c r="B77">
        <v>3</v>
      </c>
      <c r="C77">
        <v>0.28599999999999998</v>
      </c>
      <c r="F77">
        <v>3</v>
      </c>
      <c r="G77">
        <v>0.29899999999999999</v>
      </c>
      <c r="J77">
        <v>3</v>
      </c>
      <c r="K77">
        <v>0.27</v>
      </c>
      <c r="N77">
        <v>3</v>
      </c>
      <c r="O77">
        <v>0.27100000000000002</v>
      </c>
    </row>
    <row r="78" spans="1:15">
      <c r="B78">
        <v>4</v>
      </c>
      <c r="C78">
        <v>0.29199999999999998</v>
      </c>
      <c r="F78">
        <v>4</v>
      </c>
      <c r="G78">
        <v>0.29699999999999999</v>
      </c>
      <c r="J78">
        <v>4</v>
      </c>
      <c r="K78">
        <v>0.253</v>
      </c>
      <c r="N78">
        <v>4</v>
      </c>
      <c r="O78">
        <v>0.27800000000000002</v>
      </c>
    </row>
    <row r="79" spans="1:15">
      <c r="B79">
        <v>5</v>
      </c>
      <c r="C79">
        <v>0.29499999999999998</v>
      </c>
      <c r="F79">
        <v>5</v>
      </c>
      <c r="G79">
        <v>0.28799999999999998</v>
      </c>
      <c r="J79">
        <v>5</v>
      </c>
      <c r="K79">
        <v>0.27700000000000002</v>
      </c>
      <c r="N79">
        <v>5</v>
      </c>
      <c r="O79">
        <v>0.27100000000000002</v>
      </c>
    </row>
    <row r="80" spans="1:15">
      <c r="B80">
        <v>6</v>
      </c>
      <c r="C80">
        <v>0.28499999999999998</v>
      </c>
      <c r="F80">
        <v>6</v>
      </c>
      <c r="G80">
        <v>0.29499999999999998</v>
      </c>
      <c r="J80">
        <v>6</v>
      </c>
      <c r="K80">
        <v>0.27900000000000003</v>
      </c>
      <c r="N80">
        <v>6</v>
      </c>
      <c r="O80">
        <v>0.27600000000000002</v>
      </c>
    </row>
    <row r="81" spans="1:15">
      <c r="B81">
        <v>7</v>
      </c>
      <c r="C81">
        <v>0.29199999999999998</v>
      </c>
      <c r="F81">
        <v>7</v>
      </c>
      <c r="G81">
        <v>0.29699999999999999</v>
      </c>
      <c r="J81">
        <v>7</v>
      </c>
      <c r="K81">
        <v>0.28299999999999997</v>
      </c>
      <c r="N81">
        <v>7</v>
      </c>
      <c r="O81">
        <v>0.27200000000000002</v>
      </c>
    </row>
    <row r="82" spans="1:15">
      <c r="B82">
        <v>8</v>
      </c>
      <c r="C82">
        <v>0.29199999999999998</v>
      </c>
      <c r="F82">
        <v>8</v>
      </c>
      <c r="G82">
        <v>0.29799999999999999</v>
      </c>
      <c r="J82">
        <v>8</v>
      </c>
      <c r="K82">
        <v>0.28100000000000003</v>
      </c>
      <c r="N82">
        <v>8</v>
      </c>
      <c r="O82">
        <v>0.27400000000000002</v>
      </c>
    </row>
    <row r="84" spans="1:15">
      <c r="B84" t="s">
        <v>561</v>
      </c>
      <c r="C84">
        <f>(SUM(C75:C82)/8)</f>
        <v>0.28837499999999994</v>
      </c>
      <c r="F84" t="s">
        <v>561</v>
      </c>
      <c r="G84">
        <f>(SUM(G75:G82)/8)</f>
        <v>0.29499999999999998</v>
      </c>
      <c r="J84" t="s">
        <v>561</v>
      </c>
      <c r="K84">
        <f>(SUM(K75:K82)/8)</f>
        <v>0.27262500000000001</v>
      </c>
      <c r="N84" t="s">
        <v>561</v>
      </c>
      <c r="O84">
        <f>(SUM(O75:O82)/8)</f>
        <v>0.27300000000000002</v>
      </c>
    </row>
    <row r="86" spans="1:15">
      <c r="A86" t="s">
        <v>107</v>
      </c>
      <c r="B86" t="s">
        <v>558</v>
      </c>
      <c r="C86" t="s">
        <v>559</v>
      </c>
      <c r="E86" t="s">
        <v>109</v>
      </c>
      <c r="F86" t="s">
        <v>558</v>
      </c>
      <c r="G86" t="s">
        <v>559</v>
      </c>
      <c r="I86" t="s">
        <v>110</v>
      </c>
      <c r="J86" t="s">
        <v>558</v>
      </c>
      <c r="K86" t="s">
        <v>559</v>
      </c>
      <c r="M86" t="s">
        <v>112</v>
      </c>
      <c r="N86" t="s">
        <v>558</v>
      </c>
      <c r="O86" t="s">
        <v>559</v>
      </c>
    </row>
    <row r="87" spans="1:15">
      <c r="B87">
        <v>1</v>
      </c>
      <c r="F87">
        <v>1</v>
      </c>
      <c r="J87">
        <v>1</v>
      </c>
      <c r="K87">
        <v>0.27700000000000002</v>
      </c>
      <c r="N87">
        <v>1</v>
      </c>
      <c r="O87">
        <v>0.28000000000000003</v>
      </c>
    </row>
    <row r="88" spans="1:15">
      <c r="B88">
        <v>2</v>
      </c>
      <c r="F88">
        <v>2</v>
      </c>
      <c r="J88">
        <v>2</v>
      </c>
      <c r="K88">
        <v>0.28100000000000003</v>
      </c>
      <c r="N88">
        <v>2</v>
      </c>
      <c r="O88">
        <v>0.28299999999999997</v>
      </c>
    </row>
    <row r="89" spans="1:15">
      <c r="B89">
        <v>3</v>
      </c>
      <c r="F89">
        <v>3</v>
      </c>
      <c r="J89">
        <v>3</v>
      </c>
      <c r="K89">
        <v>0.28599999999999998</v>
      </c>
      <c r="N89">
        <v>3</v>
      </c>
      <c r="O89">
        <v>0.27400000000000002</v>
      </c>
    </row>
    <row r="90" spans="1:15">
      <c r="B90">
        <v>4</v>
      </c>
      <c r="F90">
        <v>4</v>
      </c>
      <c r="J90">
        <v>4</v>
      </c>
      <c r="K90">
        <v>0.27700000000000002</v>
      </c>
      <c r="N90">
        <v>4</v>
      </c>
      <c r="O90">
        <v>0.28100000000000003</v>
      </c>
    </row>
    <row r="91" spans="1:15">
      <c r="B91">
        <v>5</v>
      </c>
      <c r="F91">
        <v>5</v>
      </c>
      <c r="J91">
        <v>5</v>
      </c>
      <c r="K91">
        <v>0.27900000000000003</v>
      </c>
      <c r="N91">
        <v>5</v>
      </c>
      <c r="O91">
        <v>0.28199999999999997</v>
      </c>
    </row>
    <row r="92" spans="1:15">
      <c r="B92">
        <v>6</v>
      </c>
      <c r="F92">
        <v>6</v>
      </c>
      <c r="J92">
        <v>6</v>
      </c>
      <c r="K92">
        <v>0.28499999999999998</v>
      </c>
      <c r="N92">
        <v>6</v>
      </c>
      <c r="O92">
        <v>0.27600000000000002</v>
      </c>
    </row>
    <row r="93" spans="1:15">
      <c r="B93">
        <v>7</v>
      </c>
      <c r="F93">
        <v>7</v>
      </c>
      <c r="J93">
        <v>7</v>
      </c>
      <c r="K93">
        <v>0.27300000000000002</v>
      </c>
      <c r="N93">
        <v>7</v>
      </c>
      <c r="O93">
        <v>0.29399999999999998</v>
      </c>
    </row>
    <row r="94" spans="1:15">
      <c r="B94">
        <v>8</v>
      </c>
      <c r="F94">
        <v>8</v>
      </c>
      <c r="J94">
        <v>8</v>
      </c>
      <c r="K94">
        <v>0.27900000000000003</v>
      </c>
      <c r="N94">
        <v>8</v>
      </c>
      <c r="O94">
        <v>0.28299999999999997</v>
      </c>
    </row>
    <row r="96" spans="1:15">
      <c r="B96" t="s">
        <v>561</v>
      </c>
      <c r="C96">
        <f>(SUM(C87:C94)/8)</f>
        <v>0</v>
      </c>
      <c r="F96" t="s">
        <v>561</v>
      </c>
      <c r="G96">
        <f>(SUM(G87:G94)/8)</f>
        <v>0</v>
      </c>
      <c r="J96" t="s">
        <v>561</v>
      </c>
      <c r="K96">
        <f>(SUM(K87:K94)/8)</f>
        <v>0.27962499999999996</v>
      </c>
      <c r="N96" t="s">
        <v>561</v>
      </c>
      <c r="O96">
        <f>(SUM(O87:O94)/8)</f>
        <v>0.28162500000000001</v>
      </c>
    </row>
    <row r="98" spans="1:15">
      <c r="A98" t="s">
        <v>540</v>
      </c>
      <c r="B98" t="s">
        <v>558</v>
      </c>
      <c r="C98" t="s">
        <v>559</v>
      </c>
      <c r="E98" t="s">
        <v>541</v>
      </c>
      <c r="F98" t="s">
        <v>558</v>
      </c>
      <c r="G98" t="s">
        <v>559</v>
      </c>
      <c r="I98" t="s">
        <v>542</v>
      </c>
      <c r="J98" t="s">
        <v>558</v>
      </c>
      <c r="K98" t="s">
        <v>559</v>
      </c>
      <c r="M98" t="s">
        <v>543</v>
      </c>
      <c r="N98" t="s">
        <v>558</v>
      </c>
      <c r="O98" t="s">
        <v>559</v>
      </c>
    </row>
    <row r="99" spans="1:15">
      <c r="B99">
        <v>1</v>
      </c>
      <c r="F99">
        <v>1</v>
      </c>
      <c r="J99">
        <v>1</v>
      </c>
      <c r="N99">
        <v>1</v>
      </c>
    </row>
    <row r="100" spans="1:15">
      <c r="B100">
        <v>2</v>
      </c>
      <c r="F100">
        <v>2</v>
      </c>
      <c r="J100">
        <v>2</v>
      </c>
      <c r="N100">
        <v>2</v>
      </c>
    </row>
    <row r="101" spans="1:15">
      <c r="B101">
        <v>3</v>
      </c>
      <c r="F101">
        <v>3</v>
      </c>
      <c r="J101">
        <v>3</v>
      </c>
      <c r="N101">
        <v>3</v>
      </c>
    </row>
    <row r="102" spans="1:15">
      <c r="B102">
        <v>4</v>
      </c>
      <c r="F102">
        <v>4</v>
      </c>
      <c r="J102">
        <v>4</v>
      </c>
      <c r="N102">
        <v>4</v>
      </c>
    </row>
    <row r="103" spans="1:15">
      <c r="B103">
        <v>5</v>
      </c>
      <c r="F103">
        <v>5</v>
      </c>
      <c r="J103">
        <v>5</v>
      </c>
      <c r="N103">
        <v>5</v>
      </c>
    </row>
    <row r="104" spans="1:15">
      <c r="B104">
        <v>6</v>
      </c>
      <c r="F104">
        <v>6</v>
      </c>
      <c r="J104">
        <v>6</v>
      </c>
      <c r="N104">
        <v>6</v>
      </c>
    </row>
    <row r="105" spans="1:15">
      <c r="B105">
        <v>7</v>
      </c>
      <c r="F105">
        <v>7</v>
      </c>
      <c r="J105">
        <v>7</v>
      </c>
      <c r="N105">
        <v>7</v>
      </c>
    </row>
    <row r="106" spans="1:15">
      <c r="B106">
        <v>8</v>
      </c>
      <c r="F106">
        <v>8</v>
      </c>
      <c r="J106">
        <v>8</v>
      </c>
      <c r="N106">
        <v>8</v>
      </c>
    </row>
    <row r="108" spans="1:15">
      <c r="B108" t="s">
        <v>561</v>
      </c>
      <c r="C108">
        <f>(SUM(C99:C106)/8)</f>
        <v>0</v>
      </c>
      <c r="F108" t="s">
        <v>561</v>
      </c>
      <c r="G108">
        <f>(SUM(G99:G106)/8)</f>
        <v>0</v>
      </c>
      <c r="J108" t="s">
        <v>561</v>
      </c>
      <c r="K108">
        <f>(SUM(K99:K106)/8)</f>
        <v>0</v>
      </c>
      <c r="N108" t="s">
        <v>561</v>
      </c>
      <c r="O108">
        <f>(SUM(O99:O106)/8)</f>
        <v>0</v>
      </c>
    </row>
    <row r="110" spans="1:15">
      <c r="A110" t="s">
        <v>433</v>
      </c>
      <c r="B110" t="s">
        <v>558</v>
      </c>
      <c r="C110" t="s">
        <v>559</v>
      </c>
      <c r="E110" t="s">
        <v>544</v>
      </c>
      <c r="F110" t="s">
        <v>558</v>
      </c>
      <c r="G110" t="s">
        <v>559</v>
      </c>
      <c r="I110" t="s">
        <v>606</v>
      </c>
      <c r="J110" t="s">
        <v>558</v>
      </c>
      <c r="K110" t="s">
        <v>559</v>
      </c>
      <c r="M110" t="s">
        <v>607</v>
      </c>
      <c r="N110" t="s">
        <v>558</v>
      </c>
      <c r="O110" t="s">
        <v>559</v>
      </c>
    </row>
    <row r="111" spans="1:15">
      <c r="B111">
        <v>1</v>
      </c>
      <c r="C111">
        <v>0.27600000000000002</v>
      </c>
      <c r="F111">
        <v>1</v>
      </c>
      <c r="J111">
        <v>1</v>
      </c>
      <c r="N111">
        <v>1</v>
      </c>
    </row>
    <row r="112" spans="1:15">
      <c r="B112">
        <v>2</v>
      </c>
      <c r="C112">
        <v>0.28000000000000003</v>
      </c>
      <c r="F112">
        <v>2</v>
      </c>
      <c r="J112">
        <v>2</v>
      </c>
      <c r="N112">
        <v>2</v>
      </c>
    </row>
    <row r="113" spans="1:15">
      <c r="B113">
        <v>3</v>
      </c>
      <c r="C113">
        <v>0.28699999999999998</v>
      </c>
      <c r="F113">
        <v>3</v>
      </c>
      <c r="J113">
        <v>3</v>
      </c>
      <c r="N113">
        <v>3</v>
      </c>
    </row>
    <row r="114" spans="1:15">
      <c r="B114">
        <v>4</v>
      </c>
      <c r="C114">
        <v>0.29899999999999999</v>
      </c>
      <c r="F114">
        <v>4</v>
      </c>
      <c r="J114">
        <v>4</v>
      </c>
      <c r="N114">
        <v>4</v>
      </c>
    </row>
    <row r="115" spans="1:15">
      <c r="B115">
        <v>5</v>
      </c>
      <c r="C115">
        <v>0.27600000000000002</v>
      </c>
      <c r="F115">
        <v>5</v>
      </c>
      <c r="J115">
        <v>5</v>
      </c>
      <c r="N115">
        <v>5</v>
      </c>
    </row>
    <row r="116" spans="1:15">
      <c r="B116">
        <v>6</v>
      </c>
      <c r="C116">
        <v>0.26800000000000002</v>
      </c>
      <c r="F116">
        <v>6</v>
      </c>
      <c r="J116">
        <v>6</v>
      </c>
      <c r="N116">
        <v>6</v>
      </c>
    </row>
    <row r="117" spans="1:15">
      <c r="B117">
        <v>7</v>
      </c>
      <c r="C117">
        <v>0.27400000000000002</v>
      </c>
      <c r="F117">
        <v>7</v>
      </c>
      <c r="J117">
        <v>7</v>
      </c>
      <c r="N117">
        <v>7</v>
      </c>
    </row>
    <row r="118" spans="1:15">
      <c r="B118">
        <v>8</v>
      </c>
      <c r="C118">
        <v>0.28299999999999997</v>
      </c>
      <c r="F118">
        <v>8</v>
      </c>
      <c r="J118">
        <v>8</v>
      </c>
      <c r="N118">
        <v>8</v>
      </c>
    </row>
    <row r="120" spans="1:15">
      <c r="B120" t="s">
        <v>561</v>
      </c>
      <c r="C120">
        <f>(SUM(C111:C118)/8)</f>
        <v>0.28037499999999999</v>
      </c>
      <c r="F120" t="s">
        <v>561</v>
      </c>
      <c r="G120">
        <f>(SUM(G111:G118)/8)</f>
        <v>0</v>
      </c>
      <c r="J120" t="s">
        <v>561</v>
      </c>
      <c r="K120">
        <f>(SUM(K111:K118)/8)</f>
        <v>0</v>
      </c>
      <c r="N120" t="s">
        <v>561</v>
      </c>
      <c r="O120">
        <f>(SUM(O111:O118)/8)</f>
        <v>0</v>
      </c>
    </row>
    <row r="122" spans="1:15">
      <c r="A122" t="s">
        <v>608</v>
      </c>
      <c r="B122" t="s">
        <v>558</v>
      </c>
      <c r="C122" t="s">
        <v>559</v>
      </c>
      <c r="E122" t="s">
        <v>608</v>
      </c>
      <c r="F122" t="s">
        <v>558</v>
      </c>
      <c r="G122" t="s">
        <v>559</v>
      </c>
      <c r="I122" t="s">
        <v>608</v>
      </c>
      <c r="J122" t="s">
        <v>558</v>
      </c>
      <c r="K122" t="s">
        <v>559</v>
      </c>
      <c r="M122" t="s">
        <v>608</v>
      </c>
      <c r="N122" t="s">
        <v>558</v>
      </c>
      <c r="O122" t="s">
        <v>559</v>
      </c>
    </row>
    <row r="123" spans="1:15">
      <c r="B123">
        <v>1</v>
      </c>
      <c r="F123">
        <v>1</v>
      </c>
      <c r="J123">
        <v>1</v>
      </c>
      <c r="N123">
        <v>1</v>
      </c>
    </row>
    <row r="124" spans="1:15">
      <c r="B124">
        <v>2</v>
      </c>
      <c r="F124">
        <v>2</v>
      </c>
      <c r="J124">
        <v>2</v>
      </c>
      <c r="N124">
        <v>2</v>
      </c>
    </row>
    <row r="125" spans="1:15">
      <c r="B125">
        <v>3</v>
      </c>
      <c r="F125">
        <v>3</v>
      </c>
      <c r="J125">
        <v>3</v>
      </c>
      <c r="N125">
        <v>3</v>
      </c>
    </row>
    <row r="126" spans="1:15">
      <c r="B126">
        <v>4</v>
      </c>
      <c r="F126">
        <v>4</v>
      </c>
      <c r="J126">
        <v>4</v>
      </c>
      <c r="N126">
        <v>4</v>
      </c>
    </row>
    <row r="127" spans="1:15">
      <c r="B127">
        <v>5</v>
      </c>
      <c r="F127">
        <v>5</v>
      </c>
      <c r="J127">
        <v>5</v>
      </c>
      <c r="N127">
        <v>5</v>
      </c>
    </row>
    <row r="128" spans="1:15">
      <c r="B128">
        <v>6</v>
      </c>
      <c r="F128">
        <v>6</v>
      </c>
      <c r="J128">
        <v>6</v>
      </c>
      <c r="N128">
        <v>6</v>
      </c>
    </row>
    <row r="129" spans="1:15">
      <c r="B129">
        <v>7</v>
      </c>
      <c r="F129">
        <v>7</v>
      </c>
      <c r="J129">
        <v>7</v>
      </c>
      <c r="N129">
        <v>7</v>
      </c>
    </row>
    <row r="130" spans="1:15">
      <c r="B130">
        <v>8</v>
      </c>
      <c r="F130">
        <v>8</v>
      </c>
      <c r="J130">
        <v>8</v>
      </c>
      <c r="N130">
        <v>8</v>
      </c>
    </row>
    <row r="132" spans="1:15">
      <c r="B132" t="s">
        <v>561</v>
      </c>
      <c r="C132">
        <f>(SUM(C123:C130)/8)</f>
        <v>0</v>
      </c>
      <c r="F132" t="s">
        <v>561</v>
      </c>
      <c r="G132">
        <f>(SUM(G123:G130)/8)</f>
        <v>0</v>
      </c>
      <c r="J132" t="s">
        <v>561</v>
      </c>
      <c r="K132">
        <f>(SUM(K123:K130)/8)</f>
        <v>0</v>
      </c>
      <c r="N132" t="s">
        <v>561</v>
      </c>
      <c r="O132">
        <f>(SUM(O123:O130)/8)</f>
        <v>0</v>
      </c>
    </row>
    <row r="134" spans="1:15">
      <c r="A134" t="s">
        <v>608</v>
      </c>
      <c r="B134" t="s">
        <v>558</v>
      </c>
      <c r="C134" t="s">
        <v>559</v>
      </c>
      <c r="E134" t="s">
        <v>608</v>
      </c>
      <c r="F134" t="s">
        <v>558</v>
      </c>
      <c r="G134" t="s">
        <v>559</v>
      </c>
      <c r="I134" t="s">
        <v>608</v>
      </c>
      <c r="J134" t="s">
        <v>558</v>
      </c>
      <c r="K134" t="s">
        <v>559</v>
      </c>
      <c r="M134" t="s">
        <v>608</v>
      </c>
      <c r="N134" t="s">
        <v>558</v>
      </c>
      <c r="O134" t="s">
        <v>559</v>
      </c>
    </row>
    <row r="135" spans="1:15">
      <c r="B135">
        <v>1</v>
      </c>
      <c r="F135">
        <v>1</v>
      </c>
      <c r="J135">
        <v>1</v>
      </c>
      <c r="N135">
        <v>1</v>
      </c>
    </row>
    <row r="136" spans="1:15">
      <c r="B136">
        <v>2</v>
      </c>
      <c r="F136">
        <v>2</v>
      </c>
      <c r="J136">
        <v>2</v>
      </c>
      <c r="N136">
        <v>2</v>
      </c>
    </row>
    <row r="137" spans="1:15">
      <c r="B137">
        <v>3</v>
      </c>
      <c r="F137">
        <v>3</v>
      </c>
      <c r="J137">
        <v>3</v>
      </c>
      <c r="N137">
        <v>3</v>
      </c>
    </row>
    <row r="138" spans="1:15">
      <c r="B138">
        <v>4</v>
      </c>
      <c r="F138">
        <v>4</v>
      </c>
      <c r="J138">
        <v>4</v>
      </c>
      <c r="N138">
        <v>4</v>
      </c>
    </row>
    <row r="139" spans="1:15">
      <c r="B139">
        <v>5</v>
      </c>
      <c r="F139">
        <v>5</v>
      </c>
      <c r="J139">
        <v>5</v>
      </c>
      <c r="N139">
        <v>5</v>
      </c>
    </row>
    <row r="140" spans="1:15">
      <c r="B140">
        <v>6</v>
      </c>
      <c r="F140">
        <v>6</v>
      </c>
      <c r="J140">
        <v>6</v>
      </c>
      <c r="N140">
        <v>6</v>
      </c>
    </row>
    <row r="141" spans="1:15">
      <c r="B141">
        <v>7</v>
      </c>
      <c r="F141">
        <v>7</v>
      </c>
      <c r="J141">
        <v>7</v>
      </c>
      <c r="N141">
        <v>7</v>
      </c>
    </row>
    <row r="142" spans="1:15">
      <c r="B142">
        <v>8</v>
      </c>
      <c r="F142">
        <v>8</v>
      </c>
      <c r="J142">
        <v>8</v>
      </c>
      <c r="N142">
        <v>8</v>
      </c>
    </row>
    <row r="144" spans="1:15">
      <c r="B144" t="s">
        <v>561</v>
      </c>
      <c r="C144">
        <f>(SUM(C135:C142)/8)</f>
        <v>0</v>
      </c>
      <c r="F144" t="s">
        <v>561</v>
      </c>
      <c r="G144">
        <f>(SUM(G135:G142)/8)</f>
        <v>0</v>
      </c>
      <c r="J144" t="s">
        <v>561</v>
      </c>
      <c r="K144">
        <f>(SUM(K135:K142)/8)</f>
        <v>0</v>
      </c>
      <c r="N144" t="s">
        <v>561</v>
      </c>
      <c r="O144">
        <f>(SUM(O135:O142)/8)</f>
        <v>0</v>
      </c>
    </row>
    <row r="146" spans="1:15">
      <c r="A146" t="s">
        <v>123</v>
      </c>
      <c r="B146" t="s">
        <v>558</v>
      </c>
      <c r="C146" t="s">
        <v>559</v>
      </c>
      <c r="E146" t="s">
        <v>125</v>
      </c>
      <c r="F146" t="s">
        <v>558</v>
      </c>
      <c r="G146" t="s">
        <v>559</v>
      </c>
      <c r="I146" t="s">
        <v>126</v>
      </c>
      <c r="J146" t="s">
        <v>558</v>
      </c>
      <c r="K146" t="s">
        <v>559</v>
      </c>
      <c r="M146" t="s">
        <v>128</v>
      </c>
      <c r="N146" t="s">
        <v>558</v>
      </c>
      <c r="O146" t="s">
        <v>559</v>
      </c>
    </row>
    <row r="147" spans="1:15">
      <c r="B147">
        <v>1</v>
      </c>
      <c r="F147">
        <v>1</v>
      </c>
      <c r="J147">
        <v>1</v>
      </c>
      <c r="K147">
        <v>0.28100000000000003</v>
      </c>
      <c r="N147">
        <v>1</v>
      </c>
      <c r="O147">
        <v>0.26200000000000001</v>
      </c>
    </row>
    <row r="148" spans="1:15">
      <c r="B148">
        <v>2</v>
      </c>
      <c r="F148">
        <v>2</v>
      </c>
      <c r="J148">
        <v>2</v>
      </c>
      <c r="K148">
        <v>0.26900000000000002</v>
      </c>
      <c r="N148">
        <v>2</v>
      </c>
      <c r="O148">
        <v>0.26500000000000001</v>
      </c>
    </row>
    <row r="149" spans="1:15">
      <c r="B149">
        <v>3</v>
      </c>
      <c r="F149">
        <v>3</v>
      </c>
      <c r="J149">
        <v>3</v>
      </c>
      <c r="K149">
        <v>0.27200000000000002</v>
      </c>
      <c r="N149">
        <v>3</v>
      </c>
      <c r="O149">
        <v>0.27800000000000002</v>
      </c>
    </row>
    <row r="150" spans="1:15">
      <c r="B150">
        <v>4</v>
      </c>
      <c r="F150">
        <v>4</v>
      </c>
      <c r="J150">
        <v>4</v>
      </c>
      <c r="K150">
        <v>0.27900000000000003</v>
      </c>
      <c r="N150">
        <v>4</v>
      </c>
      <c r="O150">
        <v>0.253</v>
      </c>
    </row>
    <row r="151" spans="1:15">
      <c r="B151">
        <v>5</v>
      </c>
      <c r="F151">
        <v>5</v>
      </c>
      <c r="J151">
        <v>5</v>
      </c>
      <c r="K151">
        <v>0.29299999999999998</v>
      </c>
      <c r="N151">
        <v>5</v>
      </c>
      <c r="O151">
        <v>0.254</v>
      </c>
    </row>
    <row r="152" spans="1:15">
      <c r="B152">
        <v>6</v>
      </c>
      <c r="F152">
        <v>6</v>
      </c>
      <c r="J152">
        <v>6</v>
      </c>
      <c r="K152">
        <v>0.28899999999999998</v>
      </c>
      <c r="N152">
        <v>6</v>
      </c>
      <c r="O152">
        <v>0.27400000000000002</v>
      </c>
    </row>
    <row r="153" spans="1:15">
      <c r="B153">
        <v>7</v>
      </c>
      <c r="F153">
        <v>7</v>
      </c>
      <c r="J153">
        <v>7</v>
      </c>
      <c r="K153">
        <v>0.28299999999999997</v>
      </c>
      <c r="N153">
        <v>7</v>
      </c>
      <c r="O153">
        <v>0.27400000000000002</v>
      </c>
    </row>
    <row r="154" spans="1:15">
      <c r="B154">
        <v>8</v>
      </c>
      <c r="F154">
        <v>8</v>
      </c>
      <c r="J154">
        <v>8</v>
      </c>
      <c r="K154">
        <v>0.27900000000000003</v>
      </c>
      <c r="N154">
        <v>8</v>
      </c>
      <c r="O154">
        <v>0.255</v>
      </c>
    </row>
    <row r="156" spans="1:15">
      <c r="B156" t="s">
        <v>561</v>
      </c>
      <c r="C156">
        <f>(SUM(C147:C154)/8)</f>
        <v>0</v>
      </c>
      <c r="F156" t="s">
        <v>561</v>
      </c>
      <c r="G156">
        <f>(SUM(G147:G154)/8)</f>
        <v>0</v>
      </c>
      <c r="J156" t="s">
        <v>561</v>
      </c>
      <c r="K156">
        <f>(SUM(K147:K154)/8)</f>
        <v>0.28062499999999996</v>
      </c>
      <c r="N156" t="s">
        <v>561</v>
      </c>
      <c r="O156">
        <f>(SUM(O147:O154)/8)</f>
        <v>0.26437500000000003</v>
      </c>
    </row>
    <row r="165" spans="1:15">
      <c r="A165" t="s">
        <v>129</v>
      </c>
      <c r="B165" t="s">
        <v>558</v>
      </c>
      <c r="C165" t="s">
        <v>559</v>
      </c>
      <c r="E165" t="s">
        <v>130</v>
      </c>
      <c r="F165" t="s">
        <v>558</v>
      </c>
      <c r="G165" t="s">
        <v>559</v>
      </c>
      <c r="I165" t="s">
        <v>131</v>
      </c>
      <c r="J165" t="s">
        <v>558</v>
      </c>
      <c r="K165" t="s">
        <v>559</v>
      </c>
      <c r="M165" t="s">
        <v>132</v>
      </c>
      <c r="N165" t="s">
        <v>558</v>
      </c>
      <c r="O165" t="s">
        <v>559</v>
      </c>
    </row>
    <row r="166" spans="1:15">
      <c r="B166">
        <v>1</v>
      </c>
      <c r="C166">
        <v>0.27</v>
      </c>
      <c r="F166">
        <v>1</v>
      </c>
      <c r="G166">
        <v>0.27400000000000002</v>
      </c>
      <c r="J166">
        <v>1</v>
      </c>
      <c r="K166">
        <v>0.28299999999999997</v>
      </c>
      <c r="N166">
        <v>1</v>
      </c>
    </row>
    <row r="167" spans="1:15">
      <c r="B167">
        <v>2</v>
      </c>
      <c r="C167">
        <v>0.28199999999999997</v>
      </c>
      <c r="F167">
        <v>2</v>
      </c>
      <c r="G167">
        <v>0.28299999999999997</v>
      </c>
      <c r="J167">
        <v>2</v>
      </c>
      <c r="K167">
        <v>0.28000000000000003</v>
      </c>
      <c r="N167">
        <v>2</v>
      </c>
    </row>
    <row r="168" spans="1:15">
      <c r="B168">
        <v>3</v>
      </c>
      <c r="C168">
        <v>0.28100000000000003</v>
      </c>
      <c r="F168">
        <v>3</v>
      </c>
      <c r="G168">
        <v>0.28299999999999997</v>
      </c>
      <c r="J168">
        <v>3</v>
      </c>
      <c r="K168">
        <v>0.28299999999999997</v>
      </c>
      <c r="N168">
        <v>3</v>
      </c>
    </row>
    <row r="169" spans="1:15">
      <c r="B169">
        <v>4</v>
      </c>
      <c r="C169">
        <v>0.28499999999999998</v>
      </c>
      <c r="F169">
        <v>4</v>
      </c>
      <c r="G169">
        <v>0.27800000000000002</v>
      </c>
      <c r="J169">
        <v>4</v>
      </c>
      <c r="K169">
        <v>0.27600000000000002</v>
      </c>
      <c r="N169">
        <v>4</v>
      </c>
    </row>
    <row r="170" spans="1:15">
      <c r="B170">
        <v>5</v>
      </c>
      <c r="C170">
        <v>0.28599999999999998</v>
      </c>
      <c r="F170">
        <v>5</v>
      </c>
      <c r="G170">
        <v>0.28499999999999998</v>
      </c>
      <c r="J170">
        <v>5</v>
      </c>
      <c r="K170">
        <v>0.27900000000000003</v>
      </c>
      <c r="N170">
        <v>5</v>
      </c>
    </row>
    <row r="171" spans="1:15">
      <c r="B171">
        <v>6</v>
      </c>
      <c r="C171">
        <v>0.28899999999999998</v>
      </c>
      <c r="F171">
        <v>6</v>
      </c>
      <c r="G171">
        <v>0.28799999999999998</v>
      </c>
      <c r="J171">
        <v>6</v>
      </c>
      <c r="K171">
        <v>0.28999999999999998</v>
      </c>
      <c r="N171">
        <v>6</v>
      </c>
    </row>
    <row r="172" spans="1:15">
      <c r="B172">
        <v>7</v>
      </c>
      <c r="C172">
        <v>0.29399999999999998</v>
      </c>
      <c r="F172">
        <v>7</v>
      </c>
      <c r="G172">
        <v>0.27900000000000003</v>
      </c>
      <c r="J172">
        <v>7</v>
      </c>
      <c r="K172">
        <v>0.28199999999999997</v>
      </c>
      <c r="N172">
        <v>7</v>
      </c>
    </row>
    <row r="173" spans="1:15">
      <c r="B173">
        <v>8</v>
      </c>
      <c r="C173">
        <v>0.28499999999999998</v>
      </c>
      <c r="F173">
        <v>8</v>
      </c>
      <c r="G173">
        <v>0.28799999999999998</v>
      </c>
      <c r="J173">
        <v>8</v>
      </c>
      <c r="K173">
        <v>0.28999999999999998</v>
      </c>
      <c r="N173">
        <v>8</v>
      </c>
    </row>
    <row r="175" spans="1:15">
      <c r="B175" t="s">
        <v>561</v>
      </c>
      <c r="C175">
        <f>(SUM(C166:C173)/8)</f>
        <v>0.28400000000000003</v>
      </c>
      <c r="F175" t="s">
        <v>561</v>
      </c>
      <c r="G175">
        <f>(SUM(G166:G173)/8)</f>
        <v>0.28224999999999995</v>
      </c>
      <c r="J175" t="s">
        <v>561</v>
      </c>
      <c r="K175">
        <f>(SUM(K166:K173)/8)</f>
        <v>0.28287499999999999</v>
      </c>
      <c r="N175" t="s">
        <v>561</v>
      </c>
      <c r="O175">
        <f>(SUM(O166:O173)/8)</f>
        <v>0</v>
      </c>
    </row>
    <row r="177" spans="1:15">
      <c r="A177" t="s">
        <v>133</v>
      </c>
      <c r="B177" t="s">
        <v>558</v>
      </c>
      <c r="C177" t="s">
        <v>559</v>
      </c>
      <c r="E177" t="s">
        <v>134</v>
      </c>
      <c r="F177" t="s">
        <v>558</v>
      </c>
      <c r="G177" t="s">
        <v>559</v>
      </c>
      <c r="I177" t="s">
        <v>562</v>
      </c>
      <c r="J177" t="s">
        <v>558</v>
      </c>
      <c r="K177" t="s">
        <v>559</v>
      </c>
      <c r="M177" t="s">
        <v>562</v>
      </c>
      <c r="N177" t="s">
        <v>558</v>
      </c>
      <c r="O177" t="s">
        <v>559</v>
      </c>
    </row>
    <row r="178" spans="1:15">
      <c r="B178">
        <v>1</v>
      </c>
      <c r="C178">
        <v>0.26700000000000002</v>
      </c>
      <c r="F178">
        <v>1</v>
      </c>
      <c r="G178">
        <v>0.27900000000000003</v>
      </c>
      <c r="J178">
        <v>1</v>
      </c>
      <c r="N178">
        <v>1</v>
      </c>
    </row>
    <row r="179" spans="1:15">
      <c r="B179">
        <v>2</v>
      </c>
      <c r="C179">
        <v>0.28399999999999997</v>
      </c>
      <c r="F179">
        <v>2</v>
      </c>
      <c r="G179">
        <v>0.26</v>
      </c>
      <c r="J179">
        <v>2</v>
      </c>
      <c r="N179">
        <v>2</v>
      </c>
    </row>
    <row r="180" spans="1:15">
      <c r="B180">
        <v>3</v>
      </c>
      <c r="C180">
        <v>0.27300000000000002</v>
      </c>
      <c r="F180">
        <v>3</v>
      </c>
      <c r="G180">
        <v>0.27600000000000002</v>
      </c>
      <c r="J180">
        <v>3</v>
      </c>
      <c r="N180">
        <v>3</v>
      </c>
    </row>
    <row r="181" spans="1:15">
      <c r="B181">
        <v>4</v>
      </c>
      <c r="C181">
        <v>0.27800000000000002</v>
      </c>
      <c r="F181">
        <v>4</v>
      </c>
      <c r="G181">
        <v>0.27800000000000002</v>
      </c>
      <c r="J181">
        <v>4</v>
      </c>
      <c r="N181">
        <v>4</v>
      </c>
    </row>
    <row r="182" spans="1:15">
      <c r="B182">
        <v>5</v>
      </c>
      <c r="C182">
        <v>0.27600000000000002</v>
      </c>
      <c r="F182">
        <v>5</v>
      </c>
      <c r="G182">
        <v>0.27800000000000002</v>
      </c>
      <c r="J182">
        <v>5</v>
      </c>
      <c r="N182">
        <v>5</v>
      </c>
    </row>
    <row r="183" spans="1:15">
      <c r="B183">
        <v>6</v>
      </c>
      <c r="C183">
        <v>0.27800000000000002</v>
      </c>
      <c r="F183">
        <v>6</v>
      </c>
      <c r="G183">
        <v>0.27</v>
      </c>
      <c r="J183">
        <v>6</v>
      </c>
      <c r="N183">
        <v>6</v>
      </c>
    </row>
    <row r="184" spans="1:15">
      <c r="B184">
        <v>7</v>
      </c>
      <c r="C184">
        <v>0.28399999999999997</v>
      </c>
      <c r="F184">
        <v>7</v>
      </c>
      <c r="G184">
        <v>0.27</v>
      </c>
      <c r="J184">
        <v>7</v>
      </c>
      <c r="N184">
        <v>7</v>
      </c>
    </row>
    <row r="185" spans="1:15">
      <c r="B185">
        <v>8</v>
      </c>
      <c r="C185">
        <v>0.25900000000000001</v>
      </c>
      <c r="F185">
        <v>8</v>
      </c>
      <c r="G185">
        <v>0.27400000000000002</v>
      </c>
      <c r="J185">
        <v>8</v>
      </c>
      <c r="N185">
        <v>8</v>
      </c>
    </row>
    <row r="187" spans="1:15">
      <c r="B187" t="s">
        <v>561</v>
      </c>
      <c r="C187">
        <f>(SUM(C178:C185)/8)</f>
        <v>0.27487499999999998</v>
      </c>
      <c r="F187" t="s">
        <v>561</v>
      </c>
      <c r="G187">
        <f>(SUM(G178:G185)/8)</f>
        <v>0.27312500000000001</v>
      </c>
      <c r="J187" t="s">
        <v>561</v>
      </c>
      <c r="K187">
        <f>(SUM(K178:K185)/8)</f>
        <v>0</v>
      </c>
      <c r="N187" t="s">
        <v>561</v>
      </c>
      <c r="O187">
        <f>(SUM(O178:O185)/8)</f>
        <v>0</v>
      </c>
    </row>
    <row r="189" spans="1:15">
      <c r="A189" s="22" t="s">
        <v>135</v>
      </c>
      <c r="B189" t="s">
        <v>558</v>
      </c>
      <c r="C189" t="s">
        <v>559</v>
      </c>
      <c r="E189" t="s">
        <v>137</v>
      </c>
      <c r="F189" t="s">
        <v>558</v>
      </c>
      <c r="G189" t="s">
        <v>559</v>
      </c>
      <c r="I189" t="s">
        <v>139</v>
      </c>
      <c r="J189" t="s">
        <v>558</v>
      </c>
      <c r="K189" t="s">
        <v>559</v>
      </c>
      <c r="M189" t="s">
        <v>140</v>
      </c>
      <c r="N189" t="s">
        <v>558</v>
      </c>
      <c r="O189" t="s">
        <v>559</v>
      </c>
    </row>
    <row r="190" spans="1:15">
      <c r="B190">
        <v>1</v>
      </c>
      <c r="F190">
        <v>1</v>
      </c>
      <c r="G190">
        <v>0.28000000000000003</v>
      </c>
      <c r="J190">
        <v>1</v>
      </c>
      <c r="N190">
        <v>1</v>
      </c>
      <c r="O190">
        <v>0.27800000000000002</v>
      </c>
    </row>
    <row r="191" spans="1:15">
      <c r="B191">
        <v>2</v>
      </c>
      <c r="F191">
        <v>2</v>
      </c>
      <c r="G191">
        <v>0.29299999999999998</v>
      </c>
      <c r="J191">
        <v>2</v>
      </c>
      <c r="N191">
        <v>2</v>
      </c>
      <c r="O191">
        <v>0.27800000000000002</v>
      </c>
    </row>
    <row r="192" spans="1:15">
      <c r="B192">
        <v>3</v>
      </c>
      <c r="F192">
        <v>3</v>
      </c>
      <c r="G192">
        <v>0.30399999999999999</v>
      </c>
      <c r="J192">
        <v>3</v>
      </c>
      <c r="N192">
        <v>3</v>
      </c>
      <c r="O192">
        <v>0.27900000000000003</v>
      </c>
    </row>
    <row r="193" spans="1:15">
      <c r="B193">
        <v>4</v>
      </c>
      <c r="F193">
        <v>4</v>
      </c>
      <c r="G193">
        <v>0.29799999999999999</v>
      </c>
      <c r="J193">
        <v>4</v>
      </c>
      <c r="N193">
        <v>4</v>
      </c>
      <c r="O193">
        <v>0.26500000000000001</v>
      </c>
    </row>
    <row r="194" spans="1:15">
      <c r="B194">
        <v>5</v>
      </c>
      <c r="F194">
        <v>5</v>
      </c>
      <c r="G194">
        <v>0.29199999999999998</v>
      </c>
      <c r="J194">
        <v>5</v>
      </c>
      <c r="N194">
        <v>5</v>
      </c>
      <c r="O194">
        <v>0.29499999999999998</v>
      </c>
    </row>
    <row r="195" spans="1:15">
      <c r="B195">
        <v>6</v>
      </c>
      <c r="F195">
        <v>6</v>
      </c>
      <c r="G195">
        <v>0.29099999999999998</v>
      </c>
      <c r="J195">
        <v>6</v>
      </c>
      <c r="N195">
        <v>6</v>
      </c>
      <c r="O195">
        <v>0.29299999999999998</v>
      </c>
    </row>
    <row r="196" spans="1:15">
      <c r="B196">
        <v>7</v>
      </c>
      <c r="F196">
        <v>7</v>
      </c>
      <c r="G196">
        <v>0.28699999999999998</v>
      </c>
      <c r="J196">
        <v>7</v>
      </c>
      <c r="N196">
        <v>7</v>
      </c>
      <c r="O196">
        <v>0.29699999999999999</v>
      </c>
    </row>
    <row r="197" spans="1:15">
      <c r="B197">
        <v>8</v>
      </c>
      <c r="F197">
        <v>8</v>
      </c>
      <c r="G197">
        <v>0.28199999999999997</v>
      </c>
      <c r="J197">
        <v>8</v>
      </c>
      <c r="N197">
        <v>8</v>
      </c>
      <c r="O197">
        <v>0.29899999999999999</v>
      </c>
    </row>
    <row r="199" spans="1:15">
      <c r="B199" t="s">
        <v>561</v>
      </c>
      <c r="C199">
        <f>(SUM(C190:C197)/8)</f>
        <v>0</v>
      </c>
      <c r="F199" t="s">
        <v>561</v>
      </c>
      <c r="G199">
        <f>(SUM(G190:G197)/8)</f>
        <v>0.29087499999999999</v>
      </c>
      <c r="J199" t="s">
        <v>561</v>
      </c>
      <c r="K199">
        <f>(SUM(K190:K197)/8)</f>
        <v>0</v>
      </c>
      <c r="N199" t="s">
        <v>561</v>
      </c>
      <c r="O199">
        <f>(SUM(O190:O197)/8)</f>
        <v>0.28549999999999998</v>
      </c>
    </row>
    <row r="201" spans="1:15">
      <c r="A201" t="s">
        <v>142</v>
      </c>
      <c r="B201" t="s">
        <v>558</v>
      </c>
      <c r="C201" t="s">
        <v>559</v>
      </c>
      <c r="E201" s="22" t="s">
        <v>145</v>
      </c>
      <c r="F201" t="s">
        <v>558</v>
      </c>
      <c r="G201" t="s">
        <v>559</v>
      </c>
      <c r="I201" t="s">
        <v>609</v>
      </c>
      <c r="J201" t="s">
        <v>558</v>
      </c>
      <c r="K201" t="s">
        <v>559</v>
      </c>
      <c r="M201" t="s">
        <v>610</v>
      </c>
      <c r="N201" t="s">
        <v>558</v>
      </c>
      <c r="O201" t="s">
        <v>559</v>
      </c>
    </row>
    <row r="202" spans="1:15">
      <c r="B202">
        <v>1</v>
      </c>
      <c r="C202">
        <v>0.27500000000000002</v>
      </c>
      <c r="F202">
        <v>1</v>
      </c>
      <c r="G202">
        <v>0.27100000000000002</v>
      </c>
      <c r="J202">
        <v>1</v>
      </c>
      <c r="N202">
        <v>1</v>
      </c>
    </row>
    <row r="203" spans="1:15">
      <c r="B203">
        <v>2</v>
      </c>
      <c r="C203">
        <v>0.27</v>
      </c>
      <c r="F203">
        <v>2</v>
      </c>
      <c r="G203">
        <v>0.27700000000000002</v>
      </c>
      <c r="J203">
        <v>2</v>
      </c>
      <c r="N203">
        <v>2</v>
      </c>
    </row>
    <row r="204" spans="1:15">
      <c r="B204">
        <v>3</v>
      </c>
      <c r="C204">
        <v>0.28299999999999997</v>
      </c>
      <c r="F204">
        <v>3</v>
      </c>
      <c r="G204">
        <v>0.27400000000000002</v>
      </c>
      <c r="J204">
        <v>3</v>
      </c>
      <c r="N204">
        <v>3</v>
      </c>
    </row>
    <row r="205" spans="1:15">
      <c r="B205">
        <v>4</v>
      </c>
      <c r="C205">
        <v>0.27800000000000002</v>
      </c>
      <c r="F205">
        <v>4</v>
      </c>
      <c r="G205">
        <v>0.27300000000000002</v>
      </c>
      <c r="J205">
        <v>4</v>
      </c>
      <c r="N205">
        <v>4</v>
      </c>
    </row>
    <row r="206" spans="1:15">
      <c r="B206">
        <v>5</v>
      </c>
      <c r="C206">
        <v>0.26900000000000002</v>
      </c>
      <c r="F206">
        <v>5</v>
      </c>
      <c r="G206">
        <v>0.27300000000000002</v>
      </c>
      <c r="J206">
        <v>5</v>
      </c>
      <c r="N206">
        <v>5</v>
      </c>
    </row>
    <row r="207" spans="1:15">
      <c r="B207">
        <v>6</v>
      </c>
      <c r="C207">
        <v>0.28599999999999998</v>
      </c>
      <c r="F207">
        <v>6</v>
      </c>
      <c r="G207">
        <v>0.28000000000000003</v>
      </c>
      <c r="J207">
        <v>6</v>
      </c>
      <c r="N207">
        <v>6</v>
      </c>
    </row>
    <row r="208" spans="1:15">
      <c r="B208">
        <v>7</v>
      </c>
      <c r="C208">
        <v>0.27800000000000002</v>
      </c>
      <c r="F208">
        <v>7</v>
      </c>
      <c r="G208">
        <v>0.28399999999999997</v>
      </c>
      <c r="J208">
        <v>7</v>
      </c>
      <c r="N208">
        <v>7</v>
      </c>
    </row>
    <row r="209" spans="1:15">
      <c r="B209">
        <v>8</v>
      </c>
      <c r="C209">
        <v>0.27900000000000003</v>
      </c>
      <c r="F209">
        <v>8</v>
      </c>
      <c r="G209">
        <v>0.28399999999999997</v>
      </c>
      <c r="J209">
        <v>8</v>
      </c>
      <c r="N209">
        <v>8</v>
      </c>
    </row>
    <row r="211" spans="1:15">
      <c r="B211" t="s">
        <v>561</v>
      </c>
      <c r="C211">
        <f>(SUM(C202:C209)/8)</f>
        <v>0.27725</v>
      </c>
      <c r="F211" t="s">
        <v>561</v>
      </c>
      <c r="G211">
        <f>(SUM(G202:G209)/8)</f>
        <v>0.27700000000000002</v>
      </c>
      <c r="J211" t="s">
        <v>561</v>
      </c>
      <c r="K211">
        <f>(SUM(K202:K209)/8)</f>
        <v>0</v>
      </c>
      <c r="N211" t="s">
        <v>561</v>
      </c>
      <c r="O211">
        <f>(SUM(O202:O209)/8)</f>
        <v>0</v>
      </c>
    </row>
    <row r="213" spans="1:15">
      <c r="A213" t="s">
        <v>146</v>
      </c>
      <c r="B213" t="s">
        <v>558</v>
      </c>
      <c r="C213" t="s">
        <v>559</v>
      </c>
      <c r="E213" t="s">
        <v>148</v>
      </c>
      <c r="F213" t="s">
        <v>558</v>
      </c>
      <c r="G213" t="s">
        <v>559</v>
      </c>
      <c r="I213" t="s">
        <v>149</v>
      </c>
      <c r="J213" t="s">
        <v>558</v>
      </c>
      <c r="K213" t="s">
        <v>559</v>
      </c>
      <c r="M213" t="s">
        <v>150</v>
      </c>
      <c r="N213" t="s">
        <v>558</v>
      </c>
      <c r="O213" t="s">
        <v>559</v>
      </c>
    </row>
    <row r="214" spans="1:15">
      <c r="B214">
        <v>1</v>
      </c>
      <c r="F214">
        <v>1</v>
      </c>
      <c r="J214">
        <v>1</v>
      </c>
      <c r="K214">
        <v>0.27300000000000002</v>
      </c>
      <c r="N214">
        <v>1</v>
      </c>
      <c r="O214">
        <v>0.254</v>
      </c>
    </row>
    <row r="215" spans="1:15">
      <c r="B215">
        <v>2</v>
      </c>
      <c r="F215">
        <v>2</v>
      </c>
      <c r="J215">
        <v>2</v>
      </c>
      <c r="K215">
        <v>0.28999999999999998</v>
      </c>
      <c r="N215">
        <v>2</v>
      </c>
      <c r="O215">
        <v>0.27100000000000002</v>
      </c>
    </row>
    <row r="216" spans="1:15">
      <c r="B216">
        <v>3</v>
      </c>
      <c r="F216">
        <v>3</v>
      </c>
      <c r="J216">
        <v>3</v>
      </c>
      <c r="K216">
        <v>0.28399999999999997</v>
      </c>
      <c r="N216">
        <v>3</v>
      </c>
      <c r="O216">
        <v>0.26</v>
      </c>
    </row>
    <row r="217" spans="1:15">
      <c r="B217">
        <v>4</v>
      </c>
      <c r="F217">
        <v>4</v>
      </c>
      <c r="J217">
        <v>4</v>
      </c>
      <c r="K217">
        <v>0.27900000000000003</v>
      </c>
      <c r="N217">
        <v>4</v>
      </c>
      <c r="O217">
        <v>0.27</v>
      </c>
    </row>
    <row r="218" spans="1:15">
      <c r="B218">
        <v>5</v>
      </c>
      <c r="F218">
        <v>5</v>
      </c>
      <c r="J218">
        <v>5</v>
      </c>
      <c r="K218">
        <v>0.27400000000000002</v>
      </c>
      <c r="N218">
        <v>5</v>
      </c>
      <c r="O218">
        <v>0.27400000000000002</v>
      </c>
    </row>
    <row r="219" spans="1:15">
      <c r="B219">
        <v>6</v>
      </c>
      <c r="F219">
        <v>6</v>
      </c>
      <c r="J219">
        <v>6</v>
      </c>
      <c r="K219">
        <v>0.28100000000000003</v>
      </c>
      <c r="N219">
        <v>6</v>
      </c>
      <c r="O219">
        <v>0.26900000000000002</v>
      </c>
    </row>
    <row r="220" spans="1:15">
      <c r="B220">
        <v>7</v>
      </c>
      <c r="F220">
        <v>7</v>
      </c>
      <c r="J220">
        <v>7</v>
      </c>
      <c r="K220">
        <v>0.28599999999999998</v>
      </c>
      <c r="N220">
        <v>7</v>
      </c>
      <c r="O220">
        <v>0.26100000000000001</v>
      </c>
    </row>
    <row r="221" spans="1:15">
      <c r="B221">
        <v>8</v>
      </c>
      <c r="F221">
        <v>8</v>
      </c>
      <c r="J221">
        <v>8</v>
      </c>
      <c r="K221">
        <v>0.28599999999999998</v>
      </c>
      <c r="N221">
        <v>8</v>
      </c>
      <c r="O221">
        <v>0.26300000000000001</v>
      </c>
    </row>
    <row r="223" spans="1:15">
      <c r="B223" t="s">
        <v>561</v>
      </c>
      <c r="C223">
        <f>(SUM(C214:C221)/8)</f>
        <v>0</v>
      </c>
      <c r="F223" t="s">
        <v>561</v>
      </c>
      <c r="G223">
        <f>(SUM(G214:G221)/8)</f>
        <v>0</v>
      </c>
      <c r="J223" t="s">
        <v>561</v>
      </c>
      <c r="K223">
        <f>(SUM(K214:K221)/8)</f>
        <v>0.28162500000000001</v>
      </c>
      <c r="N223" t="s">
        <v>561</v>
      </c>
      <c r="O223">
        <f>(SUM(O214:O221)/8)</f>
        <v>0.26525000000000004</v>
      </c>
    </row>
    <row r="225" spans="1:15">
      <c r="A225" t="s">
        <v>151</v>
      </c>
      <c r="B225" t="s">
        <v>558</v>
      </c>
      <c r="C225" t="s">
        <v>559</v>
      </c>
      <c r="E225" t="s">
        <v>153</v>
      </c>
      <c r="F225" t="s">
        <v>558</v>
      </c>
      <c r="G225" t="s">
        <v>559</v>
      </c>
      <c r="I225" t="s">
        <v>154</v>
      </c>
      <c r="J225" t="s">
        <v>558</v>
      </c>
      <c r="K225" t="s">
        <v>559</v>
      </c>
      <c r="M225" t="s">
        <v>155</v>
      </c>
      <c r="N225" t="s">
        <v>558</v>
      </c>
      <c r="O225" t="s">
        <v>559</v>
      </c>
    </row>
    <row r="226" spans="1:15">
      <c r="B226">
        <v>1</v>
      </c>
      <c r="C226">
        <v>0.27</v>
      </c>
      <c r="F226">
        <v>1</v>
      </c>
      <c r="G226">
        <v>0.27900000000000003</v>
      </c>
      <c r="J226">
        <v>1</v>
      </c>
      <c r="K226">
        <v>0.28299999999999997</v>
      </c>
      <c r="N226">
        <v>1</v>
      </c>
      <c r="O226">
        <v>0.26400000000000001</v>
      </c>
    </row>
    <row r="227" spans="1:15">
      <c r="B227">
        <v>2</v>
      </c>
      <c r="C227">
        <v>0.27800000000000002</v>
      </c>
      <c r="F227">
        <v>2</v>
      </c>
      <c r="G227">
        <v>0.27900000000000003</v>
      </c>
      <c r="J227">
        <v>2</v>
      </c>
      <c r="K227">
        <v>0.27700000000000002</v>
      </c>
      <c r="N227">
        <v>2</v>
      </c>
      <c r="O227">
        <v>0.27800000000000002</v>
      </c>
    </row>
    <row r="228" spans="1:15">
      <c r="B228">
        <v>3</v>
      </c>
      <c r="C228">
        <v>0.26100000000000001</v>
      </c>
      <c r="F228">
        <v>3</v>
      </c>
      <c r="G228">
        <v>0.28799999999999998</v>
      </c>
      <c r="J228">
        <v>3</v>
      </c>
      <c r="K228">
        <v>0.28000000000000003</v>
      </c>
      <c r="N228">
        <v>3</v>
      </c>
      <c r="O228">
        <v>0.26500000000000001</v>
      </c>
    </row>
    <row r="229" spans="1:15">
      <c r="B229">
        <v>4</v>
      </c>
      <c r="C229">
        <v>0.26800000000000002</v>
      </c>
      <c r="F229">
        <v>4</v>
      </c>
      <c r="G229">
        <v>0.27100000000000002</v>
      </c>
      <c r="J229">
        <v>4</v>
      </c>
      <c r="K229">
        <v>0.28599999999999998</v>
      </c>
      <c r="N229">
        <v>4</v>
      </c>
      <c r="O229">
        <v>0.27200000000000002</v>
      </c>
    </row>
    <row r="230" spans="1:15">
      <c r="B230">
        <v>5</v>
      </c>
      <c r="C230">
        <v>0.27</v>
      </c>
      <c r="F230">
        <v>5</v>
      </c>
      <c r="G230">
        <v>0.26900000000000002</v>
      </c>
      <c r="J230">
        <v>5</v>
      </c>
      <c r="K230">
        <v>0.27</v>
      </c>
      <c r="N230">
        <v>5</v>
      </c>
      <c r="O230">
        <v>0.27200000000000002</v>
      </c>
    </row>
    <row r="231" spans="1:15">
      <c r="B231">
        <v>6</v>
      </c>
      <c r="C231">
        <v>0.27500000000000002</v>
      </c>
      <c r="F231">
        <v>6</v>
      </c>
      <c r="G231">
        <v>0.27100000000000002</v>
      </c>
      <c r="J231">
        <v>6</v>
      </c>
      <c r="K231">
        <v>0.29399999999999998</v>
      </c>
      <c r="N231">
        <v>6</v>
      </c>
      <c r="O231">
        <v>0.27200000000000002</v>
      </c>
    </row>
    <row r="232" spans="1:15">
      <c r="B232">
        <v>7</v>
      </c>
      <c r="C232">
        <v>0.27200000000000002</v>
      </c>
      <c r="F232">
        <v>7</v>
      </c>
      <c r="G232">
        <v>0.27400000000000002</v>
      </c>
      <c r="J232">
        <v>7</v>
      </c>
      <c r="K232">
        <v>0.28899999999999998</v>
      </c>
      <c r="N232">
        <v>7</v>
      </c>
      <c r="O232">
        <v>0.27100000000000002</v>
      </c>
    </row>
    <row r="233" spans="1:15">
      <c r="B233">
        <v>8</v>
      </c>
      <c r="C233">
        <v>0.27300000000000002</v>
      </c>
      <c r="F233">
        <v>8</v>
      </c>
      <c r="G233">
        <v>0.27500000000000002</v>
      </c>
      <c r="J233">
        <v>8</v>
      </c>
      <c r="K233">
        <v>0.28599999999999998</v>
      </c>
      <c r="N233">
        <v>8</v>
      </c>
      <c r="O233">
        <v>0.28299999999999997</v>
      </c>
    </row>
    <row r="235" spans="1:15">
      <c r="B235" t="s">
        <v>561</v>
      </c>
      <c r="C235">
        <f>(SUM(C226:C233)/8)</f>
        <v>0.27087499999999998</v>
      </c>
      <c r="F235" t="s">
        <v>561</v>
      </c>
      <c r="G235">
        <f>(SUM(G226:G233)/8)</f>
        <v>0.27575</v>
      </c>
      <c r="J235" t="s">
        <v>561</v>
      </c>
      <c r="K235">
        <f>(SUM(K226:K233)/8)</f>
        <v>0.28312500000000002</v>
      </c>
      <c r="N235" t="s">
        <v>561</v>
      </c>
      <c r="O235">
        <f>(SUM(O226:O233)/8)</f>
        <v>0.27212500000000001</v>
      </c>
    </row>
    <row r="237" spans="1:15">
      <c r="A237" t="s">
        <v>156</v>
      </c>
      <c r="B237" t="s">
        <v>558</v>
      </c>
      <c r="C237" t="s">
        <v>559</v>
      </c>
      <c r="E237" t="s">
        <v>158</v>
      </c>
      <c r="F237" t="s">
        <v>558</v>
      </c>
      <c r="G237" t="s">
        <v>559</v>
      </c>
      <c r="I237" t="s">
        <v>159</v>
      </c>
      <c r="J237" t="s">
        <v>558</v>
      </c>
      <c r="K237" t="s">
        <v>559</v>
      </c>
      <c r="M237" t="s">
        <v>161</v>
      </c>
      <c r="N237" t="s">
        <v>558</v>
      </c>
      <c r="O237" t="s">
        <v>559</v>
      </c>
    </row>
    <row r="238" spans="1:15">
      <c r="B238">
        <v>1</v>
      </c>
      <c r="F238">
        <v>1</v>
      </c>
      <c r="G238">
        <v>0.27200000000000002</v>
      </c>
      <c r="J238">
        <v>1</v>
      </c>
      <c r="K238">
        <v>0.248</v>
      </c>
      <c r="N238">
        <v>1</v>
      </c>
      <c r="O238">
        <v>0.28399999999999997</v>
      </c>
    </row>
    <row r="239" spans="1:15">
      <c r="B239">
        <v>2</v>
      </c>
      <c r="F239">
        <v>2</v>
      </c>
      <c r="G239">
        <v>0.27500000000000002</v>
      </c>
      <c r="J239">
        <v>2</v>
      </c>
      <c r="K239">
        <v>0.28599999999999998</v>
      </c>
      <c r="N239">
        <v>2</v>
      </c>
      <c r="O239">
        <v>0.27200000000000002</v>
      </c>
    </row>
    <row r="240" spans="1:15">
      <c r="B240">
        <v>3</v>
      </c>
      <c r="F240">
        <v>3</v>
      </c>
      <c r="G240">
        <v>0.28199999999999997</v>
      </c>
      <c r="J240">
        <v>3</v>
      </c>
      <c r="K240">
        <v>0.28100000000000003</v>
      </c>
      <c r="N240">
        <v>3</v>
      </c>
      <c r="O240">
        <v>0.27</v>
      </c>
    </row>
    <row r="241" spans="1:15">
      <c r="B241">
        <v>4</v>
      </c>
      <c r="F241">
        <v>4</v>
      </c>
      <c r="G241">
        <v>0.27800000000000002</v>
      </c>
      <c r="J241">
        <v>4</v>
      </c>
      <c r="K241">
        <v>0.28499999999999998</v>
      </c>
      <c r="N241">
        <v>4</v>
      </c>
      <c r="O241">
        <v>0.27600000000000002</v>
      </c>
    </row>
    <row r="242" spans="1:15">
      <c r="B242">
        <v>5</v>
      </c>
      <c r="F242">
        <v>5</v>
      </c>
      <c r="G242">
        <v>0.28100000000000003</v>
      </c>
      <c r="J242">
        <v>5</v>
      </c>
      <c r="K242">
        <v>0.28699999999999998</v>
      </c>
      <c r="N242">
        <v>5</v>
      </c>
      <c r="O242">
        <v>0.27300000000000002</v>
      </c>
    </row>
    <row r="243" spans="1:15">
      <c r="B243">
        <v>6</v>
      </c>
      <c r="F243">
        <v>6</v>
      </c>
      <c r="G243">
        <v>0.28499999999999998</v>
      </c>
      <c r="J243">
        <v>6</v>
      </c>
      <c r="K243">
        <v>0.28399999999999997</v>
      </c>
      <c r="N243">
        <v>6</v>
      </c>
      <c r="O243">
        <v>0.28499999999999998</v>
      </c>
    </row>
    <row r="244" spans="1:15">
      <c r="B244">
        <v>7</v>
      </c>
      <c r="F244">
        <v>7</v>
      </c>
      <c r="G244">
        <v>0.28699999999999998</v>
      </c>
      <c r="J244">
        <v>7</v>
      </c>
      <c r="K244">
        <v>0.28899999999999998</v>
      </c>
      <c r="N244">
        <v>7</v>
      </c>
      <c r="O244">
        <v>0.28299999999999997</v>
      </c>
    </row>
    <row r="245" spans="1:15">
      <c r="B245">
        <v>8</v>
      </c>
      <c r="F245">
        <v>8</v>
      </c>
      <c r="G245">
        <v>0.27500000000000002</v>
      </c>
      <c r="J245">
        <v>8</v>
      </c>
      <c r="K245">
        <v>0.27100000000000002</v>
      </c>
      <c r="N245">
        <v>8</v>
      </c>
      <c r="O245">
        <v>0.28100000000000003</v>
      </c>
    </row>
    <row r="247" spans="1:15">
      <c r="B247" t="s">
        <v>561</v>
      </c>
      <c r="C247">
        <f>(SUM(C238:C245)/8)</f>
        <v>0</v>
      </c>
      <c r="F247" t="s">
        <v>561</v>
      </c>
      <c r="G247">
        <f>(SUM(G238:G245)/8)</f>
        <v>0.27937499999999998</v>
      </c>
      <c r="J247" t="s">
        <v>561</v>
      </c>
      <c r="K247">
        <f>(SUM(K238:K245)/8)</f>
        <v>0.27887499999999998</v>
      </c>
      <c r="N247" t="s">
        <v>561</v>
      </c>
      <c r="O247">
        <f>(SUM(O238:O245)/8)</f>
        <v>0.27799999999999997</v>
      </c>
    </row>
    <row r="249" spans="1:15">
      <c r="A249" t="s">
        <v>164</v>
      </c>
      <c r="B249" t="s">
        <v>558</v>
      </c>
      <c r="C249" t="s">
        <v>559</v>
      </c>
      <c r="E249" t="s">
        <v>167</v>
      </c>
      <c r="F249" t="s">
        <v>558</v>
      </c>
      <c r="G249" t="s">
        <v>559</v>
      </c>
      <c r="I249" t="s">
        <v>168</v>
      </c>
      <c r="J249" t="s">
        <v>558</v>
      </c>
      <c r="K249" t="s">
        <v>559</v>
      </c>
      <c r="M249" t="s">
        <v>172</v>
      </c>
      <c r="N249" t="s">
        <v>558</v>
      </c>
      <c r="O249" t="s">
        <v>559</v>
      </c>
    </row>
    <row r="250" spans="1:15">
      <c r="B250">
        <v>1</v>
      </c>
      <c r="C250">
        <v>0.29199999999999998</v>
      </c>
      <c r="F250">
        <v>1</v>
      </c>
      <c r="G250">
        <v>0.28399999999999997</v>
      </c>
      <c r="J250">
        <v>1</v>
      </c>
      <c r="K250">
        <v>0.27600000000000002</v>
      </c>
      <c r="N250">
        <v>1</v>
      </c>
      <c r="O250">
        <v>0.29199999999999998</v>
      </c>
    </row>
    <row r="251" spans="1:15">
      <c r="B251">
        <v>2</v>
      </c>
      <c r="C251">
        <v>0.28999999999999998</v>
      </c>
      <c r="F251">
        <v>2</v>
      </c>
      <c r="G251">
        <v>0.28000000000000003</v>
      </c>
      <c r="J251">
        <v>2</v>
      </c>
      <c r="K251">
        <v>0.27300000000000002</v>
      </c>
      <c r="N251">
        <v>2</v>
      </c>
      <c r="O251">
        <v>0.27300000000000002</v>
      </c>
    </row>
    <row r="252" spans="1:15">
      <c r="B252">
        <v>3</v>
      </c>
      <c r="C252">
        <v>0.29099999999999998</v>
      </c>
      <c r="F252">
        <v>3</v>
      </c>
      <c r="G252">
        <v>0.27500000000000002</v>
      </c>
      <c r="J252">
        <v>3</v>
      </c>
      <c r="K252">
        <v>0.28799999999999998</v>
      </c>
      <c r="N252">
        <v>3</v>
      </c>
      <c r="O252">
        <v>0.27700000000000002</v>
      </c>
    </row>
    <row r="253" spans="1:15">
      <c r="B253">
        <v>4</v>
      </c>
      <c r="C253">
        <v>0.29099999999999998</v>
      </c>
      <c r="F253">
        <v>4</v>
      </c>
      <c r="G253">
        <v>0.27200000000000002</v>
      </c>
      <c r="J253">
        <v>4</v>
      </c>
      <c r="K253">
        <v>0.28100000000000003</v>
      </c>
      <c r="N253">
        <v>4</v>
      </c>
      <c r="O253">
        <v>0.29299999999999998</v>
      </c>
    </row>
    <row r="254" spans="1:15">
      <c r="B254">
        <v>5</v>
      </c>
      <c r="C254">
        <v>0.29199999999999998</v>
      </c>
      <c r="F254">
        <v>5</v>
      </c>
      <c r="G254">
        <v>0.29399999999999998</v>
      </c>
      <c r="J254">
        <v>5</v>
      </c>
      <c r="K254">
        <v>0.28499999999999998</v>
      </c>
      <c r="N254">
        <v>5</v>
      </c>
      <c r="O254">
        <v>0.28799999999999998</v>
      </c>
    </row>
    <row r="255" spans="1:15">
      <c r="B255">
        <v>6</v>
      </c>
      <c r="C255">
        <v>0.29399999999999998</v>
      </c>
      <c r="F255">
        <v>6</v>
      </c>
      <c r="G255">
        <v>0.28399999999999997</v>
      </c>
      <c r="J255">
        <v>6</v>
      </c>
      <c r="K255">
        <v>0.29699999999999999</v>
      </c>
      <c r="N255">
        <v>6</v>
      </c>
      <c r="O255">
        <v>0.28899999999999998</v>
      </c>
    </row>
    <row r="256" spans="1:15">
      <c r="B256">
        <v>7</v>
      </c>
      <c r="C256">
        <v>0.29199999999999998</v>
      </c>
      <c r="F256">
        <v>7</v>
      </c>
      <c r="G256">
        <v>0.28100000000000003</v>
      </c>
      <c r="J256">
        <v>7</v>
      </c>
      <c r="K256">
        <v>0.28199999999999997</v>
      </c>
      <c r="N256">
        <v>7</v>
      </c>
      <c r="O256">
        <v>0.28299999999999997</v>
      </c>
    </row>
    <row r="257" spans="1:15">
      <c r="B257">
        <v>8</v>
      </c>
      <c r="C257">
        <v>0.28999999999999998</v>
      </c>
      <c r="F257">
        <v>8</v>
      </c>
      <c r="G257">
        <v>0.28399999999999997</v>
      </c>
      <c r="J257">
        <v>8</v>
      </c>
      <c r="K257">
        <v>0.28599999999999998</v>
      </c>
      <c r="N257">
        <v>8</v>
      </c>
      <c r="O257">
        <v>0.28599999999999998</v>
      </c>
    </row>
    <row r="259" spans="1:15">
      <c r="B259" t="s">
        <v>561</v>
      </c>
      <c r="C259">
        <f>(SUM(C250:C257)/8)</f>
        <v>0.29149999999999998</v>
      </c>
      <c r="F259" t="s">
        <v>561</v>
      </c>
      <c r="G259">
        <f>(SUM(G250:G257)/8)</f>
        <v>0.28175</v>
      </c>
      <c r="J259" t="s">
        <v>561</v>
      </c>
      <c r="K259">
        <f>(SUM(K250:K257)/8)</f>
        <v>0.28349999999999997</v>
      </c>
      <c r="N259" t="s">
        <v>561</v>
      </c>
      <c r="O259">
        <f>(SUM(O250:O257)/8)</f>
        <v>0.28512499999999996</v>
      </c>
    </row>
    <row r="261" spans="1:15">
      <c r="A261" t="s">
        <v>173</v>
      </c>
      <c r="B261" t="s">
        <v>558</v>
      </c>
      <c r="C261" t="s">
        <v>559</v>
      </c>
      <c r="E261" t="s">
        <v>174</v>
      </c>
      <c r="F261" t="s">
        <v>558</v>
      </c>
      <c r="G261" t="s">
        <v>559</v>
      </c>
      <c r="I261" t="s">
        <v>176</v>
      </c>
      <c r="J261" t="s">
        <v>558</v>
      </c>
      <c r="K261" t="s">
        <v>559</v>
      </c>
      <c r="M261" t="s">
        <v>178</v>
      </c>
      <c r="N261" t="s">
        <v>558</v>
      </c>
      <c r="O261" t="s">
        <v>559</v>
      </c>
    </row>
    <row r="262" spans="1:15">
      <c r="B262">
        <v>1</v>
      </c>
      <c r="F262">
        <v>1</v>
      </c>
      <c r="J262">
        <v>1</v>
      </c>
      <c r="K262">
        <v>0.28599999999999998</v>
      </c>
      <c r="N262">
        <v>1</v>
      </c>
      <c r="O262">
        <v>0.27700000000000002</v>
      </c>
    </row>
    <row r="263" spans="1:15">
      <c r="B263">
        <v>2</v>
      </c>
      <c r="F263">
        <v>2</v>
      </c>
      <c r="J263">
        <v>2</v>
      </c>
      <c r="K263">
        <v>0.28699999999999998</v>
      </c>
      <c r="N263">
        <v>2</v>
      </c>
      <c r="O263">
        <v>0.28999999999999998</v>
      </c>
    </row>
    <row r="264" spans="1:15">
      <c r="B264">
        <v>3</v>
      </c>
      <c r="F264">
        <v>3</v>
      </c>
      <c r="J264">
        <v>3</v>
      </c>
      <c r="K264">
        <v>0.28599999999999998</v>
      </c>
      <c r="N264">
        <v>3</v>
      </c>
      <c r="O264">
        <v>0.29299999999999998</v>
      </c>
    </row>
    <row r="265" spans="1:15">
      <c r="B265">
        <v>4</v>
      </c>
      <c r="F265">
        <v>4</v>
      </c>
      <c r="J265">
        <v>4</v>
      </c>
      <c r="K265">
        <v>0.28000000000000003</v>
      </c>
      <c r="N265">
        <v>4</v>
      </c>
      <c r="O265">
        <v>0.28299999999999997</v>
      </c>
    </row>
    <row r="266" spans="1:15">
      <c r="B266">
        <v>5</v>
      </c>
      <c r="F266">
        <v>5</v>
      </c>
      <c r="J266">
        <v>5</v>
      </c>
      <c r="K266">
        <v>0.27600000000000002</v>
      </c>
      <c r="N266">
        <v>5</v>
      </c>
      <c r="O266">
        <v>0.28299999999999997</v>
      </c>
    </row>
    <row r="267" spans="1:15">
      <c r="B267">
        <v>6</v>
      </c>
      <c r="F267">
        <v>6</v>
      </c>
      <c r="J267">
        <v>6</v>
      </c>
      <c r="K267">
        <v>0.27700000000000002</v>
      </c>
      <c r="N267">
        <v>6</v>
      </c>
      <c r="O267">
        <v>0.28299999999999997</v>
      </c>
    </row>
    <row r="268" spans="1:15">
      <c r="B268">
        <v>7</v>
      </c>
      <c r="F268">
        <v>7</v>
      </c>
      <c r="J268">
        <v>7</v>
      </c>
      <c r="K268">
        <v>0.27300000000000002</v>
      </c>
      <c r="N268">
        <v>7</v>
      </c>
      <c r="O268">
        <v>0.28699999999999998</v>
      </c>
    </row>
    <row r="269" spans="1:15">
      <c r="B269">
        <v>8</v>
      </c>
      <c r="F269">
        <v>8</v>
      </c>
      <c r="J269">
        <v>8</v>
      </c>
      <c r="K269">
        <v>0.312</v>
      </c>
      <c r="N269">
        <v>8</v>
      </c>
      <c r="O269">
        <v>0.27900000000000003</v>
      </c>
    </row>
    <row r="271" spans="1:15">
      <c r="B271" t="s">
        <v>561</v>
      </c>
      <c r="C271">
        <f>(SUM(C262:C269)/8)</f>
        <v>0</v>
      </c>
      <c r="F271" t="s">
        <v>561</v>
      </c>
      <c r="G271">
        <f>(SUM(G262:G269)/8)</f>
        <v>0</v>
      </c>
      <c r="J271" t="s">
        <v>561</v>
      </c>
      <c r="K271">
        <f>(SUM(K262:K269)/8)</f>
        <v>0.28462500000000002</v>
      </c>
      <c r="N271" t="s">
        <v>561</v>
      </c>
      <c r="O271">
        <f>(SUM(O262:O269)/8)</f>
        <v>0.28437499999999993</v>
      </c>
    </row>
    <row r="273" spans="1:15">
      <c r="A273" t="s">
        <v>179</v>
      </c>
      <c r="B273" t="s">
        <v>558</v>
      </c>
      <c r="C273" t="s">
        <v>559</v>
      </c>
      <c r="E273" t="s">
        <v>182</v>
      </c>
      <c r="F273" t="s">
        <v>558</v>
      </c>
      <c r="G273" t="s">
        <v>559</v>
      </c>
      <c r="I273" t="s">
        <v>611</v>
      </c>
      <c r="J273" t="s">
        <v>558</v>
      </c>
      <c r="K273" t="s">
        <v>559</v>
      </c>
      <c r="M273" t="s">
        <v>612</v>
      </c>
      <c r="N273" t="s">
        <v>558</v>
      </c>
      <c r="O273" t="s">
        <v>559</v>
      </c>
    </row>
    <row r="274" spans="1:15">
      <c r="B274">
        <v>1</v>
      </c>
      <c r="C274">
        <v>0.29599999999999999</v>
      </c>
      <c r="F274">
        <v>1</v>
      </c>
      <c r="G274">
        <v>0.29299999999999998</v>
      </c>
      <c r="J274">
        <v>1</v>
      </c>
      <c r="N274">
        <v>1</v>
      </c>
    </row>
    <row r="275" spans="1:15">
      <c r="B275">
        <v>2</v>
      </c>
      <c r="C275">
        <v>0.29699999999999999</v>
      </c>
      <c r="F275">
        <v>2</v>
      </c>
      <c r="G275">
        <v>0.27200000000000002</v>
      </c>
      <c r="J275">
        <v>2</v>
      </c>
      <c r="N275">
        <v>2</v>
      </c>
    </row>
    <row r="276" spans="1:15">
      <c r="B276">
        <v>3</v>
      </c>
      <c r="C276">
        <v>0.28899999999999998</v>
      </c>
      <c r="F276">
        <v>3</v>
      </c>
      <c r="G276">
        <v>0.29199999999999998</v>
      </c>
      <c r="J276">
        <v>3</v>
      </c>
      <c r="N276">
        <v>3</v>
      </c>
    </row>
    <row r="277" spans="1:15">
      <c r="B277">
        <v>4</v>
      </c>
      <c r="C277">
        <v>0.27600000000000002</v>
      </c>
      <c r="F277">
        <v>4</v>
      </c>
      <c r="G277">
        <v>0.28299999999999997</v>
      </c>
      <c r="J277">
        <v>4</v>
      </c>
      <c r="N277">
        <v>4</v>
      </c>
    </row>
    <row r="278" spans="1:15">
      <c r="B278">
        <v>5</v>
      </c>
      <c r="C278">
        <v>0.28799999999999998</v>
      </c>
      <c r="F278">
        <v>5</v>
      </c>
      <c r="G278">
        <v>0.29399999999999998</v>
      </c>
      <c r="J278">
        <v>5</v>
      </c>
      <c r="N278">
        <v>5</v>
      </c>
    </row>
    <row r="279" spans="1:15">
      <c r="B279">
        <v>6</v>
      </c>
      <c r="C279">
        <v>0.29099999999999998</v>
      </c>
      <c r="F279">
        <v>6</v>
      </c>
      <c r="G279">
        <v>0.27800000000000002</v>
      </c>
      <c r="J279">
        <v>6</v>
      </c>
      <c r="N279">
        <v>6</v>
      </c>
    </row>
    <row r="280" spans="1:15">
      <c r="B280">
        <v>7</v>
      </c>
      <c r="C280">
        <v>0.28999999999999998</v>
      </c>
      <c r="F280">
        <v>7</v>
      </c>
      <c r="G280">
        <v>0.28899999999999998</v>
      </c>
      <c r="J280">
        <v>7</v>
      </c>
      <c r="N280">
        <v>7</v>
      </c>
    </row>
    <row r="281" spans="1:15">
      <c r="B281">
        <v>8</v>
      </c>
      <c r="C281">
        <v>0.28399999999999997</v>
      </c>
      <c r="F281">
        <v>8</v>
      </c>
      <c r="G281">
        <v>0.28399999999999997</v>
      </c>
      <c r="J281">
        <v>8</v>
      </c>
      <c r="N281">
        <v>8</v>
      </c>
    </row>
    <row r="283" spans="1:15">
      <c r="B283" t="s">
        <v>561</v>
      </c>
      <c r="C283">
        <f>(SUM(C274:C281)/8)</f>
        <v>0.28887499999999994</v>
      </c>
      <c r="F283" t="s">
        <v>561</v>
      </c>
      <c r="G283">
        <f>(SUM(G274:G281)/8)</f>
        <v>0.28562499999999996</v>
      </c>
      <c r="J283" t="s">
        <v>561</v>
      </c>
      <c r="K283">
        <f>(SUM(K274:K281)/8)</f>
        <v>0</v>
      </c>
      <c r="N283" t="s">
        <v>561</v>
      </c>
      <c r="O283">
        <f>(SUM(O274:O281)/8)</f>
        <v>0</v>
      </c>
    </row>
    <row r="285" spans="1:15">
      <c r="A285" t="s">
        <v>185</v>
      </c>
      <c r="B285" t="s">
        <v>558</v>
      </c>
      <c r="C285" t="s">
        <v>559</v>
      </c>
      <c r="E285" t="s">
        <v>187</v>
      </c>
      <c r="F285" t="s">
        <v>558</v>
      </c>
      <c r="G285" t="s">
        <v>559</v>
      </c>
      <c r="I285" t="s">
        <v>188</v>
      </c>
      <c r="J285" t="s">
        <v>558</v>
      </c>
      <c r="K285" t="s">
        <v>559</v>
      </c>
      <c r="M285" t="s">
        <v>190</v>
      </c>
      <c r="N285" t="s">
        <v>558</v>
      </c>
      <c r="O285" t="s">
        <v>559</v>
      </c>
    </row>
    <row r="286" spans="1:15">
      <c r="B286">
        <v>1</v>
      </c>
      <c r="C286">
        <v>0.27100000000000002</v>
      </c>
      <c r="F286">
        <v>1</v>
      </c>
      <c r="G286">
        <v>0.27</v>
      </c>
      <c r="J286">
        <v>1</v>
      </c>
      <c r="K286">
        <v>0.27800000000000002</v>
      </c>
      <c r="N286">
        <v>1</v>
      </c>
      <c r="O286">
        <v>0.27500000000000002</v>
      </c>
    </row>
    <row r="287" spans="1:15">
      <c r="B287">
        <v>2</v>
      </c>
      <c r="C287">
        <v>0.27100000000000002</v>
      </c>
      <c r="F287">
        <v>2</v>
      </c>
      <c r="G287">
        <v>0.27600000000000002</v>
      </c>
      <c r="J287">
        <v>2</v>
      </c>
      <c r="K287">
        <v>0.29199999999999998</v>
      </c>
      <c r="N287">
        <v>2</v>
      </c>
      <c r="O287">
        <v>0.28100000000000003</v>
      </c>
    </row>
    <row r="288" spans="1:15">
      <c r="B288">
        <v>3</v>
      </c>
      <c r="C288">
        <v>0.26600000000000001</v>
      </c>
      <c r="F288">
        <v>3</v>
      </c>
      <c r="G288">
        <v>0.25900000000000001</v>
      </c>
      <c r="J288">
        <v>3</v>
      </c>
      <c r="K288">
        <v>0.27800000000000002</v>
      </c>
      <c r="N288">
        <v>3</v>
      </c>
      <c r="O288">
        <v>0.28399999999999997</v>
      </c>
    </row>
    <row r="289" spans="1:15">
      <c r="B289">
        <v>4</v>
      </c>
      <c r="C289">
        <v>0.27800000000000002</v>
      </c>
      <c r="F289">
        <v>4</v>
      </c>
      <c r="G289">
        <v>0.28599999999999998</v>
      </c>
      <c r="J289">
        <v>4</v>
      </c>
      <c r="K289">
        <v>0.27700000000000002</v>
      </c>
      <c r="N289">
        <v>4</v>
      </c>
      <c r="O289">
        <v>0.28499999999999998</v>
      </c>
    </row>
    <row r="290" spans="1:15">
      <c r="B290">
        <v>5</v>
      </c>
      <c r="C290">
        <v>0.27300000000000002</v>
      </c>
      <c r="F290">
        <v>5</v>
      </c>
      <c r="G290">
        <v>0.26900000000000002</v>
      </c>
      <c r="J290">
        <v>5</v>
      </c>
      <c r="K290">
        <v>0.26500000000000001</v>
      </c>
      <c r="N290">
        <v>5</v>
      </c>
      <c r="O290">
        <v>0.27900000000000003</v>
      </c>
    </row>
    <row r="291" spans="1:15">
      <c r="B291">
        <v>6</v>
      </c>
      <c r="C291">
        <v>0.26500000000000001</v>
      </c>
      <c r="F291">
        <v>6</v>
      </c>
      <c r="G291">
        <v>0.27</v>
      </c>
      <c r="J291">
        <v>6</v>
      </c>
      <c r="K291">
        <v>0.28499999999999998</v>
      </c>
      <c r="N291">
        <v>6</v>
      </c>
      <c r="O291">
        <v>0.28199999999999997</v>
      </c>
    </row>
    <row r="292" spans="1:15">
      <c r="B292">
        <v>7</v>
      </c>
      <c r="C292">
        <v>0.27400000000000002</v>
      </c>
      <c r="F292">
        <v>7</v>
      </c>
      <c r="G292">
        <v>0.28100000000000003</v>
      </c>
      <c r="J292">
        <v>7</v>
      </c>
      <c r="K292">
        <v>0.29199999999999998</v>
      </c>
      <c r="N292">
        <v>7</v>
      </c>
      <c r="O292">
        <v>0.26500000000000001</v>
      </c>
    </row>
    <row r="293" spans="1:15">
      <c r="B293">
        <v>8</v>
      </c>
      <c r="C293">
        <v>0.28299999999999997</v>
      </c>
      <c r="F293">
        <v>8</v>
      </c>
      <c r="G293">
        <v>0.27300000000000002</v>
      </c>
      <c r="J293">
        <v>8</v>
      </c>
      <c r="K293">
        <v>0.28699999999999998</v>
      </c>
      <c r="N293">
        <v>8</v>
      </c>
      <c r="O293">
        <v>0.27800000000000002</v>
      </c>
    </row>
    <row r="295" spans="1:15">
      <c r="B295" t="s">
        <v>561</v>
      </c>
      <c r="C295">
        <f>(SUM(C286:C293)/8)</f>
        <v>0.27262500000000001</v>
      </c>
      <c r="F295" t="s">
        <v>561</v>
      </c>
      <c r="G295">
        <f>(SUM(G286:G293)/8)</f>
        <v>0.27300000000000002</v>
      </c>
      <c r="J295" t="s">
        <v>561</v>
      </c>
      <c r="K295">
        <f>(SUM(K286:K293)/8)</f>
        <v>0.28175</v>
      </c>
      <c r="N295" t="s">
        <v>561</v>
      </c>
      <c r="O295">
        <f>(SUM(O286:O293)/8)</f>
        <v>0.27862500000000001</v>
      </c>
    </row>
    <row r="297" spans="1:15">
      <c r="A297" t="s">
        <v>191</v>
      </c>
      <c r="B297" t="s">
        <v>558</v>
      </c>
      <c r="C297" t="s">
        <v>559</v>
      </c>
      <c r="E297" t="s">
        <v>193</v>
      </c>
      <c r="F297" t="s">
        <v>558</v>
      </c>
      <c r="G297" t="s">
        <v>559</v>
      </c>
      <c r="I297" t="s">
        <v>195</v>
      </c>
      <c r="J297" t="s">
        <v>558</v>
      </c>
      <c r="K297" t="s">
        <v>559</v>
      </c>
      <c r="M297" t="s">
        <v>197</v>
      </c>
      <c r="N297" t="s">
        <v>558</v>
      </c>
      <c r="O297" t="s">
        <v>559</v>
      </c>
    </row>
    <row r="298" spans="1:15">
      <c r="B298">
        <v>1</v>
      </c>
      <c r="C298">
        <v>0.28599999999999998</v>
      </c>
      <c r="F298">
        <v>1</v>
      </c>
      <c r="G298">
        <v>0.27400000000000002</v>
      </c>
      <c r="J298">
        <v>1</v>
      </c>
      <c r="N298">
        <v>1</v>
      </c>
    </row>
    <row r="299" spans="1:15">
      <c r="B299">
        <v>2</v>
      </c>
      <c r="C299">
        <v>0.28599999999999998</v>
      </c>
      <c r="F299">
        <v>2</v>
      </c>
      <c r="G299">
        <v>0.27400000000000002</v>
      </c>
      <c r="J299">
        <v>2</v>
      </c>
      <c r="N299">
        <v>2</v>
      </c>
    </row>
    <row r="300" spans="1:15">
      <c r="B300">
        <v>3</v>
      </c>
      <c r="C300">
        <v>0.28699999999999998</v>
      </c>
      <c r="F300">
        <v>3</v>
      </c>
      <c r="G300">
        <v>0.27</v>
      </c>
      <c r="J300">
        <v>3</v>
      </c>
      <c r="N300">
        <v>3</v>
      </c>
    </row>
    <row r="301" spans="1:15">
      <c r="B301">
        <v>4</v>
      </c>
      <c r="C301">
        <v>0.28199999999999997</v>
      </c>
      <c r="F301">
        <v>4</v>
      </c>
      <c r="G301">
        <v>0.27600000000000002</v>
      </c>
      <c r="J301">
        <v>4</v>
      </c>
      <c r="N301">
        <v>4</v>
      </c>
    </row>
    <row r="302" spans="1:15">
      <c r="B302">
        <v>5</v>
      </c>
      <c r="C302">
        <v>0.28799999999999998</v>
      </c>
      <c r="F302">
        <v>5</v>
      </c>
      <c r="G302">
        <v>0.27400000000000002</v>
      </c>
      <c r="J302">
        <v>5</v>
      </c>
      <c r="N302">
        <v>5</v>
      </c>
    </row>
    <row r="303" spans="1:15">
      <c r="B303">
        <v>6</v>
      </c>
      <c r="C303">
        <v>0.28799999999999998</v>
      </c>
      <c r="F303">
        <v>6</v>
      </c>
      <c r="G303">
        <v>0.26700000000000002</v>
      </c>
      <c r="J303">
        <v>6</v>
      </c>
      <c r="N303">
        <v>6</v>
      </c>
    </row>
    <row r="304" spans="1:15">
      <c r="B304">
        <v>7</v>
      </c>
      <c r="C304">
        <v>0.28199999999999997</v>
      </c>
      <c r="F304">
        <v>7</v>
      </c>
      <c r="G304">
        <v>0.27600000000000002</v>
      </c>
      <c r="J304">
        <v>7</v>
      </c>
      <c r="N304">
        <v>7</v>
      </c>
    </row>
    <row r="305" spans="1:15">
      <c r="B305">
        <v>8</v>
      </c>
      <c r="C305">
        <v>0.28299999999999997</v>
      </c>
      <c r="F305">
        <v>8</v>
      </c>
      <c r="G305">
        <v>0.26500000000000001</v>
      </c>
      <c r="J305">
        <v>8</v>
      </c>
      <c r="N305">
        <v>8</v>
      </c>
    </row>
    <row r="307" spans="1:15">
      <c r="B307" t="s">
        <v>561</v>
      </c>
      <c r="C307">
        <f>(SUM(C298:C305)/8)</f>
        <v>0.28525</v>
      </c>
      <c r="F307" t="s">
        <v>561</v>
      </c>
      <c r="G307">
        <f>(SUM(G298:G305)/8)</f>
        <v>0.27200000000000002</v>
      </c>
      <c r="J307" t="s">
        <v>561</v>
      </c>
      <c r="K307">
        <f>(SUM(K298:K305)/8)</f>
        <v>0</v>
      </c>
      <c r="N307" t="s">
        <v>561</v>
      </c>
      <c r="O307">
        <f>(SUM(O298:O305)/8)</f>
        <v>0</v>
      </c>
    </row>
    <row r="309" spans="1:15">
      <c r="A309" t="s">
        <v>198</v>
      </c>
      <c r="B309" t="s">
        <v>558</v>
      </c>
      <c r="C309" t="s">
        <v>559</v>
      </c>
      <c r="E309" t="s">
        <v>200</v>
      </c>
      <c r="F309" t="s">
        <v>558</v>
      </c>
      <c r="G309" t="s">
        <v>559</v>
      </c>
      <c r="I309" t="s">
        <v>201</v>
      </c>
      <c r="J309" t="s">
        <v>558</v>
      </c>
      <c r="K309" t="s">
        <v>559</v>
      </c>
      <c r="M309" t="s">
        <v>202</v>
      </c>
      <c r="N309" t="s">
        <v>558</v>
      </c>
      <c r="O309" t="s">
        <v>559</v>
      </c>
    </row>
    <row r="310" spans="1:15">
      <c r="B310">
        <v>1</v>
      </c>
      <c r="F310">
        <v>1</v>
      </c>
      <c r="J310">
        <v>1</v>
      </c>
      <c r="K310">
        <v>0.27400000000000002</v>
      </c>
      <c r="N310">
        <v>1</v>
      </c>
      <c r="O310">
        <v>0.27300000000000002</v>
      </c>
    </row>
    <row r="311" spans="1:15">
      <c r="B311">
        <v>2</v>
      </c>
      <c r="F311">
        <v>2</v>
      </c>
      <c r="J311">
        <v>2</v>
      </c>
      <c r="K311">
        <v>0.28699999999999998</v>
      </c>
      <c r="N311">
        <v>2</v>
      </c>
      <c r="O311">
        <v>0.28399999999999997</v>
      </c>
    </row>
    <row r="312" spans="1:15">
      <c r="B312">
        <v>3</v>
      </c>
      <c r="F312">
        <v>3</v>
      </c>
      <c r="J312">
        <v>3</v>
      </c>
      <c r="K312">
        <v>0.27900000000000003</v>
      </c>
      <c r="N312">
        <v>3</v>
      </c>
      <c r="O312">
        <v>0.27700000000000002</v>
      </c>
    </row>
    <row r="313" spans="1:15">
      <c r="B313">
        <v>4</v>
      </c>
      <c r="F313">
        <v>4</v>
      </c>
      <c r="J313">
        <v>4</v>
      </c>
      <c r="K313">
        <v>0.27300000000000002</v>
      </c>
      <c r="N313">
        <v>4</v>
      </c>
      <c r="O313">
        <v>0.28100000000000003</v>
      </c>
    </row>
    <row r="314" spans="1:15">
      <c r="B314">
        <v>5</v>
      </c>
      <c r="F314">
        <v>5</v>
      </c>
      <c r="J314">
        <v>5</v>
      </c>
      <c r="K314">
        <v>0.27200000000000002</v>
      </c>
      <c r="N314">
        <v>5</v>
      </c>
      <c r="O314">
        <v>0.27800000000000002</v>
      </c>
    </row>
    <row r="315" spans="1:15">
      <c r="B315">
        <v>6</v>
      </c>
      <c r="F315">
        <v>6</v>
      </c>
      <c r="J315">
        <v>6</v>
      </c>
      <c r="K315">
        <v>0.28499999999999998</v>
      </c>
      <c r="N315">
        <v>6</v>
      </c>
      <c r="O315">
        <v>0.27300000000000002</v>
      </c>
    </row>
    <row r="316" spans="1:15">
      <c r="B316">
        <v>7</v>
      </c>
      <c r="F316">
        <v>7</v>
      </c>
      <c r="J316">
        <v>7</v>
      </c>
      <c r="K316">
        <v>0.28599999999999998</v>
      </c>
      <c r="N316">
        <v>7</v>
      </c>
      <c r="O316">
        <v>0.28299999999999997</v>
      </c>
    </row>
    <row r="317" spans="1:15">
      <c r="B317">
        <v>8</v>
      </c>
      <c r="F317">
        <v>8</v>
      </c>
      <c r="J317">
        <v>8</v>
      </c>
      <c r="K317">
        <v>0.28199999999999997</v>
      </c>
      <c r="N317">
        <v>8</v>
      </c>
      <c r="O317">
        <v>0.27400000000000002</v>
      </c>
    </row>
    <row r="319" spans="1:15">
      <c r="B319" t="s">
        <v>561</v>
      </c>
      <c r="C319">
        <f>(SUM(C310:C317)/8)</f>
        <v>0</v>
      </c>
      <c r="F319" t="s">
        <v>561</v>
      </c>
      <c r="G319">
        <f>(SUM(G310:G317)/8)</f>
        <v>0</v>
      </c>
      <c r="J319" t="s">
        <v>561</v>
      </c>
      <c r="K319">
        <f>(SUM(K310:K317)/8)</f>
        <v>0.27975</v>
      </c>
      <c r="N319" t="s">
        <v>561</v>
      </c>
      <c r="O319">
        <f>(SUM(O310:O317)/8)</f>
        <v>0.27787499999999998</v>
      </c>
    </row>
    <row r="320" spans="1:15">
      <c r="A320" t="s">
        <v>203</v>
      </c>
      <c r="B320" t="s">
        <v>558</v>
      </c>
      <c r="C320" t="s">
        <v>559</v>
      </c>
      <c r="E320" t="s">
        <v>205</v>
      </c>
      <c r="F320" t="s">
        <v>558</v>
      </c>
      <c r="G320" t="s">
        <v>559</v>
      </c>
      <c r="I320" t="s">
        <v>562</v>
      </c>
      <c r="J320" t="s">
        <v>558</v>
      </c>
      <c r="K320" t="s">
        <v>559</v>
      </c>
      <c r="M320" t="s">
        <v>562</v>
      </c>
      <c r="N320" t="s">
        <v>558</v>
      </c>
      <c r="O320" t="s">
        <v>559</v>
      </c>
    </row>
    <row r="321" spans="1:15">
      <c r="B321">
        <v>1</v>
      </c>
      <c r="C321">
        <v>0.27700000000000002</v>
      </c>
      <c r="F321">
        <v>1</v>
      </c>
      <c r="G321">
        <v>0.26900000000000002</v>
      </c>
      <c r="J321">
        <v>1</v>
      </c>
      <c r="N321">
        <v>1</v>
      </c>
    </row>
    <row r="322" spans="1:15">
      <c r="B322">
        <v>2</v>
      </c>
      <c r="C322">
        <v>0.27100000000000002</v>
      </c>
      <c r="F322">
        <v>2</v>
      </c>
      <c r="G322">
        <v>0.26200000000000001</v>
      </c>
      <c r="J322">
        <v>2</v>
      </c>
      <c r="N322">
        <v>2</v>
      </c>
    </row>
    <row r="323" spans="1:15">
      <c r="B323">
        <v>3</v>
      </c>
      <c r="C323">
        <v>0.27900000000000003</v>
      </c>
      <c r="F323">
        <v>3</v>
      </c>
      <c r="G323">
        <v>0.26400000000000001</v>
      </c>
      <c r="J323">
        <v>3</v>
      </c>
      <c r="N323">
        <v>3</v>
      </c>
    </row>
    <row r="324" spans="1:15">
      <c r="B324">
        <v>4</v>
      </c>
      <c r="C324">
        <v>0.26800000000000002</v>
      </c>
      <c r="F324">
        <v>4</v>
      </c>
      <c r="G324">
        <v>0.26100000000000001</v>
      </c>
      <c r="J324">
        <v>4</v>
      </c>
      <c r="N324">
        <v>4</v>
      </c>
    </row>
    <row r="325" spans="1:15">
      <c r="B325">
        <v>5</v>
      </c>
      <c r="C325">
        <v>0.27500000000000002</v>
      </c>
      <c r="F325">
        <v>5</v>
      </c>
      <c r="G325">
        <v>0.27900000000000003</v>
      </c>
      <c r="J325">
        <v>5</v>
      </c>
      <c r="N325">
        <v>5</v>
      </c>
    </row>
    <row r="326" spans="1:15">
      <c r="B326">
        <v>6</v>
      </c>
      <c r="C326">
        <v>0.26900000000000002</v>
      </c>
      <c r="F326">
        <v>6</v>
      </c>
      <c r="G326">
        <v>0.26900000000000002</v>
      </c>
      <c r="J326">
        <v>6</v>
      </c>
      <c r="N326">
        <v>6</v>
      </c>
    </row>
    <row r="327" spans="1:15">
      <c r="B327">
        <v>7</v>
      </c>
      <c r="C327">
        <v>0.26500000000000001</v>
      </c>
      <c r="F327">
        <v>7</v>
      </c>
      <c r="G327">
        <v>0.27400000000000002</v>
      </c>
      <c r="J327">
        <v>7</v>
      </c>
      <c r="N327">
        <v>7</v>
      </c>
    </row>
    <row r="328" spans="1:15">
      <c r="B328">
        <v>8</v>
      </c>
      <c r="C328">
        <v>0.26500000000000001</v>
      </c>
      <c r="F328">
        <v>8</v>
      </c>
      <c r="G328">
        <v>0.26300000000000001</v>
      </c>
      <c r="J328">
        <v>8</v>
      </c>
      <c r="N328">
        <v>8</v>
      </c>
    </row>
    <row r="330" spans="1:15">
      <c r="B330" t="s">
        <v>561</v>
      </c>
      <c r="C330">
        <f>(SUM(C321:C328)/8)</f>
        <v>0.27112500000000006</v>
      </c>
      <c r="F330" t="s">
        <v>561</v>
      </c>
      <c r="G330">
        <f>(SUM(G321:G328)/8)</f>
        <v>0.267625</v>
      </c>
      <c r="J330" t="s">
        <v>561</v>
      </c>
      <c r="K330">
        <f>(SUM(K321:K328)/8)</f>
        <v>0</v>
      </c>
      <c r="N330" t="s">
        <v>561</v>
      </c>
      <c r="O330">
        <f>(SUM(O321:O328)/8)</f>
        <v>0</v>
      </c>
    </row>
    <row r="332" spans="1:15">
      <c r="A332" t="s">
        <v>613</v>
      </c>
      <c r="B332" t="s">
        <v>558</v>
      </c>
      <c r="C332" t="s">
        <v>559</v>
      </c>
      <c r="E332" t="s">
        <v>614</v>
      </c>
      <c r="F332" t="s">
        <v>558</v>
      </c>
      <c r="G332" t="s">
        <v>559</v>
      </c>
      <c r="I332" t="s">
        <v>615</v>
      </c>
      <c r="J332" t="s">
        <v>558</v>
      </c>
      <c r="K332" t="s">
        <v>559</v>
      </c>
      <c r="M332" t="s">
        <v>616</v>
      </c>
      <c r="N332" t="s">
        <v>558</v>
      </c>
      <c r="O332" t="s">
        <v>559</v>
      </c>
    </row>
    <row r="333" spans="1:15">
      <c r="B333">
        <v>1</v>
      </c>
      <c r="C333">
        <v>0.27200000000000002</v>
      </c>
      <c r="F333">
        <v>1</v>
      </c>
      <c r="G333">
        <v>0.28699999999999998</v>
      </c>
      <c r="J333">
        <v>1</v>
      </c>
      <c r="N333">
        <v>1</v>
      </c>
    </row>
    <row r="334" spans="1:15">
      <c r="B334">
        <v>2</v>
      </c>
      <c r="C334">
        <v>0.28199999999999997</v>
      </c>
      <c r="F334">
        <v>2</v>
      </c>
      <c r="G334">
        <v>0.29799999999999999</v>
      </c>
      <c r="J334">
        <v>2</v>
      </c>
      <c r="N334">
        <v>2</v>
      </c>
    </row>
    <row r="335" spans="1:15">
      <c r="B335">
        <v>3</v>
      </c>
      <c r="C335">
        <v>0.28599999999999998</v>
      </c>
      <c r="F335">
        <v>3</v>
      </c>
      <c r="G335">
        <v>0.28499999999999998</v>
      </c>
      <c r="J335">
        <v>3</v>
      </c>
      <c r="N335">
        <v>3</v>
      </c>
    </row>
    <row r="336" spans="1:15">
      <c r="B336">
        <v>4</v>
      </c>
      <c r="C336">
        <v>0.29599999999999999</v>
      </c>
      <c r="F336">
        <v>4</v>
      </c>
      <c r="G336">
        <v>0.29199999999999998</v>
      </c>
      <c r="J336">
        <v>4</v>
      </c>
      <c r="N336">
        <v>4</v>
      </c>
    </row>
    <row r="337" spans="1:15">
      <c r="B337">
        <v>5</v>
      </c>
      <c r="C337">
        <v>0.28799999999999998</v>
      </c>
      <c r="F337">
        <v>5</v>
      </c>
      <c r="G337">
        <v>0.29699999999999999</v>
      </c>
      <c r="J337">
        <v>5</v>
      </c>
      <c r="N337">
        <v>5</v>
      </c>
    </row>
    <row r="338" spans="1:15">
      <c r="B338">
        <v>6</v>
      </c>
      <c r="C338">
        <v>0.28000000000000003</v>
      </c>
      <c r="F338">
        <v>6</v>
      </c>
      <c r="G338">
        <v>0.29599999999999999</v>
      </c>
      <c r="J338">
        <v>6</v>
      </c>
      <c r="N338">
        <v>6</v>
      </c>
    </row>
    <row r="339" spans="1:15">
      <c r="B339">
        <v>7</v>
      </c>
      <c r="C339">
        <v>0.27600000000000002</v>
      </c>
      <c r="F339">
        <v>7</v>
      </c>
      <c r="G339">
        <v>0.28000000000000003</v>
      </c>
      <c r="J339">
        <v>7</v>
      </c>
      <c r="N339">
        <v>7</v>
      </c>
    </row>
    <row r="340" spans="1:15">
      <c r="B340">
        <v>8</v>
      </c>
      <c r="C340">
        <v>0.27300000000000002</v>
      </c>
      <c r="F340">
        <v>8</v>
      </c>
      <c r="G340">
        <v>0.29599999999999999</v>
      </c>
      <c r="J340">
        <v>8</v>
      </c>
      <c r="N340">
        <v>8</v>
      </c>
    </row>
    <row r="342" spans="1:15">
      <c r="B342" t="s">
        <v>561</v>
      </c>
      <c r="C342">
        <f>(SUM(C333:C340)/8)</f>
        <v>0.28162500000000001</v>
      </c>
      <c r="F342" t="s">
        <v>561</v>
      </c>
      <c r="G342">
        <f>(SUM(G333:G340)/8)</f>
        <v>0.291375</v>
      </c>
      <c r="J342" t="s">
        <v>561</v>
      </c>
      <c r="K342">
        <f>(SUM(K333:K340)/8)</f>
        <v>0</v>
      </c>
      <c r="N342" t="s">
        <v>561</v>
      </c>
      <c r="O342">
        <f>(SUM(O333:O340)/8)</f>
        <v>0</v>
      </c>
    </row>
    <row r="344" spans="1:15">
      <c r="A344" t="s">
        <v>562</v>
      </c>
      <c r="B344" t="s">
        <v>558</v>
      </c>
      <c r="C344" t="s">
        <v>559</v>
      </c>
      <c r="E344" t="s">
        <v>562</v>
      </c>
      <c r="F344" t="s">
        <v>558</v>
      </c>
      <c r="G344" t="s">
        <v>559</v>
      </c>
      <c r="I344" t="s">
        <v>562</v>
      </c>
      <c r="J344" t="s">
        <v>558</v>
      </c>
      <c r="K344" t="s">
        <v>559</v>
      </c>
      <c r="M344" t="s">
        <v>562</v>
      </c>
      <c r="N344" t="s">
        <v>558</v>
      </c>
      <c r="O344" t="s">
        <v>559</v>
      </c>
    </row>
    <row r="345" spans="1:15">
      <c r="B345">
        <v>1</v>
      </c>
      <c r="F345">
        <v>1</v>
      </c>
      <c r="J345">
        <v>1</v>
      </c>
      <c r="N345">
        <v>1</v>
      </c>
    </row>
    <row r="346" spans="1:15">
      <c r="B346">
        <v>2</v>
      </c>
      <c r="F346">
        <v>2</v>
      </c>
      <c r="J346">
        <v>2</v>
      </c>
      <c r="N346">
        <v>2</v>
      </c>
    </row>
    <row r="347" spans="1:15">
      <c r="B347">
        <v>3</v>
      </c>
      <c r="F347">
        <v>3</v>
      </c>
      <c r="J347">
        <v>3</v>
      </c>
      <c r="N347">
        <v>3</v>
      </c>
    </row>
    <row r="348" spans="1:15">
      <c r="B348">
        <v>4</v>
      </c>
      <c r="F348">
        <v>4</v>
      </c>
      <c r="J348">
        <v>4</v>
      </c>
      <c r="N348">
        <v>4</v>
      </c>
    </row>
    <row r="349" spans="1:15">
      <c r="B349">
        <v>5</v>
      </c>
      <c r="F349">
        <v>5</v>
      </c>
      <c r="J349">
        <v>5</v>
      </c>
      <c r="N349">
        <v>5</v>
      </c>
    </row>
    <row r="350" spans="1:15">
      <c r="B350">
        <v>6</v>
      </c>
      <c r="F350">
        <v>6</v>
      </c>
      <c r="J350">
        <v>6</v>
      </c>
      <c r="N350">
        <v>6</v>
      </c>
    </row>
    <row r="351" spans="1:15">
      <c r="B351">
        <v>7</v>
      </c>
      <c r="F351">
        <v>7</v>
      </c>
      <c r="J351">
        <v>7</v>
      </c>
      <c r="N351">
        <v>7</v>
      </c>
    </row>
    <row r="352" spans="1:15">
      <c r="B352">
        <v>8</v>
      </c>
      <c r="F352">
        <v>8</v>
      </c>
      <c r="J352">
        <v>8</v>
      </c>
      <c r="N352">
        <v>8</v>
      </c>
    </row>
    <row r="354" spans="1:15">
      <c r="B354" t="s">
        <v>561</v>
      </c>
      <c r="C354">
        <f>(SUM(C345:C352)/8)</f>
        <v>0</v>
      </c>
      <c r="F354" t="s">
        <v>561</v>
      </c>
      <c r="G354">
        <f>(SUM(G345:G352)/8)</f>
        <v>0</v>
      </c>
      <c r="J354" t="s">
        <v>561</v>
      </c>
      <c r="K354">
        <f>(SUM(K345:K352)/8)</f>
        <v>0</v>
      </c>
      <c r="N354" t="s">
        <v>561</v>
      </c>
      <c r="O354">
        <f>(SUM(O345:O352)/8)</f>
        <v>0</v>
      </c>
    </row>
    <row r="356" spans="1:15">
      <c r="A356" t="s">
        <v>208</v>
      </c>
      <c r="B356" t="s">
        <v>558</v>
      </c>
      <c r="C356" t="s">
        <v>559</v>
      </c>
      <c r="E356" t="s">
        <v>211</v>
      </c>
      <c r="F356" t="s">
        <v>558</v>
      </c>
      <c r="G356" t="s">
        <v>559</v>
      </c>
      <c r="I356" t="s">
        <v>562</v>
      </c>
      <c r="J356" t="s">
        <v>558</v>
      </c>
      <c r="K356" t="s">
        <v>559</v>
      </c>
      <c r="M356" t="s">
        <v>562</v>
      </c>
      <c r="N356" t="s">
        <v>558</v>
      </c>
      <c r="O356" t="s">
        <v>559</v>
      </c>
    </row>
    <row r="357" spans="1:15">
      <c r="B357">
        <v>1</v>
      </c>
      <c r="C357">
        <v>0.26700000000000002</v>
      </c>
      <c r="F357">
        <v>1</v>
      </c>
      <c r="G357">
        <v>0.27600000000000002</v>
      </c>
      <c r="J357">
        <v>1</v>
      </c>
      <c r="N357">
        <v>1</v>
      </c>
    </row>
    <row r="358" spans="1:15">
      <c r="B358">
        <v>2</v>
      </c>
      <c r="C358">
        <v>0.27500000000000002</v>
      </c>
      <c r="F358">
        <v>2</v>
      </c>
      <c r="G358">
        <v>0.28299999999999997</v>
      </c>
      <c r="J358">
        <v>2</v>
      </c>
      <c r="N358">
        <v>2</v>
      </c>
    </row>
    <row r="359" spans="1:15">
      <c r="B359">
        <v>3</v>
      </c>
      <c r="C359">
        <v>0.27900000000000003</v>
      </c>
      <c r="F359">
        <v>3</v>
      </c>
      <c r="G359">
        <v>0.28100000000000003</v>
      </c>
      <c r="J359">
        <v>3</v>
      </c>
      <c r="N359">
        <v>3</v>
      </c>
    </row>
    <row r="360" spans="1:15">
      <c r="B360">
        <v>4</v>
      </c>
      <c r="C360">
        <v>0.27600000000000002</v>
      </c>
      <c r="F360">
        <v>4</v>
      </c>
      <c r="G360">
        <v>0.28899999999999998</v>
      </c>
      <c r="J360">
        <v>4</v>
      </c>
      <c r="N360">
        <v>4</v>
      </c>
    </row>
    <row r="361" spans="1:15">
      <c r="B361">
        <v>5</v>
      </c>
      <c r="C361">
        <v>0.27300000000000002</v>
      </c>
      <c r="F361">
        <v>5</v>
      </c>
      <c r="G361">
        <v>0.28499999999999998</v>
      </c>
      <c r="J361">
        <v>5</v>
      </c>
      <c r="N361">
        <v>5</v>
      </c>
    </row>
    <row r="362" spans="1:15">
      <c r="B362">
        <v>6</v>
      </c>
      <c r="C362">
        <v>0.27500000000000002</v>
      </c>
      <c r="F362">
        <v>6</v>
      </c>
      <c r="G362">
        <v>0.28899999999999998</v>
      </c>
      <c r="J362">
        <v>6</v>
      </c>
      <c r="N362">
        <v>6</v>
      </c>
    </row>
    <row r="363" spans="1:15">
      <c r="B363">
        <v>7</v>
      </c>
      <c r="C363">
        <v>0.28899999999999998</v>
      </c>
      <c r="F363">
        <v>7</v>
      </c>
      <c r="G363">
        <v>0.28799999999999998</v>
      </c>
      <c r="J363">
        <v>7</v>
      </c>
      <c r="N363">
        <v>7</v>
      </c>
    </row>
    <row r="364" spans="1:15">
      <c r="B364">
        <v>8</v>
      </c>
      <c r="C364">
        <v>0.27600000000000002</v>
      </c>
      <c r="F364">
        <v>8</v>
      </c>
      <c r="G364">
        <v>0.28000000000000003</v>
      </c>
      <c r="J364">
        <v>8</v>
      </c>
      <c r="N364">
        <v>8</v>
      </c>
    </row>
    <row r="366" spans="1:15">
      <c r="B366" t="s">
        <v>561</v>
      </c>
      <c r="C366">
        <f>(SUM(C357:C364)/8)</f>
        <v>0.27625</v>
      </c>
      <c r="F366" t="s">
        <v>561</v>
      </c>
      <c r="G366">
        <f>(SUM(G357:G364)/8)</f>
        <v>0.28387499999999999</v>
      </c>
      <c r="J366" t="s">
        <v>561</v>
      </c>
      <c r="K366">
        <f>(SUM(K357:K364)/8)</f>
        <v>0</v>
      </c>
      <c r="N366" t="s">
        <v>561</v>
      </c>
      <c r="O366">
        <f>(SUM(O357:O364)/8)</f>
        <v>0</v>
      </c>
    </row>
    <row r="368" spans="1:15">
      <c r="A368" t="s">
        <v>222</v>
      </c>
      <c r="B368" t="s">
        <v>558</v>
      </c>
      <c r="C368" t="s">
        <v>559</v>
      </c>
      <c r="E368" t="s">
        <v>224</v>
      </c>
      <c r="F368" t="s">
        <v>558</v>
      </c>
      <c r="G368" t="s">
        <v>559</v>
      </c>
    </row>
    <row r="369" spans="1:7">
      <c r="B369">
        <v>1</v>
      </c>
      <c r="C369">
        <v>0.26</v>
      </c>
      <c r="F369">
        <v>1</v>
      </c>
      <c r="G369">
        <v>0.27200000000000002</v>
      </c>
    </row>
    <row r="370" spans="1:7">
      <c r="B370">
        <v>2</v>
      </c>
      <c r="C370">
        <v>0.27500000000000002</v>
      </c>
      <c r="F370">
        <v>2</v>
      </c>
      <c r="G370">
        <v>0.27900000000000003</v>
      </c>
    </row>
    <row r="371" spans="1:7">
      <c r="B371">
        <v>3</v>
      </c>
      <c r="C371">
        <v>0.26900000000000002</v>
      </c>
      <c r="F371">
        <v>3</v>
      </c>
      <c r="G371">
        <v>0.27300000000000002</v>
      </c>
    </row>
    <row r="372" spans="1:7">
      <c r="B372">
        <v>4</v>
      </c>
      <c r="C372">
        <v>0.27400000000000002</v>
      </c>
      <c r="F372">
        <v>4</v>
      </c>
      <c r="G372">
        <v>0.27300000000000002</v>
      </c>
    </row>
    <row r="373" spans="1:7">
      <c r="B373">
        <v>5</v>
      </c>
      <c r="C373">
        <v>0.27800000000000002</v>
      </c>
      <c r="F373">
        <v>5</v>
      </c>
      <c r="G373">
        <v>0.28799999999999998</v>
      </c>
    </row>
    <row r="374" spans="1:7">
      <c r="B374">
        <v>6</v>
      </c>
      <c r="C374">
        <v>0.27200000000000002</v>
      </c>
      <c r="F374">
        <v>6</v>
      </c>
      <c r="G374">
        <v>0.27900000000000003</v>
      </c>
    </row>
    <row r="375" spans="1:7">
      <c r="B375">
        <v>7</v>
      </c>
      <c r="C375">
        <v>0.27100000000000002</v>
      </c>
      <c r="F375">
        <v>7</v>
      </c>
      <c r="G375">
        <v>0.27</v>
      </c>
    </row>
    <row r="376" spans="1:7">
      <c r="B376">
        <v>8</v>
      </c>
      <c r="C376">
        <v>0.27200000000000002</v>
      </c>
      <c r="F376">
        <v>8</v>
      </c>
      <c r="G376">
        <v>0.27400000000000002</v>
      </c>
    </row>
    <row r="378" spans="1:7">
      <c r="B378" t="s">
        <v>561</v>
      </c>
      <c r="C378">
        <f>(SUM(C369:C376)/8)</f>
        <v>0.27137500000000003</v>
      </c>
      <c r="F378" t="s">
        <v>561</v>
      </c>
      <c r="G378">
        <f>(SUM(G369:G376)/8)</f>
        <v>0.27600000000000002</v>
      </c>
    </row>
    <row r="380" spans="1:7">
      <c r="A380" t="s">
        <v>225</v>
      </c>
      <c r="B380" t="s">
        <v>558</v>
      </c>
      <c r="C380" t="s">
        <v>559</v>
      </c>
      <c r="E380" t="s">
        <v>227</v>
      </c>
      <c r="F380" t="s">
        <v>558</v>
      </c>
      <c r="G380" t="s">
        <v>559</v>
      </c>
    </row>
    <row r="381" spans="1:7">
      <c r="B381">
        <v>1</v>
      </c>
      <c r="C381">
        <v>0.27300000000000002</v>
      </c>
      <c r="F381">
        <v>1</v>
      </c>
      <c r="G381">
        <v>0.28599999999999998</v>
      </c>
    </row>
    <row r="382" spans="1:7">
      <c r="B382">
        <v>2</v>
      </c>
      <c r="C382">
        <v>0.27700000000000002</v>
      </c>
      <c r="F382">
        <v>2</v>
      </c>
      <c r="G382">
        <v>0.28499999999999998</v>
      </c>
    </row>
    <row r="383" spans="1:7">
      <c r="B383">
        <v>3</v>
      </c>
      <c r="C383">
        <v>0.28299999999999997</v>
      </c>
      <c r="F383">
        <v>3</v>
      </c>
      <c r="G383">
        <v>0.28499999999999998</v>
      </c>
    </row>
    <row r="384" spans="1:7">
      <c r="B384">
        <v>4</v>
      </c>
      <c r="C384">
        <v>0.27800000000000002</v>
      </c>
      <c r="F384">
        <v>4</v>
      </c>
      <c r="G384">
        <v>0.27700000000000002</v>
      </c>
    </row>
    <row r="385" spans="1:7">
      <c r="B385">
        <v>5</v>
      </c>
      <c r="C385">
        <v>0.27600000000000002</v>
      </c>
      <c r="F385">
        <v>5</v>
      </c>
      <c r="G385">
        <v>0.28000000000000003</v>
      </c>
    </row>
    <row r="386" spans="1:7">
      <c r="B386">
        <v>6</v>
      </c>
      <c r="C386">
        <v>0.28699999999999998</v>
      </c>
      <c r="F386">
        <v>6</v>
      </c>
      <c r="G386">
        <v>0.28399999999999997</v>
      </c>
    </row>
    <row r="387" spans="1:7">
      <c r="B387">
        <v>7</v>
      </c>
      <c r="C387">
        <v>0.29399999999999998</v>
      </c>
      <c r="F387">
        <v>7</v>
      </c>
      <c r="G387">
        <v>0.27900000000000003</v>
      </c>
    </row>
    <row r="388" spans="1:7">
      <c r="B388">
        <v>8</v>
      </c>
      <c r="C388">
        <v>0.28999999999999998</v>
      </c>
      <c r="F388">
        <v>8</v>
      </c>
      <c r="G388">
        <v>0.28399999999999997</v>
      </c>
    </row>
    <row r="390" spans="1:7">
      <c r="B390" t="s">
        <v>561</v>
      </c>
      <c r="C390">
        <f>(SUM(C381:C388)/8)</f>
        <v>0.28225</v>
      </c>
      <c r="F390" t="s">
        <v>561</v>
      </c>
      <c r="G390">
        <f>(SUM(G381:G388)/8)</f>
        <v>0.28249999999999997</v>
      </c>
    </row>
    <row r="392" spans="1:7">
      <c r="A392" t="s">
        <v>228</v>
      </c>
      <c r="B392" t="s">
        <v>558</v>
      </c>
      <c r="C392" t="s">
        <v>559</v>
      </c>
      <c r="E392" t="s">
        <v>229</v>
      </c>
      <c r="F392" t="s">
        <v>558</v>
      </c>
      <c r="G392" t="s">
        <v>559</v>
      </c>
    </row>
    <row r="393" spans="1:7">
      <c r="B393">
        <v>1</v>
      </c>
      <c r="C393">
        <v>0.26200000000000001</v>
      </c>
      <c r="F393">
        <v>1</v>
      </c>
      <c r="G393">
        <v>0.27800000000000002</v>
      </c>
    </row>
    <row r="394" spans="1:7">
      <c r="B394">
        <v>2</v>
      </c>
      <c r="C394">
        <v>0.27400000000000002</v>
      </c>
      <c r="F394">
        <v>2</v>
      </c>
      <c r="G394">
        <v>0.28100000000000003</v>
      </c>
    </row>
    <row r="395" spans="1:7">
      <c r="B395">
        <v>3</v>
      </c>
      <c r="C395">
        <v>0.27500000000000002</v>
      </c>
      <c r="F395">
        <v>3</v>
      </c>
      <c r="G395">
        <v>0.28799999999999998</v>
      </c>
    </row>
    <row r="396" spans="1:7">
      <c r="B396">
        <v>4</v>
      </c>
      <c r="C396">
        <v>0.27300000000000002</v>
      </c>
      <c r="F396">
        <v>4</v>
      </c>
      <c r="G396">
        <v>0.27500000000000002</v>
      </c>
    </row>
    <row r="397" spans="1:7">
      <c r="B397">
        <v>5</v>
      </c>
      <c r="C397">
        <v>0.28599999999999998</v>
      </c>
      <c r="F397">
        <v>5</v>
      </c>
      <c r="G397">
        <v>0.28100000000000003</v>
      </c>
    </row>
    <row r="398" spans="1:7">
      <c r="B398">
        <v>6</v>
      </c>
      <c r="C398">
        <v>0.27700000000000002</v>
      </c>
      <c r="F398">
        <v>6</v>
      </c>
      <c r="G398">
        <v>0.27300000000000002</v>
      </c>
    </row>
    <row r="399" spans="1:7">
      <c r="B399">
        <v>7</v>
      </c>
      <c r="C399">
        <v>0.27700000000000002</v>
      </c>
      <c r="F399">
        <v>7</v>
      </c>
      <c r="G399">
        <v>0.27800000000000002</v>
      </c>
    </row>
    <row r="400" spans="1:7">
      <c r="B400">
        <v>8</v>
      </c>
      <c r="C400">
        <v>0.27600000000000002</v>
      </c>
      <c r="F400">
        <v>8</v>
      </c>
      <c r="G400">
        <v>0.27300000000000002</v>
      </c>
    </row>
    <row r="402" spans="1:15">
      <c r="B402" t="s">
        <v>561</v>
      </c>
      <c r="C402">
        <f>(SUM(C393:C400)/8)</f>
        <v>0.27500000000000002</v>
      </c>
      <c r="F402" t="s">
        <v>561</v>
      </c>
      <c r="G402">
        <f>(SUM(G393:G400)/8)</f>
        <v>0.27837500000000004</v>
      </c>
    </row>
    <row r="404" spans="1:15">
      <c r="A404" t="s">
        <v>230</v>
      </c>
      <c r="B404" t="s">
        <v>558</v>
      </c>
      <c r="C404" t="s">
        <v>559</v>
      </c>
      <c r="E404" t="s">
        <v>232</v>
      </c>
      <c r="F404" t="s">
        <v>558</v>
      </c>
      <c r="G404" t="s">
        <v>559</v>
      </c>
    </row>
    <row r="405" spans="1:15">
      <c r="B405">
        <v>1</v>
      </c>
      <c r="C405">
        <v>0.25700000000000001</v>
      </c>
      <c r="F405">
        <v>1</v>
      </c>
      <c r="G405">
        <v>0.27600000000000002</v>
      </c>
    </row>
    <row r="406" spans="1:15">
      <c r="B406">
        <v>2</v>
      </c>
      <c r="C406">
        <v>0.26800000000000002</v>
      </c>
      <c r="F406">
        <v>2</v>
      </c>
      <c r="G406">
        <v>0.27800000000000002</v>
      </c>
    </row>
    <row r="407" spans="1:15">
      <c r="B407">
        <v>3</v>
      </c>
      <c r="C407">
        <v>0.26700000000000002</v>
      </c>
      <c r="F407">
        <v>3</v>
      </c>
      <c r="G407">
        <v>0.29099999999999998</v>
      </c>
    </row>
    <row r="408" spans="1:15">
      <c r="B408">
        <v>4</v>
      </c>
      <c r="C408">
        <v>0.25900000000000001</v>
      </c>
      <c r="F408">
        <v>4</v>
      </c>
      <c r="G408">
        <v>0.28100000000000003</v>
      </c>
    </row>
    <row r="409" spans="1:15">
      <c r="B409">
        <v>5</v>
      </c>
      <c r="C409">
        <v>0.27300000000000002</v>
      </c>
      <c r="F409">
        <v>5</v>
      </c>
      <c r="G409">
        <v>0.28299999999999997</v>
      </c>
    </row>
    <row r="410" spans="1:15">
      <c r="B410">
        <v>6</v>
      </c>
      <c r="C410">
        <v>0.27800000000000002</v>
      </c>
      <c r="F410">
        <v>6</v>
      </c>
      <c r="G410">
        <v>0.28799999999999998</v>
      </c>
    </row>
    <row r="411" spans="1:15">
      <c r="B411">
        <v>7</v>
      </c>
      <c r="C411">
        <v>0.27800000000000002</v>
      </c>
      <c r="F411">
        <v>7</v>
      </c>
      <c r="G411">
        <v>0.28100000000000003</v>
      </c>
    </row>
    <row r="412" spans="1:15">
      <c r="B412">
        <v>8</v>
      </c>
      <c r="C412">
        <v>0.27900000000000003</v>
      </c>
      <c r="F412">
        <v>8</v>
      </c>
      <c r="G412">
        <v>0.28100000000000003</v>
      </c>
    </row>
    <row r="414" spans="1:15">
      <c r="B414" t="s">
        <v>561</v>
      </c>
      <c r="C414">
        <f>(SUM(C405:C412)/8)</f>
        <v>0.26987500000000003</v>
      </c>
      <c r="F414" t="s">
        <v>561</v>
      </c>
      <c r="G414">
        <f>(SUM(G405:G412)/8)</f>
        <v>0.28237499999999999</v>
      </c>
    </row>
    <row r="416" spans="1:15">
      <c r="A416" t="s">
        <v>233</v>
      </c>
      <c r="B416" t="s">
        <v>558</v>
      </c>
      <c r="C416" t="s">
        <v>559</v>
      </c>
      <c r="E416" t="s">
        <v>234</v>
      </c>
      <c r="F416" t="s">
        <v>558</v>
      </c>
      <c r="G416" t="s">
        <v>559</v>
      </c>
      <c r="I416" t="s">
        <v>562</v>
      </c>
      <c r="J416" t="s">
        <v>558</v>
      </c>
      <c r="K416" t="s">
        <v>559</v>
      </c>
      <c r="M416" t="s">
        <v>562</v>
      </c>
      <c r="N416" t="s">
        <v>558</v>
      </c>
      <c r="O416" t="s">
        <v>559</v>
      </c>
    </row>
    <row r="417" spans="1:15">
      <c r="B417">
        <v>1</v>
      </c>
      <c r="C417">
        <v>0.26800000000000002</v>
      </c>
      <c r="F417">
        <v>1</v>
      </c>
      <c r="G417">
        <v>0.28899999999999998</v>
      </c>
      <c r="J417">
        <v>1</v>
      </c>
      <c r="N417">
        <v>1</v>
      </c>
    </row>
    <row r="418" spans="1:15">
      <c r="B418">
        <v>2</v>
      </c>
      <c r="C418">
        <v>0.28100000000000003</v>
      </c>
      <c r="F418">
        <v>2</v>
      </c>
      <c r="G418">
        <v>0.28999999999999998</v>
      </c>
      <c r="J418">
        <v>2</v>
      </c>
      <c r="N418">
        <v>2</v>
      </c>
    </row>
    <row r="419" spans="1:15">
      <c r="B419">
        <v>3</v>
      </c>
      <c r="C419">
        <v>0.27900000000000003</v>
      </c>
      <c r="F419">
        <v>3</v>
      </c>
      <c r="G419">
        <v>0.29099999999999998</v>
      </c>
      <c r="J419">
        <v>3</v>
      </c>
      <c r="N419">
        <v>3</v>
      </c>
    </row>
    <row r="420" spans="1:15">
      <c r="B420">
        <v>4</v>
      </c>
      <c r="C420">
        <v>0.27</v>
      </c>
      <c r="F420">
        <v>4</v>
      </c>
      <c r="G420">
        <v>0.28699999999999998</v>
      </c>
      <c r="J420">
        <v>4</v>
      </c>
      <c r="N420">
        <v>4</v>
      </c>
    </row>
    <row r="421" spans="1:15">
      <c r="B421">
        <v>5</v>
      </c>
      <c r="C421">
        <v>0.26800000000000002</v>
      </c>
      <c r="F421">
        <v>5</v>
      </c>
      <c r="G421">
        <v>0.29099999999999998</v>
      </c>
      <c r="J421">
        <v>5</v>
      </c>
      <c r="N421">
        <v>5</v>
      </c>
    </row>
    <row r="422" spans="1:15">
      <c r="B422">
        <v>6</v>
      </c>
      <c r="C422">
        <v>0.26200000000000001</v>
      </c>
      <c r="F422">
        <v>6</v>
      </c>
      <c r="G422">
        <v>0.29599999999999999</v>
      </c>
      <c r="J422">
        <v>6</v>
      </c>
      <c r="N422">
        <v>6</v>
      </c>
    </row>
    <row r="423" spans="1:15">
      <c r="B423">
        <v>7</v>
      </c>
      <c r="C423">
        <v>0.27700000000000002</v>
      </c>
      <c r="F423">
        <v>7</v>
      </c>
      <c r="G423">
        <v>0.28899999999999998</v>
      </c>
      <c r="J423">
        <v>7</v>
      </c>
      <c r="N423">
        <v>7</v>
      </c>
    </row>
    <row r="424" spans="1:15">
      <c r="B424">
        <v>8</v>
      </c>
      <c r="C424">
        <v>0.27300000000000002</v>
      </c>
      <c r="F424">
        <v>8</v>
      </c>
      <c r="G424">
        <v>0.28599999999999998</v>
      </c>
      <c r="J424">
        <v>8</v>
      </c>
      <c r="N424">
        <v>8</v>
      </c>
    </row>
    <row r="426" spans="1:15">
      <c r="B426" t="s">
        <v>561</v>
      </c>
      <c r="C426">
        <f>(SUM(C417:C424)/8)</f>
        <v>0.27225000000000005</v>
      </c>
      <c r="F426" t="s">
        <v>561</v>
      </c>
      <c r="G426">
        <f>(SUM(G417:G424)/8)</f>
        <v>0.28987499999999999</v>
      </c>
      <c r="J426" t="s">
        <v>561</v>
      </c>
      <c r="K426">
        <f>(SUM(K417:K424)/8)</f>
        <v>0</v>
      </c>
      <c r="N426" t="s">
        <v>561</v>
      </c>
      <c r="O426">
        <f>(SUM(O417:O424)/8)</f>
        <v>0</v>
      </c>
    </row>
    <row r="428" spans="1:15">
      <c r="A428" t="s">
        <v>237</v>
      </c>
      <c r="B428" t="s">
        <v>558</v>
      </c>
      <c r="C428" t="s">
        <v>559</v>
      </c>
      <c r="E428" t="s">
        <v>238</v>
      </c>
      <c r="F428" t="s">
        <v>558</v>
      </c>
      <c r="G428" t="s">
        <v>559</v>
      </c>
      <c r="I428" t="s">
        <v>239</v>
      </c>
      <c r="J428" t="s">
        <v>558</v>
      </c>
      <c r="K428" t="s">
        <v>559</v>
      </c>
      <c r="M428" t="s">
        <v>240</v>
      </c>
      <c r="N428" t="s">
        <v>558</v>
      </c>
      <c r="O428" t="s">
        <v>559</v>
      </c>
    </row>
    <row r="429" spans="1:15">
      <c r="B429">
        <v>1</v>
      </c>
      <c r="C429">
        <v>0.28100000000000003</v>
      </c>
      <c r="F429">
        <v>1</v>
      </c>
      <c r="G429">
        <v>0.28899999999999998</v>
      </c>
      <c r="J429">
        <v>1</v>
      </c>
      <c r="K429">
        <v>0.27900000000000003</v>
      </c>
      <c r="N429">
        <v>1</v>
      </c>
      <c r="O429">
        <v>0.29099999999999998</v>
      </c>
    </row>
    <row r="430" spans="1:15">
      <c r="B430">
        <v>2</v>
      </c>
      <c r="C430">
        <v>0.28699999999999998</v>
      </c>
      <c r="F430">
        <v>2</v>
      </c>
      <c r="G430">
        <v>0.28399999999999997</v>
      </c>
      <c r="J430">
        <v>2</v>
      </c>
      <c r="K430">
        <v>0.28399999999999997</v>
      </c>
      <c r="N430">
        <v>2</v>
      </c>
      <c r="O430">
        <v>0.26900000000000002</v>
      </c>
    </row>
    <row r="431" spans="1:15">
      <c r="B431">
        <v>3</v>
      </c>
      <c r="C431">
        <v>0.28999999999999998</v>
      </c>
      <c r="F431">
        <v>3</v>
      </c>
      <c r="G431">
        <v>0.28799999999999998</v>
      </c>
      <c r="J431">
        <v>3</v>
      </c>
      <c r="K431">
        <v>0.28100000000000003</v>
      </c>
      <c r="N431">
        <v>3</v>
      </c>
      <c r="O431">
        <v>0.28799999999999998</v>
      </c>
    </row>
    <row r="432" spans="1:15">
      <c r="B432">
        <v>4</v>
      </c>
      <c r="C432">
        <v>0.29399999999999998</v>
      </c>
      <c r="F432">
        <v>4</v>
      </c>
      <c r="G432">
        <v>0.29399999999999998</v>
      </c>
      <c r="J432">
        <v>4</v>
      </c>
      <c r="K432">
        <v>0.28799999999999998</v>
      </c>
      <c r="N432">
        <v>4</v>
      </c>
      <c r="O432">
        <v>0.29099999999999998</v>
      </c>
    </row>
    <row r="433" spans="1:15">
      <c r="B433">
        <v>5</v>
      </c>
      <c r="C433">
        <v>0.28899999999999998</v>
      </c>
      <c r="F433">
        <v>5</v>
      </c>
      <c r="G433">
        <v>0.28000000000000003</v>
      </c>
      <c r="J433">
        <v>5</v>
      </c>
      <c r="K433">
        <v>0.28799999999999998</v>
      </c>
      <c r="N433">
        <v>5</v>
      </c>
      <c r="O433">
        <v>0.27</v>
      </c>
    </row>
    <row r="434" spans="1:15">
      <c r="B434">
        <v>6</v>
      </c>
      <c r="C434">
        <v>0.27600000000000002</v>
      </c>
      <c r="F434">
        <v>6</v>
      </c>
      <c r="G434">
        <v>0.28100000000000003</v>
      </c>
      <c r="J434">
        <v>6</v>
      </c>
      <c r="K434">
        <v>0.28899999999999998</v>
      </c>
      <c r="N434">
        <v>6</v>
      </c>
      <c r="O434">
        <v>0.28699999999999998</v>
      </c>
    </row>
    <row r="435" spans="1:15">
      <c r="B435">
        <v>7</v>
      </c>
      <c r="C435">
        <v>0.29299999999999998</v>
      </c>
      <c r="F435">
        <v>7</v>
      </c>
      <c r="G435">
        <v>0.28999999999999998</v>
      </c>
      <c r="J435">
        <v>7</v>
      </c>
      <c r="K435">
        <v>0.28999999999999998</v>
      </c>
      <c r="N435">
        <v>7</v>
      </c>
      <c r="O435">
        <v>0.28100000000000003</v>
      </c>
    </row>
    <row r="436" spans="1:15">
      <c r="B436">
        <v>8</v>
      </c>
      <c r="C436">
        <v>0.27600000000000002</v>
      </c>
      <c r="F436">
        <v>8</v>
      </c>
      <c r="G436">
        <v>0.29599999999999999</v>
      </c>
      <c r="J436">
        <v>8</v>
      </c>
      <c r="K436">
        <v>0.29299999999999998</v>
      </c>
      <c r="N436">
        <v>8</v>
      </c>
      <c r="O436">
        <v>0.28399999999999997</v>
      </c>
    </row>
    <row r="438" spans="1:15">
      <c r="B438" t="s">
        <v>561</v>
      </c>
      <c r="C438">
        <f>(SUM(C429:C436)/8)</f>
        <v>0.28575000000000006</v>
      </c>
      <c r="F438" t="s">
        <v>561</v>
      </c>
      <c r="G438">
        <f>(SUM(G429:G436)/8)</f>
        <v>0.28775000000000001</v>
      </c>
      <c r="J438" t="s">
        <v>561</v>
      </c>
      <c r="K438">
        <f>(SUM(K429:K436)/8)</f>
        <v>0.28649999999999998</v>
      </c>
      <c r="N438" t="s">
        <v>561</v>
      </c>
      <c r="O438">
        <f>(SUM(O429:O436)/8)</f>
        <v>0.28262499999999996</v>
      </c>
    </row>
    <row r="440" spans="1:15">
      <c r="A440" t="s">
        <v>241</v>
      </c>
      <c r="B440" t="s">
        <v>558</v>
      </c>
      <c r="C440" t="s">
        <v>559</v>
      </c>
      <c r="E440" t="s">
        <v>243</v>
      </c>
      <c r="F440" t="s">
        <v>558</v>
      </c>
      <c r="G440" t="s">
        <v>559</v>
      </c>
      <c r="I440" t="s">
        <v>244</v>
      </c>
      <c r="J440" t="s">
        <v>558</v>
      </c>
      <c r="K440" t="s">
        <v>559</v>
      </c>
      <c r="M440" t="s">
        <v>245</v>
      </c>
      <c r="N440" t="s">
        <v>558</v>
      </c>
      <c r="O440" t="s">
        <v>559</v>
      </c>
    </row>
    <row r="441" spans="1:15">
      <c r="B441">
        <v>1</v>
      </c>
      <c r="C441">
        <v>0.26900000000000002</v>
      </c>
      <c r="F441">
        <v>1</v>
      </c>
      <c r="G441">
        <v>0.27300000000000002</v>
      </c>
      <c r="J441">
        <v>1</v>
      </c>
      <c r="K441">
        <v>0.29399999999999998</v>
      </c>
      <c r="N441">
        <v>1</v>
      </c>
      <c r="O441">
        <v>0.255</v>
      </c>
    </row>
    <row r="442" spans="1:15">
      <c r="B442">
        <v>2</v>
      </c>
      <c r="C442">
        <v>0.26900000000000002</v>
      </c>
      <c r="F442">
        <v>2</v>
      </c>
      <c r="G442">
        <v>0.28199999999999997</v>
      </c>
      <c r="J442">
        <v>2</v>
      </c>
      <c r="K442">
        <v>0.29099999999999998</v>
      </c>
      <c r="N442">
        <v>2</v>
      </c>
      <c r="O442">
        <v>0.27700000000000002</v>
      </c>
    </row>
    <row r="443" spans="1:15">
      <c r="B443">
        <v>3</v>
      </c>
      <c r="C443">
        <v>0.26600000000000001</v>
      </c>
      <c r="F443">
        <v>3</v>
      </c>
      <c r="G443">
        <v>0.27</v>
      </c>
      <c r="J443">
        <v>3</v>
      </c>
      <c r="K443">
        <v>0.28199999999999997</v>
      </c>
      <c r="N443">
        <v>3</v>
      </c>
      <c r="O443">
        <v>0.26400000000000001</v>
      </c>
    </row>
    <row r="444" spans="1:15">
      <c r="B444">
        <v>4</v>
      </c>
      <c r="C444">
        <v>0.26</v>
      </c>
      <c r="F444">
        <v>4</v>
      </c>
      <c r="G444">
        <v>0.27400000000000002</v>
      </c>
      <c r="J444">
        <v>4</v>
      </c>
      <c r="K444">
        <v>0.29199999999999998</v>
      </c>
      <c r="N444">
        <v>4</v>
      </c>
      <c r="O444">
        <v>0.27500000000000002</v>
      </c>
    </row>
    <row r="445" spans="1:15">
      <c r="B445">
        <v>5</v>
      </c>
      <c r="C445">
        <v>0.27800000000000002</v>
      </c>
      <c r="F445">
        <v>5</v>
      </c>
      <c r="G445">
        <v>0.27</v>
      </c>
      <c r="J445">
        <v>5</v>
      </c>
      <c r="K445">
        <v>0.27700000000000002</v>
      </c>
      <c r="N445">
        <v>5</v>
      </c>
      <c r="O445">
        <v>0.27</v>
      </c>
    </row>
    <row r="446" spans="1:15">
      <c r="B446">
        <v>6</v>
      </c>
      <c r="C446">
        <v>0.27100000000000002</v>
      </c>
      <c r="F446">
        <v>6</v>
      </c>
      <c r="G446">
        <v>0.25600000000000001</v>
      </c>
      <c r="J446">
        <v>6</v>
      </c>
      <c r="K446">
        <v>0.28899999999999998</v>
      </c>
      <c r="N446">
        <v>6</v>
      </c>
      <c r="O446">
        <v>0.26800000000000002</v>
      </c>
    </row>
    <row r="447" spans="1:15">
      <c r="B447">
        <v>7</v>
      </c>
      <c r="C447">
        <v>0.27200000000000002</v>
      </c>
      <c r="F447">
        <v>7</v>
      </c>
      <c r="G447">
        <v>0.26600000000000001</v>
      </c>
      <c r="J447">
        <v>7</v>
      </c>
      <c r="K447">
        <v>0.28899999999999998</v>
      </c>
      <c r="N447">
        <v>7</v>
      </c>
      <c r="O447">
        <v>0.25600000000000001</v>
      </c>
    </row>
    <row r="448" spans="1:15">
      <c r="B448">
        <v>8</v>
      </c>
      <c r="C448">
        <v>0.25600000000000001</v>
      </c>
      <c r="F448">
        <v>8</v>
      </c>
      <c r="G448">
        <v>0.26600000000000001</v>
      </c>
      <c r="J448">
        <v>8</v>
      </c>
      <c r="K448">
        <v>0.29699999999999999</v>
      </c>
      <c r="N448">
        <v>8</v>
      </c>
      <c r="O448">
        <v>0.26800000000000002</v>
      </c>
    </row>
    <row r="450" spans="1:15">
      <c r="B450" t="s">
        <v>561</v>
      </c>
      <c r="C450">
        <f>(SUM(C441:C448)/8)</f>
        <v>0.267625</v>
      </c>
      <c r="F450" t="s">
        <v>561</v>
      </c>
      <c r="G450">
        <f>(SUM(G441:G448)/8)</f>
        <v>0.269625</v>
      </c>
      <c r="J450" t="s">
        <v>561</v>
      </c>
      <c r="K450">
        <f>(SUM(K441:K448)/8)</f>
        <v>0.28887499999999999</v>
      </c>
      <c r="N450" t="s">
        <v>561</v>
      </c>
      <c r="O450">
        <f>(SUM(O441:O448)/8)</f>
        <v>0.266625</v>
      </c>
    </row>
    <row r="452" spans="1:15">
      <c r="A452" t="s">
        <v>246</v>
      </c>
      <c r="B452" t="s">
        <v>558</v>
      </c>
      <c r="C452" t="s">
        <v>559</v>
      </c>
      <c r="E452" s="22" t="s">
        <v>247</v>
      </c>
      <c r="F452" t="s">
        <v>558</v>
      </c>
      <c r="G452" t="s">
        <v>559</v>
      </c>
    </row>
    <row r="453" spans="1:15">
      <c r="B453">
        <v>1</v>
      </c>
      <c r="C453">
        <v>0.27900000000000003</v>
      </c>
      <c r="F453">
        <v>1</v>
      </c>
    </row>
    <row r="454" spans="1:15">
      <c r="B454">
        <v>2</v>
      </c>
      <c r="C454">
        <v>0.26700000000000002</v>
      </c>
      <c r="F454">
        <v>2</v>
      </c>
    </row>
    <row r="455" spans="1:15">
      <c r="B455">
        <v>3</v>
      </c>
      <c r="C455">
        <v>0.28100000000000003</v>
      </c>
      <c r="F455">
        <v>3</v>
      </c>
    </row>
    <row r="456" spans="1:15">
      <c r="B456">
        <v>4</v>
      </c>
      <c r="C456">
        <v>0.28199999999999997</v>
      </c>
      <c r="F456">
        <v>4</v>
      </c>
    </row>
    <row r="457" spans="1:15">
      <c r="B457">
        <v>5</v>
      </c>
      <c r="C457">
        <v>0.27600000000000002</v>
      </c>
      <c r="F457">
        <v>5</v>
      </c>
    </row>
    <row r="458" spans="1:15">
      <c r="B458">
        <v>6</v>
      </c>
      <c r="C458">
        <v>0.28199999999999997</v>
      </c>
      <c r="F458">
        <v>6</v>
      </c>
    </row>
    <row r="459" spans="1:15">
      <c r="B459">
        <v>7</v>
      </c>
      <c r="C459">
        <v>0.27300000000000002</v>
      </c>
      <c r="F459">
        <v>7</v>
      </c>
    </row>
    <row r="460" spans="1:15">
      <c r="B460">
        <v>8</v>
      </c>
      <c r="C460">
        <v>0.27400000000000002</v>
      </c>
      <c r="F460">
        <v>8</v>
      </c>
    </row>
    <row r="462" spans="1:15">
      <c r="B462" t="s">
        <v>561</v>
      </c>
      <c r="C462">
        <f>(SUM(C453:C460)/8)</f>
        <v>0.27675</v>
      </c>
      <c r="F462" t="s">
        <v>561</v>
      </c>
      <c r="G462">
        <f>(SUM(G453:G460)/8)</f>
        <v>0</v>
      </c>
    </row>
    <row r="464" spans="1:15">
      <c r="A464" t="s">
        <v>248</v>
      </c>
      <c r="B464" t="s">
        <v>558</v>
      </c>
      <c r="C464" t="s">
        <v>559</v>
      </c>
      <c r="E464" t="s">
        <v>249</v>
      </c>
      <c r="F464" t="s">
        <v>558</v>
      </c>
      <c r="G464" t="s">
        <v>559</v>
      </c>
    </row>
    <row r="465" spans="1:7">
      <c r="B465">
        <v>1</v>
      </c>
      <c r="C465">
        <v>0.27200000000000002</v>
      </c>
      <c r="F465">
        <v>1</v>
      </c>
      <c r="G465">
        <v>0.27100000000000002</v>
      </c>
    </row>
    <row r="466" spans="1:7">
      <c r="B466">
        <v>2</v>
      </c>
      <c r="C466">
        <v>0.28899999999999998</v>
      </c>
      <c r="F466">
        <v>2</v>
      </c>
      <c r="G466">
        <v>0.27700000000000002</v>
      </c>
    </row>
    <row r="467" spans="1:7">
      <c r="B467">
        <v>3</v>
      </c>
      <c r="C467">
        <v>0.26800000000000002</v>
      </c>
      <c r="F467">
        <v>3</v>
      </c>
      <c r="G467">
        <v>0.27300000000000002</v>
      </c>
    </row>
    <row r="468" spans="1:7">
      <c r="B468">
        <v>4</v>
      </c>
      <c r="C468">
        <v>0.27800000000000002</v>
      </c>
      <c r="F468">
        <v>4</v>
      </c>
      <c r="G468">
        <v>0.27</v>
      </c>
    </row>
    <row r="469" spans="1:7">
      <c r="B469">
        <v>5</v>
      </c>
      <c r="C469">
        <v>0.27900000000000003</v>
      </c>
      <c r="F469">
        <v>5</v>
      </c>
      <c r="G469">
        <v>0.27200000000000002</v>
      </c>
    </row>
    <row r="470" spans="1:7">
      <c r="B470">
        <v>6</v>
      </c>
      <c r="C470">
        <v>0.27800000000000002</v>
      </c>
      <c r="F470">
        <v>6</v>
      </c>
      <c r="G470">
        <v>0.27400000000000002</v>
      </c>
    </row>
    <row r="471" spans="1:7">
      <c r="B471">
        <v>7</v>
      </c>
      <c r="C471">
        <v>0.28000000000000003</v>
      </c>
      <c r="F471">
        <v>7</v>
      </c>
      <c r="G471">
        <v>0.27500000000000002</v>
      </c>
    </row>
    <row r="472" spans="1:7">
      <c r="B472">
        <v>8</v>
      </c>
      <c r="C472">
        <v>0.27500000000000002</v>
      </c>
      <c r="F472">
        <v>8</v>
      </c>
      <c r="G472">
        <v>0.27600000000000002</v>
      </c>
    </row>
    <row r="474" spans="1:7">
      <c r="B474" t="s">
        <v>561</v>
      </c>
      <c r="C474">
        <f>(SUM(C465:C472)/8)</f>
        <v>0.27737500000000004</v>
      </c>
      <c r="F474" t="s">
        <v>561</v>
      </c>
      <c r="G474">
        <f>(SUM(G465:G472)/8)</f>
        <v>0.27350000000000008</v>
      </c>
    </row>
    <row r="476" spans="1:7">
      <c r="A476" t="s">
        <v>250</v>
      </c>
      <c r="B476" t="s">
        <v>558</v>
      </c>
      <c r="C476" t="s">
        <v>559</v>
      </c>
      <c r="E476" t="s">
        <v>252</v>
      </c>
      <c r="F476" t="s">
        <v>558</v>
      </c>
      <c r="G476" t="s">
        <v>559</v>
      </c>
    </row>
    <row r="477" spans="1:7">
      <c r="B477">
        <v>1</v>
      </c>
      <c r="C477">
        <v>0.255</v>
      </c>
      <c r="F477">
        <v>1</v>
      </c>
      <c r="G477">
        <v>0.27900000000000003</v>
      </c>
    </row>
    <row r="478" spans="1:7">
      <c r="B478">
        <v>2</v>
      </c>
      <c r="C478">
        <v>0.27800000000000002</v>
      </c>
      <c r="F478">
        <v>2</v>
      </c>
      <c r="G478">
        <v>0.26100000000000001</v>
      </c>
    </row>
    <row r="479" spans="1:7">
      <c r="B479">
        <v>3</v>
      </c>
      <c r="C479">
        <v>0.27900000000000003</v>
      </c>
      <c r="F479">
        <v>3</v>
      </c>
      <c r="G479">
        <v>0.27200000000000002</v>
      </c>
    </row>
    <row r="480" spans="1:7">
      <c r="B480">
        <v>4</v>
      </c>
      <c r="C480">
        <v>0.27200000000000002</v>
      </c>
      <c r="F480">
        <v>4</v>
      </c>
      <c r="G480">
        <v>0.26600000000000001</v>
      </c>
    </row>
    <row r="481" spans="1:7">
      <c r="B481">
        <v>5</v>
      </c>
      <c r="C481">
        <v>0.28299999999999997</v>
      </c>
      <c r="F481">
        <v>5</v>
      </c>
      <c r="G481">
        <v>0.27400000000000002</v>
      </c>
    </row>
    <row r="482" spans="1:7">
      <c r="B482">
        <v>6</v>
      </c>
      <c r="C482">
        <v>0.28299999999999997</v>
      </c>
      <c r="F482">
        <v>6</v>
      </c>
      <c r="G482">
        <v>0.27800000000000002</v>
      </c>
    </row>
    <row r="483" spans="1:7">
      <c r="B483">
        <v>7</v>
      </c>
      <c r="C483">
        <v>0.28199999999999997</v>
      </c>
      <c r="F483">
        <v>7</v>
      </c>
      <c r="G483">
        <v>0.28000000000000003</v>
      </c>
    </row>
    <row r="484" spans="1:7">
      <c r="B484">
        <v>8</v>
      </c>
      <c r="C484">
        <v>0.28000000000000003</v>
      </c>
      <c r="F484">
        <v>8</v>
      </c>
      <c r="G484">
        <v>0.26900000000000002</v>
      </c>
    </row>
    <row r="486" spans="1:7">
      <c r="B486" t="s">
        <v>561</v>
      </c>
      <c r="C486">
        <f>(SUM(C477:C484)/8)</f>
        <v>0.27649999999999997</v>
      </c>
      <c r="F486" t="s">
        <v>561</v>
      </c>
      <c r="G486">
        <f>(SUM(G477:G484)/8)</f>
        <v>0.27237500000000003</v>
      </c>
    </row>
    <row r="488" spans="1:7">
      <c r="A488" t="s">
        <v>254</v>
      </c>
      <c r="B488" t="s">
        <v>558</v>
      </c>
      <c r="C488" t="s">
        <v>559</v>
      </c>
      <c r="E488" t="s">
        <v>256</v>
      </c>
      <c r="F488" t="s">
        <v>558</v>
      </c>
      <c r="G488" t="s">
        <v>559</v>
      </c>
    </row>
    <row r="489" spans="1:7">
      <c r="B489">
        <v>1</v>
      </c>
      <c r="C489">
        <v>0.27700000000000002</v>
      </c>
      <c r="F489">
        <v>1</v>
      </c>
      <c r="G489">
        <v>0.26900000000000002</v>
      </c>
    </row>
    <row r="490" spans="1:7">
      <c r="B490">
        <v>2</v>
      </c>
      <c r="C490">
        <v>0.27200000000000002</v>
      </c>
      <c r="F490">
        <v>2</v>
      </c>
      <c r="G490">
        <v>0.26800000000000002</v>
      </c>
    </row>
    <row r="491" spans="1:7">
      <c r="B491">
        <v>3</v>
      </c>
      <c r="C491">
        <v>0.27600000000000002</v>
      </c>
      <c r="F491">
        <v>3</v>
      </c>
      <c r="G491">
        <v>0.27500000000000002</v>
      </c>
    </row>
    <row r="492" spans="1:7">
      <c r="B492">
        <v>4</v>
      </c>
      <c r="C492">
        <v>0.26800000000000002</v>
      </c>
      <c r="F492">
        <v>4</v>
      </c>
      <c r="G492">
        <v>0.27700000000000002</v>
      </c>
    </row>
    <row r="493" spans="1:7">
      <c r="B493">
        <v>5</v>
      </c>
      <c r="C493">
        <v>0.26800000000000002</v>
      </c>
      <c r="F493">
        <v>5</v>
      </c>
      <c r="G493">
        <v>0.26900000000000002</v>
      </c>
    </row>
    <row r="494" spans="1:7">
      <c r="B494">
        <v>6</v>
      </c>
      <c r="C494">
        <v>0.27800000000000002</v>
      </c>
      <c r="F494">
        <v>6</v>
      </c>
      <c r="G494">
        <v>0.27100000000000002</v>
      </c>
    </row>
    <row r="495" spans="1:7">
      <c r="B495">
        <v>7</v>
      </c>
      <c r="C495">
        <v>0.27700000000000002</v>
      </c>
      <c r="F495">
        <v>7</v>
      </c>
      <c r="G495">
        <v>0.28299999999999997</v>
      </c>
    </row>
    <row r="496" spans="1:7">
      <c r="B496">
        <v>8</v>
      </c>
      <c r="C496">
        <v>0.27700000000000002</v>
      </c>
      <c r="F496">
        <v>8</v>
      </c>
      <c r="G496">
        <v>0.27700000000000002</v>
      </c>
    </row>
    <row r="498" spans="1:7">
      <c r="B498" t="s">
        <v>561</v>
      </c>
      <c r="C498">
        <f>(SUM(C489:C496)/8)</f>
        <v>0.27412500000000001</v>
      </c>
      <c r="F498" t="s">
        <v>561</v>
      </c>
      <c r="G498">
        <f>(SUM(G489:G496)/8)</f>
        <v>0.27362500000000001</v>
      </c>
    </row>
    <row r="500" spans="1:7">
      <c r="A500" t="s">
        <v>257</v>
      </c>
      <c r="B500" t="s">
        <v>558</v>
      </c>
      <c r="C500" t="s">
        <v>559</v>
      </c>
      <c r="E500" t="s">
        <v>259</v>
      </c>
      <c r="F500" t="s">
        <v>558</v>
      </c>
      <c r="G500" t="s">
        <v>559</v>
      </c>
    </row>
    <row r="501" spans="1:7">
      <c r="B501">
        <v>1</v>
      </c>
      <c r="C501">
        <v>0.28000000000000003</v>
      </c>
      <c r="F501">
        <v>1</v>
      </c>
      <c r="G501">
        <v>0.26800000000000002</v>
      </c>
    </row>
    <row r="502" spans="1:7">
      <c r="B502">
        <v>2</v>
      </c>
      <c r="C502">
        <v>0.27100000000000002</v>
      </c>
      <c r="F502">
        <v>2</v>
      </c>
      <c r="G502">
        <v>0.28100000000000003</v>
      </c>
    </row>
    <row r="503" spans="1:7">
      <c r="B503">
        <v>3</v>
      </c>
      <c r="C503">
        <v>0.28000000000000003</v>
      </c>
      <c r="F503">
        <v>3</v>
      </c>
      <c r="G503">
        <v>0.28699999999999998</v>
      </c>
    </row>
    <row r="504" spans="1:7">
      <c r="B504">
        <v>4</v>
      </c>
      <c r="C504">
        <v>0.27300000000000002</v>
      </c>
      <c r="F504">
        <v>4</v>
      </c>
      <c r="G504">
        <v>0.28000000000000003</v>
      </c>
    </row>
    <row r="505" spans="1:7">
      <c r="B505">
        <v>5</v>
      </c>
      <c r="C505">
        <v>0.27800000000000002</v>
      </c>
      <c r="F505">
        <v>5</v>
      </c>
      <c r="G505">
        <v>0.26900000000000002</v>
      </c>
    </row>
    <row r="506" spans="1:7">
      <c r="B506">
        <v>6</v>
      </c>
      <c r="C506">
        <v>0.27800000000000002</v>
      </c>
      <c r="F506">
        <v>6</v>
      </c>
      <c r="G506">
        <v>0.27500000000000002</v>
      </c>
    </row>
    <row r="507" spans="1:7">
      <c r="B507">
        <v>7</v>
      </c>
      <c r="C507">
        <v>0.27700000000000002</v>
      </c>
      <c r="F507">
        <v>7</v>
      </c>
      <c r="G507">
        <v>0.27800000000000002</v>
      </c>
    </row>
    <row r="508" spans="1:7">
      <c r="B508">
        <v>8</v>
      </c>
      <c r="C508">
        <v>0.28299999999999997</v>
      </c>
      <c r="F508">
        <v>8</v>
      </c>
      <c r="G508">
        <v>0.28000000000000003</v>
      </c>
    </row>
    <row r="510" spans="1:7">
      <c r="B510" t="s">
        <v>561</v>
      </c>
      <c r="C510">
        <f>(SUM(C501:C508)/8)</f>
        <v>0.27750000000000002</v>
      </c>
      <c r="F510" t="s">
        <v>561</v>
      </c>
      <c r="G510">
        <f>(SUM(G501:G508)/8)</f>
        <v>0.27725</v>
      </c>
    </row>
    <row r="512" spans="1:7">
      <c r="A512" t="s">
        <v>260</v>
      </c>
      <c r="B512" t="s">
        <v>558</v>
      </c>
      <c r="C512" t="s">
        <v>559</v>
      </c>
      <c r="E512" t="s">
        <v>262</v>
      </c>
      <c r="F512" t="s">
        <v>558</v>
      </c>
      <c r="G512" t="s">
        <v>559</v>
      </c>
    </row>
    <row r="513" spans="1:15">
      <c r="A513">
        <v>127</v>
      </c>
      <c r="B513">
        <v>1</v>
      </c>
      <c r="C513">
        <v>0.27900000000000003</v>
      </c>
      <c r="F513">
        <v>1</v>
      </c>
      <c r="G513">
        <v>0.27800000000000002</v>
      </c>
    </row>
    <row r="514" spans="1:15">
      <c r="B514">
        <v>2</v>
      </c>
      <c r="C514">
        <v>0.28199999999999997</v>
      </c>
      <c r="F514">
        <v>2</v>
      </c>
      <c r="G514">
        <v>0.28299999999999997</v>
      </c>
    </row>
    <row r="515" spans="1:15">
      <c r="B515">
        <v>3</v>
      </c>
      <c r="C515">
        <v>0.27500000000000002</v>
      </c>
      <c r="F515">
        <v>3</v>
      </c>
      <c r="G515">
        <v>0.28299999999999997</v>
      </c>
    </row>
    <row r="516" spans="1:15">
      <c r="B516">
        <v>4</v>
      </c>
      <c r="C516">
        <v>0.28499999999999998</v>
      </c>
      <c r="F516">
        <v>4</v>
      </c>
      <c r="G516">
        <v>0.27400000000000002</v>
      </c>
    </row>
    <row r="517" spans="1:15">
      <c r="B517">
        <v>5</v>
      </c>
      <c r="C517">
        <v>0.27700000000000002</v>
      </c>
      <c r="F517">
        <v>5</v>
      </c>
      <c r="G517">
        <v>0.27900000000000003</v>
      </c>
    </row>
    <row r="518" spans="1:15">
      <c r="B518">
        <v>6</v>
      </c>
      <c r="C518">
        <v>0.28199999999999997</v>
      </c>
      <c r="F518">
        <v>6</v>
      </c>
      <c r="G518">
        <v>0.28100000000000003</v>
      </c>
    </row>
    <row r="519" spans="1:15">
      <c r="B519">
        <v>7</v>
      </c>
      <c r="C519">
        <v>0.28699999999999998</v>
      </c>
      <c r="F519">
        <v>7</v>
      </c>
      <c r="G519">
        <v>0.27700000000000002</v>
      </c>
    </row>
    <row r="520" spans="1:15">
      <c r="B520">
        <v>8</v>
      </c>
      <c r="C520">
        <v>0.28299999999999997</v>
      </c>
      <c r="F520">
        <v>8</v>
      </c>
      <c r="G520">
        <v>0.27800000000000002</v>
      </c>
    </row>
    <row r="522" spans="1:15">
      <c r="B522" t="s">
        <v>561</v>
      </c>
      <c r="C522">
        <f>(SUM(C513:C520)/8)</f>
        <v>0.28125</v>
      </c>
      <c r="F522" t="s">
        <v>561</v>
      </c>
      <c r="G522">
        <f>(SUM(G513:G520)/8)</f>
        <v>0.27912500000000001</v>
      </c>
    </row>
    <row r="524" spans="1:15">
      <c r="A524" t="s">
        <v>263</v>
      </c>
      <c r="B524" t="s">
        <v>558</v>
      </c>
      <c r="C524" t="s">
        <v>559</v>
      </c>
      <c r="E524" t="s">
        <v>265</v>
      </c>
      <c r="F524" t="s">
        <v>558</v>
      </c>
      <c r="G524" t="s">
        <v>559</v>
      </c>
      <c r="I524" t="s">
        <v>268</v>
      </c>
      <c r="J524" t="s">
        <v>558</v>
      </c>
      <c r="K524" t="s">
        <v>559</v>
      </c>
      <c r="M524" t="s">
        <v>270</v>
      </c>
      <c r="N524" t="s">
        <v>558</v>
      </c>
      <c r="O524" t="s">
        <v>559</v>
      </c>
    </row>
    <row r="525" spans="1:15">
      <c r="A525">
        <v>128</v>
      </c>
      <c r="B525">
        <v>1</v>
      </c>
      <c r="C525">
        <v>0.27300000000000002</v>
      </c>
      <c r="F525">
        <v>1</v>
      </c>
      <c r="G525">
        <v>0.27900000000000003</v>
      </c>
      <c r="J525">
        <v>1</v>
      </c>
      <c r="K525">
        <v>0.28799999999999998</v>
      </c>
      <c r="N525">
        <v>1</v>
      </c>
      <c r="O525">
        <v>0.28100000000000003</v>
      </c>
    </row>
    <row r="526" spans="1:15">
      <c r="B526">
        <v>2</v>
      </c>
      <c r="C526">
        <v>0.27500000000000002</v>
      </c>
      <c r="F526">
        <v>2</v>
      </c>
      <c r="G526">
        <v>0.28499999999999998</v>
      </c>
      <c r="J526">
        <v>2</v>
      </c>
      <c r="K526">
        <v>0.27400000000000002</v>
      </c>
      <c r="N526">
        <v>2</v>
      </c>
      <c r="O526">
        <v>0.28899999999999998</v>
      </c>
    </row>
    <row r="527" spans="1:15">
      <c r="B527">
        <v>3</v>
      </c>
      <c r="C527">
        <v>0.28199999999999997</v>
      </c>
      <c r="F527">
        <v>3</v>
      </c>
      <c r="G527">
        <v>0.27700000000000002</v>
      </c>
      <c r="J527">
        <v>3</v>
      </c>
      <c r="K527">
        <v>0.27600000000000002</v>
      </c>
      <c r="N527">
        <v>3</v>
      </c>
      <c r="O527">
        <v>0.27200000000000002</v>
      </c>
    </row>
    <row r="528" spans="1:15">
      <c r="B528">
        <v>4</v>
      </c>
      <c r="C528">
        <v>0.27700000000000002</v>
      </c>
      <c r="F528">
        <v>4</v>
      </c>
      <c r="G528">
        <v>0.28799999999999998</v>
      </c>
      <c r="J528">
        <v>4</v>
      </c>
      <c r="K528">
        <v>0.28699999999999998</v>
      </c>
      <c r="N528">
        <v>4</v>
      </c>
      <c r="O528">
        <v>0.27800000000000002</v>
      </c>
    </row>
    <row r="529" spans="1:15">
      <c r="B529">
        <v>5</v>
      </c>
      <c r="C529">
        <v>0.26800000000000002</v>
      </c>
      <c r="F529">
        <v>5</v>
      </c>
      <c r="G529">
        <v>0.28399999999999997</v>
      </c>
      <c r="J529">
        <v>5</v>
      </c>
      <c r="K529">
        <v>0.28799999999999998</v>
      </c>
      <c r="N529">
        <v>5</v>
      </c>
      <c r="O529">
        <v>0.27600000000000002</v>
      </c>
    </row>
    <row r="530" spans="1:15">
      <c r="B530">
        <v>6</v>
      </c>
      <c r="C530">
        <v>0.28799999999999998</v>
      </c>
      <c r="F530">
        <v>6</v>
      </c>
      <c r="G530">
        <v>0.28599999999999998</v>
      </c>
      <c r="J530">
        <v>6</v>
      </c>
      <c r="K530">
        <v>0.28499999999999998</v>
      </c>
      <c r="N530">
        <v>6</v>
      </c>
      <c r="O530">
        <v>0.28000000000000003</v>
      </c>
    </row>
    <row r="531" spans="1:15">
      <c r="B531">
        <v>7</v>
      </c>
      <c r="C531">
        <v>0.27300000000000002</v>
      </c>
      <c r="F531">
        <v>7</v>
      </c>
      <c r="G531">
        <v>0.27900000000000003</v>
      </c>
      <c r="J531">
        <v>7</v>
      </c>
      <c r="K531">
        <v>0.28299999999999997</v>
      </c>
      <c r="N531">
        <v>7</v>
      </c>
      <c r="O531">
        <v>0.28899999999999998</v>
      </c>
    </row>
    <row r="532" spans="1:15">
      <c r="B532">
        <v>8</v>
      </c>
      <c r="C532">
        <v>0.27600000000000002</v>
      </c>
      <c r="F532">
        <v>8</v>
      </c>
      <c r="G532">
        <v>0.27800000000000002</v>
      </c>
      <c r="J532">
        <v>8</v>
      </c>
      <c r="K532">
        <v>0.27100000000000002</v>
      </c>
      <c r="N532">
        <v>8</v>
      </c>
      <c r="O532">
        <v>0.28199999999999997</v>
      </c>
    </row>
    <row r="534" spans="1:15">
      <c r="B534" t="s">
        <v>561</v>
      </c>
      <c r="C534">
        <f>(SUM(C525:C532)/8)</f>
        <v>0.27650000000000008</v>
      </c>
      <c r="F534" t="s">
        <v>561</v>
      </c>
      <c r="G534">
        <f>(SUM(G525:G532)/8)</f>
        <v>0.28200000000000003</v>
      </c>
      <c r="J534" t="s">
        <v>561</v>
      </c>
      <c r="K534">
        <f>(SUM(K525:K532)/8)</f>
        <v>0.28149999999999997</v>
      </c>
      <c r="N534" t="s">
        <v>561</v>
      </c>
      <c r="O534">
        <f>(SUM(O525:O532)/8)</f>
        <v>0.28087499999999999</v>
      </c>
    </row>
    <row r="536" spans="1:15">
      <c r="A536" t="s">
        <v>271</v>
      </c>
      <c r="B536" t="s">
        <v>558</v>
      </c>
      <c r="C536" t="s">
        <v>559</v>
      </c>
      <c r="E536" t="s">
        <v>272</v>
      </c>
      <c r="F536" t="s">
        <v>558</v>
      </c>
      <c r="G536" t="s">
        <v>559</v>
      </c>
      <c r="I536" t="s">
        <v>273</v>
      </c>
      <c r="J536" t="s">
        <v>558</v>
      </c>
      <c r="K536" t="s">
        <v>559</v>
      </c>
      <c r="M536" t="s">
        <v>275</v>
      </c>
      <c r="N536" t="s">
        <v>558</v>
      </c>
      <c r="O536" t="s">
        <v>559</v>
      </c>
    </row>
    <row r="537" spans="1:15">
      <c r="A537">
        <v>129</v>
      </c>
      <c r="B537">
        <v>1</v>
      </c>
      <c r="C537">
        <v>0.27100000000000002</v>
      </c>
      <c r="F537">
        <v>1</v>
      </c>
      <c r="G537">
        <v>0.26800000000000002</v>
      </c>
      <c r="J537">
        <v>1</v>
      </c>
      <c r="K537">
        <v>0.27100000000000002</v>
      </c>
      <c r="N537">
        <v>1</v>
      </c>
      <c r="O537">
        <v>0.28599999999999998</v>
      </c>
    </row>
    <row r="538" spans="1:15">
      <c r="B538">
        <v>2</v>
      </c>
      <c r="C538">
        <v>0.26800000000000002</v>
      </c>
      <c r="F538">
        <v>2</v>
      </c>
      <c r="G538">
        <v>0.26700000000000002</v>
      </c>
      <c r="J538">
        <v>2</v>
      </c>
      <c r="K538">
        <v>0.27800000000000002</v>
      </c>
      <c r="N538">
        <v>2</v>
      </c>
      <c r="O538">
        <v>0.29699999999999999</v>
      </c>
    </row>
    <row r="539" spans="1:15">
      <c r="B539">
        <v>3</v>
      </c>
      <c r="C539">
        <v>0.27</v>
      </c>
      <c r="F539">
        <v>3</v>
      </c>
      <c r="G539">
        <v>0.26900000000000002</v>
      </c>
      <c r="J539">
        <v>3</v>
      </c>
      <c r="K539">
        <v>0.28199999999999997</v>
      </c>
      <c r="N539">
        <v>3</v>
      </c>
      <c r="O539">
        <v>0.28499999999999998</v>
      </c>
    </row>
    <row r="540" spans="1:15">
      <c r="B540">
        <v>4</v>
      </c>
      <c r="C540">
        <v>0.27500000000000002</v>
      </c>
      <c r="F540">
        <v>4</v>
      </c>
      <c r="G540">
        <v>0.26600000000000001</v>
      </c>
      <c r="J540">
        <v>4</v>
      </c>
      <c r="K540">
        <v>0.28699999999999998</v>
      </c>
      <c r="N540">
        <v>4</v>
      </c>
      <c r="O540">
        <v>0.29799999999999999</v>
      </c>
    </row>
    <row r="541" spans="1:15">
      <c r="B541">
        <v>5</v>
      </c>
      <c r="C541">
        <v>0.27100000000000002</v>
      </c>
      <c r="F541">
        <v>5</v>
      </c>
      <c r="G541">
        <v>0.27</v>
      </c>
      <c r="J541">
        <v>5</v>
      </c>
      <c r="K541">
        <v>0.28000000000000003</v>
      </c>
      <c r="N541">
        <v>5</v>
      </c>
      <c r="O541">
        <v>0.28499999999999998</v>
      </c>
    </row>
    <row r="542" spans="1:15">
      <c r="B542">
        <v>6</v>
      </c>
      <c r="C542">
        <v>0.26700000000000002</v>
      </c>
      <c r="F542">
        <v>6</v>
      </c>
      <c r="G542">
        <v>0.26300000000000001</v>
      </c>
      <c r="J542">
        <v>6</v>
      </c>
      <c r="K542">
        <v>0.27600000000000002</v>
      </c>
      <c r="N542">
        <v>6</v>
      </c>
      <c r="O542">
        <v>0.29599999999999999</v>
      </c>
    </row>
    <row r="543" spans="1:15">
      <c r="B543">
        <v>7</v>
      </c>
      <c r="C543">
        <v>0.27300000000000002</v>
      </c>
      <c r="F543">
        <v>7</v>
      </c>
      <c r="G543">
        <v>0.27400000000000002</v>
      </c>
      <c r="J543">
        <v>7</v>
      </c>
      <c r="K543">
        <v>0.28499999999999998</v>
      </c>
      <c r="N543">
        <v>7</v>
      </c>
      <c r="O543">
        <v>0.28499999999999998</v>
      </c>
    </row>
    <row r="544" spans="1:15">
      <c r="B544">
        <v>8</v>
      </c>
      <c r="C544">
        <v>0.27400000000000002</v>
      </c>
      <c r="F544">
        <v>8</v>
      </c>
      <c r="G544">
        <v>0.27300000000000002</v>
      </c>
      <c r="J544">
        <v>8</v>
      </c>
      <c r="K544">
        <v>0.27500000000000002</v>
      </c>
      <c r="N544">
        <v>8</v>
      </c>
      <c r="O544">
        <v>0.29799999999999999</v>
      </c>
    </row>
    <row r="546" spans="1:15">
      <c r="B546" t="s">
        <v>561</v>
      </c>
      <c r="C546">
        <f>(SUM(C537:C544)/8)</f>
        <v>0.271125</v>
      </c>
      <c r="F546" t="s">
        <v>561</v>
      </c>
      <c r="G546">
        <f>(SUM(G537:G544)/8)</f>
        <v>0.26875000000000004</v>
      </c>
      <c r="J546" t="s">
        <v>561</v>
      </c>
      <c r="K546">
        <f>(SUM(K537:K544)/8)</f>
        <v>0.27925</v>
      </c>
      <c r="N546" t="s">
        <v>561</v>
      </c>
      <c r="O546">
        <f>(SUM(O537:O544)/8)</f>
        <v>0.29125000000000001</v>
      </c>
    </row>
    <row r="548" spans="1:15">
      <c r="A548" t="s">
        <v>276</v>
      </c>
      <c r="B548" t="s">
        <v>558</v>
      </c>
      <c r="C548" t="s">
        <v>559</v>
      </c>
      <c r="E548" t="s">
        <v>278</v>
      </c>
      <c r="F548" t="s">
        <v>558</v>
      </c>
      <c r="G548" t="s">
        <v>559</v>
      </c>
      <c r="I548" t="s">
        <v>279</v>
      </c>
      <c r="J548" t="s">
        <v>558</v>
      </c>
      <c r="K548" t="s">
        <v>559</v>
      </c>
      <c r="M548" t="s">
        <v>281</v>
      </c>
      <c r="N548" t="s">
        <v>558</v>
      </c>
      <c r="O548" t="s">
        <v>559</v>
      </c>
    </row>
    <row r="549" spans="1:15">
      <c r="A549">
        <v>130</v>
      </c>
      <c r="B549">
        <v>1</v>
      </c>
      <c r="C549">
        <v>0.26800000000000002</v>
      </c>
      <c r="F549">
        <v>1</v>
      </c>
      <c r="G549">
        <v>0.28000000000000003</v>
      </c>
      <c r="J549">
        <v>1</v>
      </c>
      <c r="K549">
        <v>0.27100000000000002</v>
      </c>
      <c r="N549">
        <v>1</v>
      </c>
      <c r="O549">
        <v>0.27100000000000002</v>
      </c>
    </row>
    <row r="550" spans="1:15">
      <c r="B550">
        <v>2</v>
      </c>
      <c r="C550">
        <v>0.27300000000000002</v>
      </c>
      <c r="F550">
        <v>2</v>
      </c>
      <c r="G550">
        <v>0.28999999999999998</v>
      </c>
      <c r="J550">
        <v>2</v>
      </c>
      <c r="K550">
        <v>0.28000000000000003</v>
      </c>
      <c r="N550">
        <v>2</v>
      </c>
      <c r="O550">
        <v>0.27</v>
      </c>
    </row>
    <row r="551" spans="1:15">
      <c r="B551">
        <v>3</v>
      </c>
      <c r="C551">
        <v>0.28199999999999997</v>
      </c>
      <c r="F551">
        <v>3</v>
      </c>
      <c r="G551">
        <v>0.28599999999999998</v>
      </c>
      <c r="J551">
        <v>3</v>
      </c>
      <c r="K551">
        <v>0.28000000000000003</v>
      </c>
      <c r="N551">
        <v>3</v>
      </c>
      <c r="O551">
        <v>0.27100000000000002</v>
      </c>
    </row>
    <row r="552" spans="1:15">
      <c r="B552">
        <v>4</v>
      </c>
      <c r="C552">
        <v>0.27200000000000002</v>
      </c>
      <c r="F552">
        <v>4</v>
      </c>
      <c r="G552">
        <v>0.29499999999999998</v>
      </c>
      <c r="J552">
        <v>4</v>
      </c>
      <c r="K552">
        <v>0.26900000000000002</v>
      </c>
      <c r="N552">
        <v>4</v>
      </c>
      <c r="O552">
        <v>0.27100000000000002</v>
      </c>
    </row>
    <row r="553" spans="1:15">
      <c r="B553">
        <v>5</v>
      </c>
      <c r="C553">
        <v>0.28000000000000003</v>
      </c>
      <c r="F553">
        <v>5</v>
      </c>
      <c r="G553">
        <v>0.27500000000000002</v>
      </c>
      <c r="J553">
        <v>5</v>
      </c>
      <c r="K553">
        <v>0.26200000000000001</v>
      </c>
      <c r="N553">
        <v>5</v>
      </c>
      <c r="O553">
        <v>0.27300000000000002</v>
      </c>
    </row>
    <row r="554" spans="1:15">
      <c r="B554">
        <v>6</v>
      </c>
      <c r="C554">
        <v>0.27100000000000002</v>
      </c>
      <c r="F554">
        <v>6</v>
      </c>
      <c r="G554">
        <v>0.28199999999999997</v>
      </c>
      <c r="J554">
        <v>6</v>
      </c>
      <c r="K554">
        <v>0.26800000000000002</v>
      </c>
      <c r="N554">
        <v>6</v>
      </c>
      <c r="O554">
        <v>0.27700000000000002</v>
      </c>
    </row>
    <row r="555" spans="1:15">
      <c r="B555">
        <v>7</v>
      </c>
      <c r="C555">
        <v>0.28399999999999997</v>
      </c>
      <c r="F555">
        <v>7</v>
      </c>
      <c r="G555">
        <v>0.27700000000000002</v>
      </c>
      <c r="J555">
        <v>7</v>
      </c>
      <c r="K555">
        <v>0.26400000000000001</v>
      </c>
      <c r="N555">
        <v>7</v>
      </c>
      <c r="O555">
        <v>0.27800000000000002</v>
      </c>
    </row>
    <row r="556" spans="1:15">
      <c r="B556">
        <v>8</v>
      </c>
      <c r="C556">
        <v>0.27600000000000002</v>
      </c>
      <c r="F556">
        <v>8</v>
      </c>
      <c r="G556">
        <v>0.28000000000000003</v>
      </c>
      <c r="J556">
        <v>8</v>
      </c>
      <c r="K556">
        <v>0.27600000000000002</v>
      </c>
      <c r="N556">
        <v>8</v>
      </c>
      <c r="O556">
        <v>0.27</v>
      </c>
    </row>
    <row r="558" spans="1:15">
      <c r="B558" t="s">
        <v>561</v>
      </c>
      <c r="C558">
        <f>(SUM(C549:C556)/8)</f>
        <v>0.27575</v>
      </c>
      <c r="F558" t="s">
        <v>561</v>
      </c>
      <c r="G558">
        <f>(SUM(G549:G556)/8)</f>
        <v>0.28312500000000007</v>
      </c>
      <c r="J558" t="s">
        <v>561</v>
      </c>
      <c r="K558">
        <f>(SUM(K549:K556)/8)</f>
        <v>0.27124999999999999</v>
      </c>
      <c r="N558" t="s">
        <v>561</v>
      </c>
      <c r="O558">
        <f>(SUM(O549:O556)/8)</f>
        <v>0.27262500000000006</v>
      </c>
    </row>
    <row r="560" spans="1:15">
      <c r="A560" t="s">
        <v>282</v>
      </c>
      <c r="B560" t="s">
        <v>558</v>
      </c>
      <c r="C560" t="s">
        <v>559</v>
      </c>
      <c r="E560" t="s">
        <v>283</v>
      </c>
      <c r="F560" t="s">
        <v>558</v>
      </c>
      <c r="G560" t="s">
        <v>559</v>
      </c>
    </row>
    <row r="561" spans="1:7">
      <c r="A561">
        <v>131</v>
      </c>
      <c r="B561">
        <v>1</v>
      </c>
      <c r="F561">
        <v>1</v>
      </c>
    </row>
    <row r="562" spans="1:7">
      <c r="B562">
        <v>2</v>
      </c>
      <c r="F562">
        <v>2</v>
      </c>
    </row>
    <row r="563" spans="1:7">
      <c r="B563">
        <v>3</v>
      </c>
      <c r="F563">
        <v>3</v>
      </c>
    </row>
    <row r="564" spans="1:7">
      <c r="B564">
        <v>4</v>
      </c>
      <c r="F564">
        <v>4</v>
      </c>
    </row>
    <row r="565" spans="1:7">
      <c r="B565">
        <v>5</v>
      </c>
      <c r="F565">
        <v>5</v>
      </c>
    </row>
    <row r="566" spans="1:7">
      <c r="B566">
        <v>6</v>
      </c>
      <c r="F566">
        <v>6</v>
      </c>
    </row>
    <row r="567" spans="1:7">
      <c r="B567">
        <v>7</v>
      </c>
      <c r="F567">
        <v>7</v>
      </c>
    </row>
    <row r="568" spans="1:7">
      <c r="B568">
        <v>8</v>
      </c>
      <c r="F568">
        <v>8</v>
      </c>
    </row>
    <row r="570" spans="1:7">
      <c r="B570" t="s">
        <v>561</v>
      </c>
      <c r="C570">
        <f>(SUM(C561:C568)/8)</f>
        <v>0</v>
      </c>
      <c r="F570" t="s">
        <v>561</v>
      </c>
      <c r="G570">
        <f>(SUM(G561:G568)/8)</f>
        <v>0</v>
      </c>
    </row>
    <row r="572" spans="1:7">
      <c r="A572" t="s">
        <v>284</v>
      </c>
      <c r="B572" t="s">
        <v>558</v>
      </c>
      <c r="C572" t="s">
        <v>559</v>
      </c>
      <c r="E572" t="s">
        <v>285</v>
      </c>
      <c r="F572" t="s">
        <v>558</v>
      </c>
      <c r="G572" t="s">
        <v>559</v>
      </c>
    </row>
    <row r="573" spans="1:7">
      <c r="B573">
        <v>1</v>
      </c>
      <c r="C573">
        <v>0.28399999999999997</v>
      </c>
      <c r="F573">
        <v>1</v>
      </c>
      <c r="G573">
        <v>0.29499999999999998</v>
      </c>
    </row>
    <row r="574" spans="1:7">
      <c r="B574">
        <v>2</v>
      </c>
      <c r="C574">
        <v>0.28399999999999997</v>
      </c>
      <c r="F574">
        <v>2</v>
      </c>
      <c r="G574">
        <v>0.28999999999999998</v>
      </c>
    </row>
    <row r="575" spans="1:7">
      <c r="B575">
        <v>3</v>
      </c>
      <c r="C575">
        <v>0.28399999999999997</v>
      </c>
      <c r="F575">
        <v>3</v>
      </c>
      <c r="G575">
        <v>0.29299999999999998</v>
      </c>
    </row>
    <row r="576" spans="1:7">
      <c r="B576">
        <v>4</v>
      </c>
      <c r="C576">
        <v>0.28000000000000003</v>
      </c>
      <c r="F576">
        <v>4</v>
      </c>
      <c r="G576">
        <v>0.28699999999999998</v>
      </c>
    </row>
    <row r="577" spans="1:7">
      <c r="B577">
        <v>5</v>
      </c>
      <c r="C577">
        <v>0.28599999999999998</v>
      </c>
      <c r="F577">
        <v>5</v>
      </c>
      <c r="G577">
        <v>0.28299999999999997</v>
      </c>
    </row>
    <row r="578" spans="1:7">
      <c r="B578">
        <v>6</v>
      </c>
      <c r="C578">
        <v>0.28199999999999997</v>
      </c>
      <c r="F578">
        <v>6</v>
      </c>
      <c r="G578">
        <v>0.28799999999999998</v>
      </c>
    </row>
    <row r="579" spans="1:7">
      <c r="B579">
        <v>7</v>
      </c>
      <c r="C579">
        <v>0.27900000000000003</v>
      </c>
      <c r="F579">
        <v>7</v>
      </c>
      <c r="G579">
        <v>0.28499999999999998</v>
      </c>
    </row>
    <row r="580" spans="1:7">
      <c r="B580">
        <v>8</v>
      </c>
      <c r="C580">
        <v>0.28299999999999997</v>
      </c>
      <c r="F580">
        <v>8</v>
      </c>
      <c r="G580">
        <v>0.28799999999999998</v>
      </c>
    </row>
    <row r="582" spans="1:7">
      <c r="B582" t="s">
        <v>561</v>
      </c>
      <c r="C582">
        <f>(SUM(C573:C580)/8)</f>
        <v>0.28275</v>
      </c>
      <c r="F582" t="s">
        <v>561</v>
      </c>
      <c r="G582">
        <f>(SUM(G573:G580)/8)</f>
        <v>0.28862499999999996</v>
      </c>
    </row>
    <row r="584" spans="1:7">
      <c r="A584" t="s">
        <v>286</v>
      </c>
      <c r="B584" t="s">
        <v>558</v>
      </c>
      <c r="C584" t="s">
        <v>559</v>
      </c>
      <c r="E584" t="s">
        <v>288</v>
      </c>
      <c r="F584" t="s">
        <v>558</v>
      </c>
      <c r="G584" t="s">
        <v>559</v>
      </c>
    </row>
    <row r="585" spans="1:7">
      <c r="B585">
        <v>1</v>
      </c>
      <c r="C585">
        <v>0.28100000000000003</v>
      </c>
      <c r="F585">
        <v>1</v>
      </c>
      <c r="G585">
        <v>0.28699999999999998</v>
      </c>
    </row>
    <row r="586" spans="1:7">
      <c r="B586">
        <v>2</v>
      </c>
      <c r="C586">
        <v>0.27600000000000002</v>
      </c>
      <c r="F586">
        <v>2</v>
      </c>
      <c r="G586">
        <v>0.28499999999999998</v>
      </c>
    </row>
    <row r="587" spans="1:7">
      <c r="B587">
        <v>3</v>
      </c>
      <c r="C587">
        <v>0.28100000000000003</v>
      </c>
      <c r="F587">
        <v>3</v>
      </c>
      <c r="G587">
        <v>0.27900000000000003</v>
      </c>
    </row>
    <row r="588" spans="1:7">
      <c r="B588">
        <v>4</v>
      </c>
      <c r="C588">
        <v>0.27600000000000002</v>
      </c>
      <c r="F588">
        <v>4</v>
      </c>
      <c r="G588">
        <v>0.28799999999999998</v>
      </c>
    </row>
    <row r="589" spans="1:7">
      <c r="B589">
        <v>5</v>
      </c>
      <c r="C589">
        <v>0.28799999999999998</v>
      </c>
      <c r="F589">
        <v>5</v>
      </c>
      <c r="G589">
        <v>0.28000000000000003</v>
      </c>
    </row>
    <row r="590" spans="1:7">
      <c r="B590">
        <v>6</v>
      </c>
      <c r="C590">
        <v>0.28599999999999998</v>
      </c>
      <c r="F590">
        <v>6</v>
      </c>
      <c r="G590">
        <v>0.28399999999999997</v>
      </c>
    </row>
    <row r="591" spans="1:7">
      <c r="B591">
        <v>7</v>
      </c>
      <c r="C591">
        <v>0.28899999999999998</v>
      </c>
      <c r="F591">
        <v>7</v>
      </c>
      <c r="G591">
        <v>0.28699999999999998</v>
      </c>
    </row>
    <row r="592" spans="1:7">
      <c r="B592">
        <v>8</v>
      </c>
      <c r="C592">
        <v>0.27700000000000002</v>
      </c>
      <c r="F592">
        <v>8</v>
      </c>
      <c r="G592">
        <v>0.28399999999999997</v>
      </c>
    </row>
    <row r="594" spans="1:7">
      <c r="B594" t="s">
        <v>561</v>
      </c>
      <c r="C594">
        <f>(SUM(C585:C592)/8)</f>
        <v>0.28175</v>
      </c>
      <c r="F594" t="s">
        <v>561</v>
      </c>
      <c r="G594">
        <f>(SUM(G585:G592)/8)</f>
        <v>0.28425</v>
      </c>
    </row>
    <row r="596" spans="1:7">
      <c r="A596" t="s">
        <v>290</v>
      </c>
      <c r="B596" t="s">
        <v>558</v>
      </c>
      <c r="C596" t="s">
        <v>559</v>
      </c>
      <c r="E596" t="s">
        <v>291</v>
      </c>
      <c r="F596" t="s">
        <v>558</v>
      </c>
      <c r="G596" t="s">
        <v>559</v>
      </c>
    </row>
    <row r="597" spans="1:7">
      <c r="B597">
        <v>1</v>
      </c>
      <c r="F597">
        <v>1</v>
      </c>
    </row>
    <row r="598" spans="1:7">
      <c r="B598">
        <v>2</v>
      </c>
      <c r="F598">
        <v>2</v>
      </c>
    </row>
    <row r="599" spans="1:7">
      <c r="B599">
        <v>3</v>
      </c>
      <c r="F599">
        <v>3</v>
      </c>
    </row>
    <row r="600" spans="1:7">
      <c r="B600">
        <v>4</v>
      </c>
      <c r="F600">
        <v>4</v>
      </c>
    </row>
    <row r="601" spans="1:7">
      <c r="B601">
        <v>5</v>
      </c>
      <c r="F601">
        <v>5</v>
      </c>
    </row>
    <row r="602" spans="1:7">
      <c r="B602">
        <v>6</v>
      </c>
      <c r="F602">
        <v>6</v>
      </c>
    </row>
    <row r="603" spans="1:7">
      <c r="B603">
        <v>7</v>
      </c>
      <c r="F603">
        <v>7</v>
      </c>
    </row>
    <row r="604" spans="1:7">
      <c r="B604">
        <v>8</v>
      </c>
      <c r="F604">
        <v>8</v>
      </c>
    </row>
    <row r="606" spans="1:7">
      <c r="B606" t="s">
        <v>561</v>
      </c>
      <c r="C606">
        <f>(SUM(C597:C604)/8)</f>
        <v>0</v>
      </c>
      <c r="F606" t="s">
        <v>561</v>
      </c>
      <c r="G606">
        <f>(SUM(G597:G604)/8)</f>
        <v>0</v>
      </c>
    </row>
    <row r="608" spans="1:7">
      <c r="A608" t="s">
        <v>292</v>
      </c>
      <c r="B608" t="s">
        <v>558</v>
      </c>
      <c r="C608" t="s">
        <v>559</v>
      </c>
      <c r="E608" t="s">
        <v>294</v>
      </c>
      <c r="F608" t="s">
        <v>558</v>
      </c>
      <c r="G608" t="s">
        <v>559</v>
      </c>
    </row>
    <row r="609" spans="1:7">
      <c r="B609">
        <v>1</v>
      </c>
      <c r="F609">
        <v>1</v>
      </c>
    </row>
    <row r="610" spans="1:7">
      <c r="B610">
        <v>2</v>
      </c>
      <c r="F610">
        <v>2</v>
      </c>
    </row>
    <row r="611" spans="1:7">
      <c r="B611">
        <v>3</v>
      </c>
      <c r="F611">
        <v>3</v>
      </c>
    </row>
    <row r="612" spans="1:7">
      <c r="B612">
        <v>4</v>
      </c>
      <c r="F612">
        <v>4</v>
      </c>
    </row>
    <row r="613" spans="1:7">
      <c r="B613">
        <v>5</v>
      </c>
      <c r="F613">
        <v>5</v>
      </c>
    </row>
    <row r="614" spans="1:7">
      <c r="B614">
        <v>6</v>
      </c>
      <c r="F614">
        <v>6</v>
      </c>
    </row>
    <row r="615" spans="1:7">
      <c r="B615">
        <v>7</v>
      </c>
      <c r="F615">
        <v>7</v>
      </c>
    </row>
    <row r="616" spans="1:7">
      <c r="B616">
        <v>8</v>
      </c>
      <c r="F616">
        <v>8</v>
      </c>
    </row>
    <row r="618" spans="1:7">
      <c r="B618" t="s">
        <v>561</v>
      </c>
      <c r="C618">
        <f>(SUM(C609:C616)/8)</f>
        <v>0</v>
      </c>
      <c r="F618" t="s">
        <v>561</v>
      </c>
      <c r="G618">
        <f>(SUM(G609:G616)/8)</f>
        <v>0</v>
      </c>
    </row>
    <row r="620" spans="1:7">
      <c r="A620" t="s">
        <v>295</v>
      </c>
      <c r="B620" t="s">
        <v>558</v>
      </c>
      <c r="C620" t="s">
        <v>559</v>
      </c>
      <c r="E620" t="s">
        <v>296</v>
      </c>
      <c r="F620" t="s">
        <v>558</v>
      </c>
      <c r="G620" t="s">
        <v>559</v>
      </c>
    </row>
    <row r="621" spans="1:7">
      <c r="B621">
        <v>1</v>
      </c>
      <c r="C621">
        <v>0.27200000000000002</v>
      </c>
      <c r="F621">
        <v>1</v>
      </c>
      <c r="G621">
        <v>0.26500000000000001</v>
      </c>
    </row>
    <row r="622" spans="1:7">
      <c r="B622">
        <v>2</v>
      </c>
      <c r="C622">
        <v>0.27700000000000002</v>
      </c>
      <c r="F622">
        <v>2</v>
      </c>
      <c r="G622">
        <v>0.26200000000000001</v>
      </c>
    </row>
    <row r="623" spans="1:7">
      <c r="B623">
        <v>3</v>
      </c>
      <c r="C623">
        <v>0.27500000000000002</v>
      </c>
      <c r="F623">
        <v>3</v>
      </c>
      <c r="G623">
        <v>0.27</v>
      </c>
    </row>
    <row r="624" spans="1:7">
      <c r="B624">
        <v>4</v>
      </c>
      <c r="C624">
        <v>0.26400000000000001</v>
      </c>
      <c r="F624">
        <v>4</v>
      </c>
      <c r="G624">
        <v>0.27300000000000002</v>
      </c>
    </row>
    <row r="625" spans="1:7">
      <c r="B625">
        <v>5</v>
      </c>
      <c r="C625">
        <v>0.27900000000000003</v>
      </c>
      <c r="F625">
        <v>5</v>
      </c>
      <c r="G625">
        <v>0.26500000000000001</v>
      </c>
    </row>
    <row r="626" spans="1:7">
      <c r="B626">
        <v>6</v>
      </c>
      <c r="C626">
        <v>0.27100000000000002</v>
      </c>
      <c r="F626">
        <v>6</v>
      </c>
      <c r="G626">
        <v>0.27500000000000002</v>
      </c>
    </row>
    <row r="627" spans="1:7">
      <c r="B627">
        <v>7</v>
      </c>
      <c r="C627">
        <v>0.27400000000000002</v>
      </c>
      <c r="F627">
        <v>7</v>
      </c>
      <c r="G627">
        <v>0.27700000000000002</v>
      </c>
    </row>
    <row r="628" spans="1:7">
      <c r="B628">
        <v>8</v>
      </c>
      <c r="C628">
        <v>0.27300000000000002</v>
      </c>
      <c r="F628">
        <v>8</v>
      </c>
      <c r="G628">
        <v>0.26600000000000001</v>
      </c>
    </row>
    <row r="630" spans="1:7">
      <c r="B630" t="s">
        <v>561</v>
      </c>
      <c r="C630">
        <f>(SUM(C621:C628)/8)</f>
        <v>0.27312500000000001</v>
      </c>
      <c r="F630" t="s">
        <v>561</v>
      </c>
      <c r="G630">
        <f>(SUM(G621:G628)/8)</f>
        <v>0.269125</v>
      </c>
    </row>
    <row r="632" spans="1:7">
      <c r="A632" t="s">
        <v>297</v>
      </c>
      <c r="B632" t="s">
        <v>558</v>
      </c>
      <c r="C632" t="s">
        <v>559</v>
      </c>
      <c r="E632" t="s">
        <v>299</v>
      </c>
      <c r="F632" t="s">
        <v>558</v>
      </c>
      <c r="G632" t="s">
        <v>559</v>
      </c>
    </row>
    <row r="633" spans="1:7">
      <c r="B633">
        <v>1</v>
      </c>
      <c r="C633">
        <v>0.27900000000000003</v>
      </c>
      <c r="F633">
        <v>1</v>
      </c>
      <c r="G633">
        <v>0.27200000000000002</v>
      </c>
    </row>
    <row r="634" spans="1:7">
      <c r="B634">
        <v>2</v>
      </c>
      <c r="C634">
        <v>0.26900000000000002</v>
      </c>
      <c r="F634">
        <v>2</v>
      </c>
      <c r="G634">
        <v>0.28599999999999998</v>
      </c>
    </row>
    <row r="635" spans="1:7">
      <c r="B635">
        <v>3</v>
      </c>
      <c r="C635">
        <v>0.26900000000000002</v>
      </c>
      <c r="F635">
        <v>3</v>
      </c>
      <c r="G635">
        <v>0.27200000000000002</v>
      </c>
    </row>
    <row r="636" spans="1:7">
      <c r="B636">
        <v>4</v>
      </c>
      <c r="C636">
        <v>0.27500000000000002</v>
      </c>
      <c r="F636">
        <v>4</v>
      </c>
      <c r="G636">
        <v>0.27300000000000002</v>
      </c>
    </row>
    <row r="637" spans="1:7">
      <c r="B637">
        <v>5</v>
      </c>
      <c r="C637">
        <v>0.27200000000000002</v>
      </c>
      <c r="F637">
        <v>5</v>
      </c>
      <c r="G637">
        <v>0.27200000000000002</v>
      </c>
    </row>
    <row r="638" spans="1:7">
      <c r="B638">
        <v>6</v>
      </c>
      <c r="C638">
        <v>0.27600000000000002</v>
      </c>
      <c r="F638">
        <v>6</v>
      </c>
      <c r="G638">
        <v>0.27800000000000002</v>
      </c>
    </row>
    <row r="639" spans="1:7">
      <c r="B639">
        <v>7</v>
      </c>
      <c r="C639">
        <v>0.27800000000000002</v>
      </c>
      <c r="F639">
        <v>7</v>
      </c>
      <c r="G639">
        <v>0.27900000000000003</v>
      </c>
    </row>
    <row r="640" spans="1:7">
      <c r="B640">
        <v>8</v>
      </c>
      <c r="C640">
        <v>0.26800000000000002</v>
      </c>
      <c r="F640">
        <v>8</v>
      </c>
      <c r="G640">
        <v>0.27600000000000002</v>
      </c>
    </row>
    <row r="642" spans="1:7">
      <c r="B642" t="s">
        <v>561</v>
      </c>
      <c r="C642">
        <f>(SUM(C633:C640)/8)</f>
        <v>0.27324999999999999</v>
      </c>
      <c r="F642" t="s">
        <v>561</v>
      </c>
      <c r="G642">
        <f>(SUM(G633:G640)/8)</f>
        <v>0.27600000000000002</v>
      </c>
    </row>
    <row r="644" spans="1:7">
      <c r="A644" t="s">
        <v>301</v>
      </c>
      <c r="B644" t="s">
        <v>558</v>
      </c>
      <c r="C644" t="s">
        <v>559</v>
      </c>
      <c r="E644" t="s">
        <v>302</v>
      </c>
      <c r="F644" t="s">
        <v>558</v>
      </c>
      <c r="G644" t="s">
        <v>559</v>
      </c>
    </row>
    <row r="645" spans="1:7">
      <c r="A645">
        <v>149</v>
      </c>
      <c r="B645">
        <v>1</v>
      </c>
      <c r="C645">
        <v>0.27300000000000002</v>
      </c>
      <c r="F645">
        <v>1</v>
      </c>
      <c r="G645">
        <v>0.27700000000000002</v>
      </c>
    </row>
    <row r="646" spans="1:7">
      <c r="B646">
        <v>2</v>
      </c>
      <c r="C646">
        <v>0.27200000000000002</v>
      </c>
      <c r="F646">
        <v>2</v>
      </c>
      <c r="G646">
        <v>0.27900000000000003</v>
      </c>
    </row>
    <row r="647" spans="1:7">
      <c r="B647">
        <v>3</v>
      </c>
      <c r="C647">
        <v>0.27</v>
      </c>
      <c r="F647">
        <v>3</v>
      </c>
      <c r="G647">
        <v>0.27200000000000002</v>
      </c>
    </row>
    <row r="648" spans="1:7">
      <c r="B648">
        <v>4</v>
      </c>
      <c r="C648">
        <v>0.26900000000000002</v>
      </c>
      <c r="F648">
        <v>4</v>
      </c>
      <c r="G648">
        <v>0.27600000000000002</v>
      </c>
    </row>
    <row r="649" spans="1:7">
      <c r="B649">
        <v>5</v>
      </c>
      <c r="C649">
        <v>0.27100000000000002</v>
      </c>
      <c r="F649">
        <v>5</v>
      </c>
      <c r="G649">
        <v>0.28000000000000003</v>
      </c>
    </row>
    <row r="650" spans="1:7">
      <c r="B650">
        <v>6</v>
      </c>
      <c r="C650">
        <v>0.27600000000000002</v>
      </c>
      <c r="F650">
        <v>6</v>
      </c>
      <c r="G650">
        <v>0.27200000000000002</v>
      </c>
    </row>
    <row r="651" spans="1:7">
      <c r="B651">
        <v>7</v>
      </c>
      <c r="C651">
        <v>0.26300000000000001</v>
      </c>
      <c r="F651">
        <v>7</v>
      </c>
      <c r="G651">
        <v>0.28199999999999997</v>
      </c>
    </row>
    <row r="652" spans="1:7">
      <c r="B652">
        <v>8</v>
      </c>
      <c r="C652">
        <v>0.26300000000000001</v>
      </c>
      <c r="F652">
        <v>8</v>
      </c>
      <c r="G652">
        <v>0.27700000000000002</v>
      </c>
    </row>
    <row r="654" spans="1:7">
      <c r="B654" t="s">
        <v>561</v>
      </c>
      <c r="C654">
        <f>(SUM(C645:C652)/8)</f>
        <v>0.269625</v>
      </c>
      <c r="F654" t="s">
        <v>561</v>
      </c>
      <c r="G654">
        <f>(SUM(G645:G652)/8)</f>
        <v>0.27687500000000004</v>
      </c>
    </row>
    <row r="656" spans="1:7">
      <c r="A656" t="s">
        <v>303</v>
      </c>
      <c r="B656" t="s">
        <v>558</v>
      </c>
      <c r="C656" t="s">
        <v>559</v>
      </c>
      <c r="E656" t="s">
        <v>306</v>
      </c>
      <c r="F656" t="s">
        <v>558</v>
      </c>
      <c r="G656" t="s">
        <v>559</v>
      </c>
    </row>
    <row r="657" spans="1:9">
      <c r="B657">
        <v>1</v>
      </c>
      <c r="C657">
        <v>0.29299999999999998</v>
      </c>
      <c r="F657">
        <v>1</v>
      </c>
      <c r="I657" s="72"/>
    </row>
    <row r="658" spans="1:9">
      <c r="B658">
        <v>2</v>
      </c>
      <c r="C658">
        <v>0.29299999999999998</v>
      </c>
      <c r="F658">
        <v>2</v>
      </c>
      <c r="I658" s="72"/>
    </row>
    <row r="659" spans="1:9">
      <c r="B659">
        <v>3</v>
      </c>
      <c r="C659">
        <v>0.29599999999999999</v>
      </c>
      <c r="F659">
        <v>3</v>
      </c>
      <c r="I659" s="72"/>
    </row>
    <row r="660" spans="1:9">
      <c r="B660">
        <v>4</v>
      </c>
      <c r="C660">
        <v>0.29099999999999998</v>
      </c>
      <c r="F660">
        <v>4</v>
      </c>
      <c r="I660" s="72"/>
    </row>
    <row r="661" spans="1:9">
      <c r="B661">
        <v>5</v>
      </c>
      <c r="C661">
        <v>0.27900000000000003</v>
      </c>
      <c r="F661">
        <v>5</v>
      </c>
      <c r="I661" s="72"/>
    </row>
    <row r="662" spans="1:9">
      <c r="B662">
        <v>6</v>
      </c>
      <c r="C662">
        <v>0.29399999999999998</v>
      </c>
      <c r="F662">
        <v>6</v>
      </c>
      <c r="I662" s="72"/>
    </row>
    <row r="663" spans="1:9">
      <c r="B663">
        <v>7</v>
      </c>
      <c r="C663">
        <v>0.28899999999999998</v>
      </c>
      <c r="F663">
        <v>7</v>
      </c>
      <c r="I663" s="72"/>
    </row>
    <row r="664" spans="1:9">
      <c r="B664">
        <v>8</v>
      </c>
      <c r="C664">
        <v>0.28799999999999998</v>
      </c>
      <c r="F664">
        <v>8</v>
      </c>
      <c r="I664" s="72"/>
    </row>
    <row r="666" spans="1:9">
      <c r="B666" t="s">
        <v>561</v>
      </c>
      <c r="C666">
        <f>(SUM(C657:C664)/8)</f>
        <v>0.29037499999999999</v>
      </c>
      <c r="F666" t="s">
        <v>561</v>
      </c>
      <c r="G666">
        <f>(SUM(G657:G664)/8)</f>
        <v>0</v>
      </c>
    </row>
    <row r="668" spans="1:9">
      <c r="A668" t="s">
        <v>308</v>
      </c>
      <c r="B668" t="s">
        <v>558</v>
      </c>
      <c r="C668" t="s">
        <v>559</v>
      </c>
      <c r="E668" t="s">
        <v>309</v>
      </c>
      <c r="F668" t="s">
        <v>558</v>
      </c>
      <c r="G668" t="s">
        <v>559</v>
      </c>
    </row>
    <row r="669" spans="1:9">
      <c r="B669">
        <v>1</v>
      </c>
      <c r="C669">
        <v>0.29799999999999999</v>
      </c>
      <c r="F669">
        <v>1</v>
      </c>
      <c r="G669">
        <v>0.28699999999999998</v>
      </c>
    </row>
    <row r="670" spans="1:9">
      <c r="B670">
        <v>2</v>
      </c>
      <c r="C670">
        <v>0.29399999999999998</v>
      </c>
      <c r="F670">
        <v>2</v>
      </c>
      <c r="G670">
        <v>0.29299999999999998</v>
      </c>
    </row>
    <row r="671" spans="1:9">
      <c r="B671">
        <v>3</v>
      </c>
      <c r="C671">
        <v>0.28000000000000003</v>
      </c>
      <c r="F671">
        <v>3</v>
      </c>
      <c r="G671">
        <v>0.29399999999999998</v>
      </c>
    </row>
    <row r="672" spans="1:9">
      <c r="B672">
        <v>4</v>
      </c>
      <c r="C672">
        <v>0.28399999999999997</v>
      </c>
      <c r="F672">
        <v>4</v>
      </c>
      <c r="G672">
        <v>0.28999999999999998</v>
      </c>
    </row>
    <row r="673" spans="1:7">
      <c r="B673">
        <v>5</v>
      </c>
      <c r="C673">
        <v>0.28299999999999997</v>
      </c>
      <c r="F673">
        <v>5</v>
      </c>
      <c r="G673">
        <v>0.28899999999999998</v>
      </c>
    </row>
    <row r="674" spans="1:7">
      <c r="B674">
        <v>6</v>
      </c>
      <c r="C674">
        <v>0.28599999999999998</v>
      </c>
      <c r="F674">
        <v>6</v>
      </c>
      <c r="G674">
        <v>0.29299999999999998</v>
      </c>
    </row>
    <row r="675" spans="1:7">
      <c r="B675">
        <v>7</v>
      </c>
      <c r="C675">
        <v>0.28699999999999998</v>
      </c>
      <c r="F675">
        <v>7</v>
      </c>
      <c r="G675">
        <v>0.27600000000000002</v>
      </c>
    </row>
    <row r="676" spans="1:7">
      <c r="B676">
        <v>8</v>
      </c>
      <c r="C676">
        <v>0.27700000000000002</v>
      </c>
      <c r="F676">
        <v>8</v>
      </c>
      <c r="G676">
        <v>0.27700000000000002</v>
      </c>
    </row>
    <row r="678" spans="1:7">
      <c r="B678" t="s">
        <v>561</v>
      </c>
      <c r="C678">
        <f>(SUM(C669:C676)/8)</f>
        <v>0.28612500000000002</v>
      </c>
      <c r="F678" t="s">
        <v>561</v>
      </c>
      <c r="G678">
        <f>(SUM(G669:G676)/8)</f>
        <v>0.28737499999999999</v>
      </c>
    </row>
    <row r="680" spans="1:7">
      <c r="A680" t="s">
        <v>310</v>
      </c>
      <c r="B680" t="s">
        <v>558</v>
      </c>
      <c r="C680" t="s">
        <v>559</v>
      </c>
      <c r="E680" t="s">
        <v>312</v>
      </c>
      <c r="F680" t="s">
        <v>558</v>
      </c>
      <c r="G680" t="s">
        <v>559</v>
      </c>
    </row>
    <row r="681" spans="1:7">
      <c r="A681">
        <v>155</v>
      </c>
      <c r="B681">
        <v>1</v>
      </c>
      <c r="C681">
        <v>0.27600000000000002</v>
      </c>
      <c r="F681">
        <v>1</v>
      </c>
      <c r="G681">
        <v>0.28299999999999997</v>
      </c>
    </row>
    <row r="682" spans="1:7">
      <c r="B682">
        <v>2</v>
      </c>
      <c r="C682">
        <v>0.28299999999999997</v>
      </c>
      <c r="F682">
        <v>2</v>
      </c>
      <c r="G682">
        <v>0.28599999999999998</v>
      </c>
    </row>
    <row r="683" spans="1:7">
      <c r="B683">
        <v>3</v>
      </c>
      <c r="C683">
        <v>0.27600000000000002</v>
      </c>
      <c r="F683">
        <v>3</v>
      </c>
      <c r="G683">
        <v>0.28399999999999997</v>
      </c>
    </row>
    <row r="684" spans="1:7">
      <c r="B684">
        <v>4</v>
      </c>
      <c r="C684">
        <v>0.27900000000000003</v>
      </c>
      <c r="F684">
        <v>4</v>
      </c>
      <c r="G684">
        <v>0.28299999999999997</v>
      </c>
    </row>
    <row r="685" spans="1:7">
      <c r="B685">
        <v>5</v>
      </c>
      <c r="C685">
        <v>0.27500000000000002</v>
      </c>
      <c r="F685">
        <v>5</v>
      </c>
      <c r="G685">
        <v>0.27900000000000003</v>
      </c>
    </row>
    <row r="686" spans="1:7">
      <c r="B686">
        <v>6</v>
      </c>
      <c r="C686">
        <v>0.27900000000000003</v>
      </c>
      <c r="F686">
        <v>6</v>
      </c>
      <c r="G686">
        <v>0.27500000000000002</v>
      </c>
    </row>
    <row r="687" spans="1:7">
      <c r="B687">
        <v>7</v>
      </c>
      <c r="C687">
        <v>0.27900000000000003</v>
      </c>
      <c r="F687">
        <v>7</v>
      </c>
      <c r="G687">
        <v>0.27300000000000002</v>
      </c>
    </row>
    <row r="688" spans="1:7">
      <c r="B688">
        <v>8</v>
      </c>
      <c r="C688">
        <v>0.27400000000000002</v>
      </c>
      <c r="F688">
        <v>8</v>
      </c>
      <c r="G688">
        <v>0.27500000000000002</v>
      </c>
    </row>
    <row r="690" spans="1:7">
      <c r="B690" t="s">
        <v>561</v>
      </c>
      <c r="C690">
        <f>(SUM(C681:C688)/8)</f>
        <v>0.27762499999999996</v>
      </c>
      <c r="F690" t="s">
        <v>561</v>
      </c>
      <c r="G690">
        <f>(SUM(G681:G688)/8)</f>
        <v>0.27975</v>
      </c>
    </row>
    <row r="692" spans="1:7">
      <c r="A692" t="s">
        <v>313</v>
      </c>
      <c r="B692" t="s">
        <v>558</v>
      </c>
      <c r="C692" t="s">
        <v>559</v>
      </c>
      <c r="E692" t="s">
        <v>315</v>
      </c>
      <c r="F692" t="s">
        <v>558</v>
      </c>
      <c r="G692" t="s">
        <v>559</v>
      </c>
    </row>
    <row r="693" spans="1:7">
      <c r="B693">
        <v>1</v>
      </c>
      <c r="F693">
        <v>1</v>
      </c>
    </row>
    <row r="694" spans="1:7">
      <c r="B694">
        <v>2</v>
      </c>
      <c r="F694">
        <v>2</v>
      </c>
    </row>
    <row r="695" spans="1:7">
      <c r="B695">
        <v>3</v>
      </c>
      <c r="F695">
        <v>3</v>
      </c>
    </row>
    <row r="696" spans="1:7">
      <c r="B696">
        <v>4</v>
      </c>
      <c r="F696">
        <v>4</v>
      </c>
    </row>
    <row r="697" spans="1:7">
      <c r="B697">
        <v>5</v>
      </c>
      <c r="F697">
        <v>5</v>
      </c>
    </row>
    <row r="698" spans="1:7">
      <c r="B698">
        <v>6</v>
      </c>
      <c r="F698">
        <v>6</v>
      </c>
    </row>
    <row r="699" spans="1:7">
      <c r="B699">
        <v>7</v>
      </c>
      <c r="F699">
        <v>7</v>
      </c>
    </row>
    <row r="700" spans="1:7">
      <c r="B700">
        <v>8</v>
      </c>
      <c r="F700">
        <v>8</v>
      </c>
    </row>
    <row r="702" spans="1:7">
      <c r="B702" t="s">
        <v>561</v>
      </c>
      <c r="C702">
        <f>(SUM(C693:C700)/8)</f>
        <v>0</v>
      </c>
      <c r="F702" t="s">
        <v>561</v>
      </c>
      <c r="G702">
        <f>(SUM(G693:G700)/8)</f>
        <v>0</v>
      </c>
    </row>
    <row r="704" spans="1:7">
      <c r="A704" t="s">
        <v>617</v>
      </c>
      <c r="B704" t="s">
        <v>558</v>
      </c>
      <c r="C704" t="s">
        <v>559</v>
      </c>
      <c r="E704" t="s">
        <v>618</v>
      </c>
      <c r="F704" t="s">
        <v>558</v>
      </c>
      <c r="G704" t="s">
        <v>559</v>
      </c>
    </row>
    <row r="705" spans="1:7">
      <c r="B705">
        <v>1</v>
      </c>
      <c r="C705">
        <v>0.26900000000000002</v>
      </c>
      <c r="F705">
        <v>1</v>
      </c>
    </row>
    <row r="706" spans="1:7">
      <c r="B706">
        <v>2</v>
      </c>
      <c r="C706">
        <v>0.27100000000000002</v>
      </c>
      <c r="F706">
        <v>2</v>
      </c>
    </row>
    <row r="707" spans="1:7">
      <c r="B707">
        <v>3</v>
      </c>
      <c r="C707">
        <v>0.28599999999999998</v>
      </c>
      <c r="F707">
        <v>3</v>
      </c>
    </row>
    <row r="708" spans="1:7">
      <c r="B708">
        <v>4</v>
      </c>
      <c r="C708">
        <v>0.27200000000000002</v>
      </c>
      <c r="F708">
        <v>4</v>
      </c>
    </row>
    <row r="709" spans="1:7">
      <c r="B709">
        <v>5</v>
      </c>
      <c r="C709">
        <v>0.28299999999999997</v>
      </c>
      <c r="F709">
        <v>5</v>
      </c>
    </row>
    <row r="710" spans="1:7">
      <c r="B710">
        <v>6</v>
      </c>
      <c r="C710">
        <v>0.27700000000000002</v>
      </c>
      <c r="F710">
        <v>6</v>
      </c>
    </row>
    <row r="711" spans="1:7">
      <c r="B711">
        <v>7</v>
      </c>
      <c r="C711">
        <v>0.28199999999999997</v>
      </c>
      <c r="F711">
        <v>7</v>
      </c>
    </row>
    <row r="712" spans="1:7">
      <c r="B712">
        <v>8</v>
      </c>
      <c r="C712">
        <v>0.28299999999999997</v>
      </c>
      <c r="F712">
        <v>8</v>
      </c>
    </row>
    <row r="714" spans="1:7">
      <c r="B714" t="s">
        <v>561</v>
      </c>
      <c r="C714">
        <f>(SUM(C705:C712)/8)</f>
        <v>0.27787499999999998</v>
      </c>
      <c r="F714" t="s">
        <v>561</v>
      </c>
      <c r="G714">
        <f>(SUM(G705:G712)/8)</f>
        <v>0</v>
      </c>
    </row>
    <row r="716" spans="1:7">
      <c r="A716" t="s">
        <v>318</v>
      </c>
      <c r="B716" t="s">
        <v>558</v>
      </c>
      <c r="C716" t="s">
        <v>559</v>
      </c>
      <c r="E716" t="s">
        <v>319</v>
      </c>
      <c r="F716" t="s">
        <v>558</v>
      </c>
      <c r="G716" t="s">
        <v>559</v>
      </c>
    </row>
    <row r="717" spans="1:7">
      <c r="B717">
        <v>1</v>
      </c>
      <c r="C717">
        <v>0.27300000000000002</v>
      </c>
      <c r="F717">
        <v>1</v>
      </c>
    </row>
    <row r="718" spans="1:7">
      <c r="B718">
        <v>2</v>
      </c>
      <c r="C718">
        <v>0.26800000000000002</v>
      </c>
      <c r="F718">
        <v>2</v>
      </c>
    </row>
    <row r="719" spans="1:7">
      <c r="B719">
        <v>3</v>
      </c>
      <c r="C719">
        <v>0.27800000000000002</v>
      </c>
      <c r="F719">
        <v>3</v>
      </c>
    </row>
    <row r="720" spans="1:7">
      <c r="B720">
        <v>4</v>
      </c>
      <c r="C720">
        <v>0.26400000000000001</v>
      </c>
      <c r="F720">
        <v>4</v>
      </c>
    </row>
    <row r="721" spans="1:7">
      <c r="B721">
        <v>5</v>
      </c>
      <c r="C721">
        <v>0.27</v>
      </c>
      <c r="F721">
        <v>5</v>
      </c>
    </row>
    <row r="722" spans="1:7">
      <c r="B722">
        <v>6</v>
      </c>
      <c r="C722">
        <v>0.28199999999999997</v>
      </c>
      <c r="F722">
        <v>6</v>
      </c>
    </row>
    <row r="723" spans="1:7">
      <c r="B723">
        <v>7</v>
      </c>
      <c r="C723">
        <v>0.27800000000000002</v>
      </c>
      <c r="F723">
        <v>7</v>
      </c>
    </row>
    <row r="724" spans="1:7">
      <c r="B724">
        <v>8</v>
      </c>
      <c r="C724">
        <v>0.28799999999999998</v>
      </c>
      <c r="F724">
        <v>8</v>
      </c>
    </row>
    <row r="726" spans="1:7">
      <c r="B726" t="s">
        <v>561</v>
      </c>
      <c r="C726">
        <f>(SUM(C717:C724)/8)</f>
        <v>0.27512500000000001</v>
      </c>
      <c r="F726" t="s">
        <v>561</v>
      </c>
      <c r="G726">
        <f>(SUM(G717:G724)/8)</f>
        <v>0</v>
      </c>
    </row>
    <row r="728" spans="1:7">
      <c r="A728" t="s">
        <v>560</v>
      </c>
      <c r="B728" t="s">
        <v>558</v>
      </c>
      <c r="C728" t="s">
        <v>559</v>
      </c>
      <c r="E728" t="s">
        <v>560</v>
      </c>
      <c r="F728" t="s">
        <v>558</v>
      </c>
      <c r="G728" t="s">
        <v>559</v>
      </c>
    </row>
    <row r="729" spans="1:7">
      <c r="B729">
        <v>1</v>
      </c>
      <c r="F729">
        <v>1</v>
      </c>
    </row>
    <row r="730" spans="1:7">
      <c r="B730">
        <v>2</v>
      </c>
      <c r="F730">
        <v>2</v>
      </c>
    </row>
    <row r="731" spans="1:7">
      <c r="B731">
        <v>3</v>
      </c>
      <c r="F731">
        <v>3</v>
      </c>
    </row>
    <row r="732" spans="1:7">
      <c r="B732">
        <v>4</v>
      </c>
      <c r="F732">
        <v>4</v>
      </c>
    </row>
    <row r="733" spans="1:7">
      <c r="B733">
        <v>5</v>
      </c>
      <c r="F733">
        <v>5</v>
      </c>
    </row>
    <row r="734" spans="1:7">
      <c r="B734">
        <v>6</v>
      </c>
      <c r="F734">
        <v>6</v>
      </c>
    </row>
    <row r="735" spans="1:7">
      <c r="B735">
        <v>7</v>
      </c>
      <c r="F735">
        <v>7</v>
      </c>
    </row>
    <row r="736" spans="1:7">
      <c r="B736">
        <v>8</v>
      </c>
      <c r="F736">
        <v>8</v>
      </c>
    </row>
    <row r="738" spans="1:7">
      <c r="B738" t="s">
        <v>561</v>
      </c>
      <c r="C738">
        <f>(SUM(C729:C736)/8)</f>
        <v>0</v>
      </c>
      <c r="F738" t="s">
        <v>561</v>
      </c>
      <c r="G738">
        <f>(SUM(G729:G736)/8)</f>
        <v>0</v>
      </c>
    </row>
    <row r="740" spans="1:7">
      <c r="A740" t="s">
        <v>560</v>
      </c>
      <c r="B740" t="s">
        <v>558</v>
      </c>
      <c r="C740" t="s">
        <v>559</v>
      </c>
      <c r="E740" t="s">
        <v>560</v>
      </c>
      <c r="F740" t="s">
        <v>558</v>
      </c>
      <c r="G740" t="s">
        <v>559</v>
      </c>
    </row>
    <row r="741" spans="1:7">
      <c r="B741">
        <v>1</v>
      </c>
      <c r="F741">
        <v>1</v>
      </c>
    </row>
    <row r="742" spans="1:7">
      <c r="B742">
        <v>2</v>
      </c>
      <c r="F742">
        <v>2</v>
      </c>
    </row>
    <row r="743" spans="1:7">
      <c r="B743">
        <v>3</v>
      </c>
      <c r="F743">
        <v>3</v>
      </c>
    </row>
    <row r="744" spans="1:7">
      <c r="B744">
        <v>4</v>
      </c>
      <c r="F744">
        <v>4</v>
      </c>
    </row>
    <row r="745" spans="1:7">
      <c r="B745">
        <v>5</v>
      </c>
      <c r="F745">
        <v>5</v>
      </c>
    </row>
    <row r="746" spans="1:7">
      <c r="B746">
        <v>6</v>
      </c>
      <c r="F746">
        <v>6</v>
      </c>
    </row>
    <row r="747" spans="1:7">
      <c r="B747">
        <v>7</v>
      </c>
      <c r="F747">
        <v>7</v>
      </c>
    </row>
    <row r="748" spans="1:7">
      <c r="B748">
        <v>8</v>
      </c>
      <c r="F748">
        <v>8</v>
      </c>
    </row>
    <row r="750" spans="1:7">
      <c r="B750" t="s">
        <v>561</v>
      </c>
      <c r="C750">
        <f>(SUM(C741:C748)/8)</f>
        <v>0</v>
      </c>
      <c r="F750" t="s">
        <v>561</v>
      </c>
      <c r="G750">
        <f>(SUM(G741:G748)/8)</f>
        <v>0</v>
      </c>
    </row>
    <row r="752" spans="1:7">
      <c r="A752" t="s">
        <v>320</v>
      </c>
      <c r="B752" t="s">
        <v>558</v>
      </c>
      <c r="C752" t="s">
        <v>559</v>
      </c>
      <c r="E752" t="s">
        <v>321</v>
      </c>
      <c r="F752" t="s">
        <v>558</v>
      </c>
      <c r="G752" t="s">
        <v>559</v>
      </c>
    </row>
    <row r="753" spans="1:7">
      <c r="B753">
        <v>1</v>
      </c>
      <c r="C753">
        <v>0.26800000000000002</v>
      </c>
      <c r="F753">
        <v>1</v>
      </c>
      <c r="G753">
        <v>0.27200000000000002</v>
      </c>
    </row>
    <row r="754" spans="1:7">
      <c r="B754">
        <v>2</v>
      </c>
      <c r="C754">
        <v>0.27600000000000002</v>
      </c>
      <c r="F754">
        <v>2</v>
      </c>
      <c r="G754">
        <v>0.27700000000000002</v>
      </c>
    </row>
    <row r="755" spans="1:7">
      <c r="B755">
        <v>3</v>
      </c>
      <c r="C755">
        <v>0.27400000000000002</v>
      </c>
      <c r="F755">
        <v>3</v>
      </c>
      <c r="G755">
        <v>0.27100000000000002</v>
      </c>
    </row>
    <row r="756" spans="1:7">
      <c r="B756">
        <v>4</v>
      </c>
      <c r="C756">
        <v>0.28000000000000003</v>
      </c>
      <c r="F756">
        <v>4</v>
      </c>
      <c r="G756">
        <v>0.27900000000000003</v>
      </c>
    </row>
    <row r="757" spans="1:7">
      <c r="B757">
        <v>5</v>
      </c>
      <c r="C757">
        <v>0.27700000000000002</v>
      </c>
      <c r="F757">
        <v>5</v>
      </c>
      <c r="G757">
        <v>0.28399999999999997</v>
      </c>
    </row>
    <row r="758" spans="1:7">
      <c r="B758">
        <v>6</v>
      </c>
      <c r="C758">
        <v>0.28399999999999997</v>
      </c>
      <c r="F758">
        <v>6</v>
      </c>
      <c r="G758">
        <v>0.27300000000000002</v>
      </c>
    </row>
    <row r="759" spans="1:7">
      <c r="B759">
        <v>7</v>
      </c>
      <c r="C759">
        <v>0.27700000000000002</v>
      </c>
      <c r="F759">
        <v>7</v>
      </c>
      <c r="G759">
        <v>0.28199999999999997</v>
      </c>
    </row>
    <row r="760" spans="1:7">
      <c r="B760">
        <v>8</v>
      </c>
      <c r="C760">
        <v>0.27600000000000002</v>
      </c>
      <c r="F760">
        <v>8</v>
      </c>
      <c r="G760">
        <v>0.27600000000000002</v>
      </c>
    </row>
    <row r="762" spans="1:7">
      <c r="B762" t="s">
        <v>561</v>
      </c>
      <c r="C762">
        <f>(SUM(C753:C760)/8)</f>
        <v>0.27649999999999997</v>
      </c>
      <c r="F762" t="s">
        <v>561</v>
      </c>
      <c r="G762">
        <f>(SUM(G753:G760)/8)</f>
        <v>0.27675000000000005</v>
      </c>
    </row>
    <row r="764" spans="1:7">
      <c r="A764" t="s">
        <v>322</v>
      </c>
      <c r="B764" t="s">
        <v>558</v>
      </c>
      <c r="C764" t="s">
        <v>559</v>
      </c>
      <c r="E764" t="s">
        <v>323</v>
      </c>
      <c r="F764" t="s">
        <v>558</v>
      </c>
      <c r="G764" t="s">
        <v>559</v>
      </c>
    </row>
    <row r="765" spans="1:7">
      <c r="B765">
        <v>1</v>
      </c>
      <c r="F765">
        <v>1</v>
      </c>
      <c r="G765">
        <v>0.27800000000000002</v>
      </c>
    </row>
    <row r="766" spans="1:7">
      <c r="B766">
        <v>2</v>
      </c>
      <c r="F766">
        <v>2</v>
      </c>
      <c r="G766">
        <v>0.27700000000000002</v>
      </c>
    </row>
    <row r="767" spans="1:7">
      <c r="B767">
        <v>3</v>
      </c>
      <c r="F767">
        <v>3</v>
      </c>
      <c r="G767">
        <v>0.27700000000000002</v>
      </c>
    </row>
    <row r="768" spans="1:7">
      <c r="B768">
        <v>4</v>
      </c>
      <c r="F768">
        <v>4</v>
      </c>
      <c r="G768">
        <v>0.28499999999999998</v>
      </c>
    </row>
    <row r="769" spans="1:7">
      <c r="B769">
        <v>5</v>
      </c>
      <c r="F769">
        <v>5</v>
      </c>
      <c r="G769">
        <v>0.27100000000000002</v>
      </c>
    </row>
    <row r="770" spans="1:7">
      <c r="B770">
        <v>6</v>
      </c>
      <c r="F770">
        <v>6</v>
      </c>
      <c r="G770">
        <v>0.28000000000000003</v>
      </c>
    </row>
    <row r="771" spans="1:7">
      <c r="B771">
        <v>7</v>
      </c>
      <c r="F771">
        <v>7</v>
      </c>
      <c r="G771">
        <v>0.27900000000000003</v>
      </c>
    </row>
    <row r="772" spans="1:7">
      <c r="B772">
        <v>8</v>
      </c>
      <c r="F772">
        <v>8</v>
      </c>
      <c r="G772">
        <v>0.27200000000000002</v>
      </c>
    </row>
    <row r="774" spans="1:7">
      <c r="B774" t="s">
        <v>561</v>
      </c>
      <c r="C774">
        <f>(SUM(C765:C772)/8)</f>
        <v>0</v>
      </c>
      <c r="F774" t="s">
        <v>561</v>
      </c>
      <c r="G774">
        <f>(SUM(G765:G772)/8)</f>
        <v>0.27737500000000004</v>
      </c>
    </row>
    <row r="781" spans="1:7">
      <c r="A781" t="s">
        <v>324</v>
      </c>
      <c r="B781" t="s">
        <v>558</v>
      </c>
      <c r="C781" t="s">
        <v>559</v>
      </c>
      <c r="E781" t="s">
        <v>326</v>
      </c>
      <c r="F781" t="s">
        <v>558</v>
      </c>
      <c r="G781" t="s">
        <v>559</v>
      </c>
    </row>
    <row r="782" spans="1:7">
      <c r="B782">
        <v>1</v>
      </c>
      <c r="C782">
        <v>0.25900000000000001</v>
      </c>
      <c r="F782">
        <v>1</v>
      </c>
      <c r="G782">
        <v>0.26</v>
      </c>
    </row>
    <row r="783" spans="1:7">
      <c r="B783">
        <v>2</v>
      </c>
      <c r="C783">
        <v>0.26800000000000002</v>
      </c>
      <c r="F783">
        <v>2</v>
      </c>
      <c r="G783">
        <v>0.26400000000000001</v>
      </c>
    </row>
    <row r="784" spans="1:7">
      <c r="B784">
        <v>3</v>
      </c>
      <c r="C784">
        <v>0.255</v>
      </c>
      <c r="F784">
        <v>3</v>
      </c>
      <c r="G784">
        <v>0.26400000000000001</v>
      </c>
    </row>
    <row r="785" spans="1:7">
      <c r="B785">
        <v>4</v>
      </c>
      <c r="C785">
        <v>0.254</v>
      </c>
      <c r="F785">
        <v>4</v>
      </c>
      <c r="G785">
        <v>0.26400000000000001</v>
      </c>
    </row>
    <row r="786" spans="1:7">
      <c r="B786">
        <v>5</v>
      </c>
      <c r="C786">
        <v>0.26</v>
      </c>
      <c r="F786">
        <v>5</v>
      </c>
      <c r="G786">
        <v>0.26700000000000002</v>
      </c>
    </row>
    <row r="787" spans="1:7">
      <c r="B787">
        <v>6</v>
      </c>
      <c r="C787">
        <v>0.25900000000000001</v>
      </c>
      <c r="F787">
        <v>6</v>
      </c>
      <c r="G787">
        <v>0.27200000000000002</v>
      </c>
    </row>
    <row r="788" spans="1:7">
      <c r="B788">
        <v>7</v>
      </c>
      <c r="C788">
        <v>0.27300000000000002</v>
      </c>
      <c r="F788">
        <v>7</v>
      </c>
      <c r="G788">
        <v>0.27100000000000002</v>
      </c>
    </row>
    <row r="789" spans="1:7">
      <c r="B789">
        <v>8</v>
      </c>
      <c r="C789">
        <v>0.26500000000000001</v>
      </c>
      <c r="F789">
        <v>8</v>
      </c>
      <c r="G789">
        <v>0.27200000000000002</v>
      </c>
    </row>
    <row r="791" spans="1:7">
      <c r="B791" t="s">
        <v>561</v>
      </c>
      <c r="C791">
        <f>(SUM(C782:C789)/8)</f>
        <v>0.26162500000000005</v>
      </c>
      <c r="F791" t="s">
        <v>561</v>
      </c>
      <c r="G791">
        <f>(SUM(G782:G789)/8)</f>
        <v>0.26675000000000004</v>
      </c>
    </row>
    <row r="793" spans="1:7">
      <c r="A793" t="s">
        <v>327</v>
      </c>
      <c r="B793" t="s">
        <v>558</v>
      </c>
      <c r="C793" t="s">
        <v>559</v>
      </c>
      <c r="E793" t="s">
        <v>328</v>
      </c>
      <c r="F793" t="s">
        <v>558</v>
      </c>
      <c r="G793" t="s">
        <v>559</v>
      </c>
    </row>
    <row r="794" spans="1:7">
      <c r="B794">
        <v>1</v>
      </c>
      <c r="C794">
        <v>0.26900000000000002</v>
      </c>
      <c r="F794">
        <v>1</v>
      </c>
      <c r="G794">
        <v>0.26600000000000001</v>
      </c>
    </row>
    <row r="795" spans="1:7">
      <c r="B795">
        <v>2</v>
      </c>
      <c r="C795">
        <v>0.25700000000000001</v>
      </c>
      <c r="F795">
        <v>2</v>
      </c>
      <c r="G795">
        <v>0.251</v>
      </c>
    </row>
    <row r="796" spans="1:7">
      <c r="B796">
        <v>3</v>
      </c>
      <c r="C796">
        <v>0.253</v>
      </c>
      <c r="F796">
        <v>3</v>
      </c>
      <c r="G796">
        <v>0.27</v>
      </c>
    </row>
    <row r="797" spans="1:7">
      <c r="B797">
        <v>4</v>
      </c>
      <c r="C797">
        <v>0.26900000000000002</v>
      </c>
      <c r="F797">
        <v>4</v>
      </c>
      <c r="G797">
        <v>0.27700000000000002</v>
      </c>
    </row>
    <row r="798" spans="1:7">
      <c r="B798">
        <v>5</v>
      </c>
      <c r="C798">
        <v>0.26500000000000001</v>
      </c>
      <c r="F798">
        <v>5</v>
      </c>
      <c r="G798">
        <v>0.26900000000000002</v>
      </c>
    </row>
    <row r="799" spans="1:7">
      <c r="B799">
        <v>6</v>
      </c>
      <c r="C799">
        <v>0.26600000000000001</v>
      </c>
      <c r="F799">
        <v>6</v>
      </c>
      <c r="G799">
        <v>0.26700000000000002</v>
      </c>
    </row>
    <row r="800" spans="1:7">
      <c r="B800">
        <v>7</v>
      </c>
      <c r="C800">
        <v>0.26600000000000001</v>
      </c>
      <c r="F800">
        <v>7</v>
      </c>
      <c r="G800">
        <v>0.26300000000000001</v>
      </c>
    </row>
    <row r="801" spans="1:7">
      <c r="B801">
        <v>8</v>
      </c>
      <c r="C801">
        <v>0.26900000000000002</v>
      </c>
      <c r="F801">
        <v>8</v>
      </c>
      <c r="G801">
        <v>0.26900000000000002</v>
      </c>
    </row>
    <row r="803" spans="1:7">
      <c r="B803" t="s">
        <v>561</v>
      </c>
      <c r="C803">
        <f>(SUM(C794:C801)/8)</f>
        <v>0.26425000000000004</v>
      </c>
      <c r="F803" t="s">
        <v>561</v>
      </c>
      <c r="G803">
        <f>(SUM(G794:G801)/8)</f>
        <v>0.26650000000000001</v>
      </c>
    </row>
    <row r="805" spans="1:7">
      <c r="A805" t="s">
        <v>619</v>
      </c>
      <c r="B805" t="s">
        <v>558</v>
      </c>
      <c r="C805" t="s">
        <v>559</v>
      </c>
      <c r="E805" t="s">
        <v>620</v>
      </c>
      <c r="F805" t="s">
        <v>558</v>
      </c>
      <c r="G805" t="s">
        <v>559</v>
      </c>
    </row>
    <row r="806" spans="1:7">
      <c r="B806">
        <v>1</v>
      </c>
      <c r="C806">
        <v>0.27800000000000002</v>
      </c>
      <c r="F806">
        <v>1</v>
      </c>
      <c r="G806">
        <v>0.28899999999999998</v>
      </c>
    </row>
    <row r="807" spans="1:7">
      <c r="B807">
        <v>2</v>
      </c>
      <c r="C807">
        <v>0.28499999999999998</v>
      </c>
      <c r="F807">
        <v>2</v>
      </c>
      <c r="G807">
        <v>0.28399999999999997</v>
      </c>
    </row>
    <row r="808" spans="1:7">
      <c r="B808">
        <v>3</v>
      </c>
      <c r="C808">
        <v>0.28799999999999998</v>
      </c>
      <c r="F808">
        <v>3</v>
      </c>
      <c r="G808">
        <v>0.29099999999999998</v>
      </c>
    </row>
    <row r="809" spans="1:7">
      <c r="B809">
        <v>4</v>
      </c>
      <c r="C809">
        <v>0.28899999999999998</v>
      </c>
      <c r="F809">
        <v>4</v>
      </c>
      <c r="G809">
        <v>0.28899999999999998</v>
      </c>
    </row>
    <row r="810" spans="1:7">
      <c r="B810">
        <v>5</v>
      </c>
      <c r="C810">
        <v>0.28399999999999997</v>
      </c>
      <c r="F810">
        <v>5</v>
      </c>
      <c r="G810">
        <v>0.28699999999999998</v>
      </c>
    </row>
    <row r="811" spans="1:7">
      <c r="B811">
        <v>6</v>
      </c>
      <c r="C811">
        <v>0.28100000000000003</v>
      </c>
      <c r="F811">
        <v>6</v>
      </c>
      <c r="G811">
        <v>0.28799999999999998</v>
      </c>
    </row>
    <row r="812" spans="1:7">
      <c r="B812">
        <v>7</v>
      </c>
      <c r="C812">
        <v>0.29199999999999998</v>
      </c>
      <c r="F812">
        <v>7</v>
      </c>
      <c r="G812">
        <v>0.28399999999999997</v>
      </c>
    </row>
    <row r="813" spans="1:7">
      <c r="B813">
        <v>8</v>
      </c>
      <c r="C813">
        <v>0.28699999999999998</v>
      </c>
      <c r="F813">
        <v>8</v>
      </c>
      <c r="G813">
        <v>0.28899999999999998</v>
      </c>
    </row>
    <row r="815" spans="1:7">
      <c r="B815" t="s">
        <v>561</v>
      </c>
      <c r="C815">
        <f>(SUM(C806:C813)/8)</f>
        <v>0.28550000000000003</v>
      </c>
      <c r="F815" t="s">
        <v>561</v>
      </c>
      <c r="G815">
        <f>(SUM(G806:G813)/8)</f>
        <v>0.28762499999999996</v>
      </c>
    </row>
    <row r="817" spans="1:7">
      <c r="A817" t="s">
        <v>621</v>
      </c>
      <c r="B817" t="s">
        <v>558</v>
      </c>
      <c r="C817" t="s">
        <v>559</v>
      </c>
      <c r="E817" t="s">
        <v>622</v>
      </c>
      <c r="F817" t="s">
        <v>558</v>
      </c>
      <c r="G817" t="s">
        <v>559</v>
      </c>
    </row>
    <row r="818" spans="1:7">
      <c r="B818">
        <v>1</v>
      </c>
      <c r="C818">
        <v>0.27600000000000002</v>
      </c>
      <c r="F818">
        <v>1</v>
      </c>
      <c r="G818">
        <v>0.28899999999999998</v>
      </c>
    </row>
    <row r="819" spans="1:7">
      <c r="B819">
        <v>2</v>
      </c>
      <c r="C819">
        <v>0.28599999999999998</v>
      </c>
      <c r="F819">
        <v>2</v>
      </c>
      <c r="G819">
        <v>0.28899999999999998</v>
      </c>
    </row>
    <row r="820" spans="1:7">
      <c r="B820">
        <v>3</v>
      </c>
      <c r="C820">
        <v>0.28899999999999998</v>
      </c>
      <c r="F820">
        <v>3</v>
      </c>
      <c r="G820">
        <v>0.28100000000000003</v>
      </c>
    </row>
    <row r="821" spans="1:7">
      <c r="B821">
        <v>4</v>
      </c>
      <c r="C821">
        <v>0.29199999999999998</v>
      </c>
      <c r="F821">
        <v>4</v>
      </c>
      <c r="G821">
        <v>0.28100000000000003</v>
      </c>
    </row>
    <row r="822" spans="1:7">
      <c r="B822">
        <v>5</v>
      </c>
      <c r="C822">
        <v>0.28699999999999998</v>
      </c>
      <c r="F822">
        <v>5</v>
      </c>
      <c r="G822">
        <v>0.28199999999999997</v>
      </c>
    </row>
    <row r="823" spans="1:7">
      <c r="B823">
        <v>6</v>
      </c>
      <c r="C823">
        <v>0.28699999999999998</v>
      </c>
      <c r="F823">
        <v>6</v>
      </c>
      <c r="G823">
        <v>0.28799999999999998</v>
      </c>
    </row>
    <row r="824" spans="1:7">
      <c r="B824">
        <v>7</v>
      </c>
      <c r="C824">
        <v>0.28499999999999998</v>
      </c>
      <c r="F824">
        <v>7</v>
      </c>
      <c r="G824">
        <v>0.28599999999999998</v>
      </c>
    </row>
    <row r="825" spans="1:7">
      <c r="B825">
        <v>8</v>
      </c>
      <c r="C825">
        <v>0.28599999999999998</v>
      </c>
      <c r="F825">
        <v>8</v>
      </c>
      <c r="G825">
        <v>0.28199999999999997</v>
      </c>
    </row>
    <row r="827" spans="1:7">
      <c r="B827" t="s">
        <v>561</v>
      </c>
      <c r="C827">
        <f>(SUM(C818:C825)/8)</f>
        <v>0.28599999999999998</v>
      </c>
      <c r="F827" t="s">
        <v>561</v>
      </c>
      <c r="G827">
        <f>(SUM(G818:G825)/8)</f>
        <v>0.28475</v>
      </c>
    </row>
    <row r="829" spans="1:7">
      <c r="A829" t="s">
        <v>560</v>
      </c>
      <c r="B829" t="s">
        <v>558</v>
      </c>
      <c r="C829" t="s">
        <v>559</v>
      </c>
      <c r="E829" t="s">
        <v>560</v>
      </c>
      <c r="F829" t="s">
        <v>558</v>
      </c>
      <c r="G829" t="s">
        <v>559</v>
      </c>
    </row>
    <row r="830" spans="1:7">
      <c r="B830">
        <v>1</v>
      </c>
      <c r="F830">
        <v>1</v>
      </c>
    </row>
    <row r="831" spans="1:7">
      <c r="B831">
        <v>2</v>
      </c>
      <c r="F831">
        <v>2</v>
      </c>
    </row>
    <row r="832" spans="1:7">
      <c r="B832">
        <v>3</v>
      </c>
      <c r="F832">
        <v>3</v>
      </c>
    </row>
    <row r="833" spans="1:7">
      <c r="B833">
        <v>4</v>
      </c>
      <c r="F833">
        <v>4</v>
      </c>
    </row>
    <row r="834" spans="1:7">
      <c r="B834">
        <v>5</v>
      </c>
      <c r="F834">
        <v>5</v>
      </c>
    </row>
    <row r="835" spans="1:7">
      <c r="B835">
        <v>6</v>
      </c>
      <c r="F835">
        <v>6</v>
      </c>
    </row>
    <row r="836" spans="1:7">
      <c r="B836">
        <v>7</v>
      </c>
      <c r="F836">
        <v>7</v>
      </c>
    </row>
    <row r="837" spans="1:7">
      <c r="B837">
        <v>8</v>
      </c>
      <c r="F837">
        <v>8</v>
      </c>
    </row>
    <row r="839" spans="1:7">
      <c r="B839" t="s">
        <v>561</v>
      </c>
      <c r="C839">
        <f>(SUM(C830:C837)/8)</f>
        <v>0</v>
      </c>
      <c r="F839" t="s">
        <v>561</v>
      </c>
      <c r="G839">
        <f>(SUM(G830:G837)/8)</f>
        <v>0</v>
      </c>
    </row>
    <row r="841" spans="1:7">
      <c r="A841" t="s">
        <v>586</v>
      </c>
      <c r="B841" t="s">
        <v>558</v>
      </c>
      <c r="C841" t="s">
        <v>559</v>
      </c>
      <c r="E841" t="s">
        <v>587</v>
      </c>
      <c r="F841" t="s">
        <v>558</v>
      </c>
      <c r="G841" t="s">
        <v>559</v>
      </c>
    </row>
    <row r="842" spans="1:7">
      <c r="B842">
        <v>1</v>
      </c>
      <c r="C842">
        <v>0.27600000000000002</v>
      </c>
      <c r="F842">
        <v>1</v>
      </c>
      <c r="G842">
        <v>0.28799999999999998</v>
      </c>
    </row>
    <row r="843" spans="1:7">
      <c r="B843">
        <v>2</v>
      </c>
      <c r="C843">
        <v>0.27400000000000002</v>
      </c>
      <c r="F843">
        <v>2</v>
      </c>
      <c r="G843">
        <v>0.27800000000000002</v>
      </c>
    </row>
    <row r="844" spans="1:7">
      <c r="B844">
        <v>3</v>
      </c>
      <c r="C844">
        <v>0.27600000000000002</v>
      </c>
      <c r="F844">
        <v>3</v>
      </c>
      <c r="G844">
        <v>0.28599999999999998</v>
      </c>
    </row>
    <row r="845" spans="1:7">
      <c r="B845">
        <v>4</v>
      </c>
      <c r="C845">
        <v>0.27900000000000003</v>
      </c>
      <c r="F845">
        <v>4</v>
      </c>
      <c r="G845">
        <v>0.28199999999999997</v>
      </c>
    </row>
    <row r="846" spans="1:7">
      <c r="B846">
        <v>5</v>
      </c>
      <c r="C846">
        <v>0.28899999999999998</v>
      </c>
      <c r="F846">
        <v>5</v>
      </c>
      <c r="G846">
        <v>0.29299999999999998</v>
      </c>
    </row>
    <row r="847" spans="1:7">
      <c r="B847">
        <v>6</v>
      </c>
      <c r="C847">
        <v>0.28799999999999998</v>
      </c>
      <c r="F847">
        <v>6</v>
      </c>
      <c r="G847">
        <v>0.28199999999999997</v>
      </c>
    </row>
    <row r="848" spans="1:7">
      <c r="B848">
        <v>7</v>
      </c>
      <c r="C848">
        <v>0.28100000000000003</v>
      </c>
      <c r="F848">
        <v>7</v>
      </c>
      <c r="G848">
        <v>0.28899999999999998</v>
      </c>
    </row>
    <row r="849" spans="1:7">
      <c r="B849">
        <v>8</v>
      </c>
      <c r="C849">
        <v>0.28199999999999997</v>
      </c>
      <c r="F849">
        <v>8</v>
      </c>
      <c r="G849">
        <v>0.28599999999999998</v>
      </c>
    </row>
    <row r="851" spans="1:7">
      <c r="B851" t="s">
        <v>561</v>
      </c>
      <c r="C851">
        <f>(SUM(C842:C849)/8)</f>
        <v>0.28062500000000001</v>
      </c>
      <c r="F851" t="s">
        <v>561</v>
      </c>
      <c r="G851">
        <f>(SUM(G842:G849)/8)</f>
        <v>0.28549999999999998</v>
      </c>
    </row>
    <row r="853" spans="1:7">
      <c r="A853" t="s">
        <v>623</v>
      </c>
      <c r="B853" t="s">
        <v>558</v>
      </c>
      <c r="C853" t="s">
        <v>559</v>
      </c>
      <c r="E853" t="s">
        <v>589</v>
      </c>
      <c r="F853" t="s">
        <v>558</v>
      </c>
      <c r="G853" t="s">
        <v>559</v>
      </c>
    </row>
    <row r="854" spans="1:7">
      <c r="B854">
        <v>1</v>
      </c>
      <c r="C854">
        <v>0.26900000000000002</v>
      </c>
      <c r="F854">
        <v>1</v>
      </c>
      <c r="G854">
        <v>0.25800000000000001</v>
      </c>
    </row>
    <row r="855" spans="1:7">
      <c r="B855">
        <v>2</v>
      </c>
      <c r="C855">
        <v>0.26600000000000001</v>
      </c>
      <c r="F855">
        <v>2</v>
      </c>
      <c r="G855">
        <v>0.27300000000000002</v>
      </c>
    </row>
    <row r="856" spans="1:7">
      <c r="B856">
        <v>3</v>
      </c>
      <c r="C856">
        <v>0.26100000000000001</v>
      </c>
      <c r="F856">
        <v>3</v>
      </c>
      <c r="G856">
        <v>0.27</v>
      </c>
    </row>
    <row r="857" spans="1:7">
      <c r="B857">
        <v>4</v>
      </c>
      <c r="C857">
        <v>0.27</v>
      </c>
      <c r="F857">
        <v>4</v>
      </c>
      <c r="G857">
        <v>0.27100000000000002</v>
      </c>
    </row>
    <row r="858" spans="1:7">
      <c r="B858">
        <v>5</v>
      </c>
      <c r="C858">
        <v>0.27800000000000002</v>
      </c>
      <c r="F858">
        <v>5</v>
      </c>
      <c r="G858">
        <v>0.27200000000000002</v>
      </c>
    </row>
    <row r="859" spans="1:7">
      <c r="B859">
        <v>6</v>
      </c>
      <c r="C859">
        <v>0.26100000000000001</v>
      </c>
      <c r="F859">
        <v>6</v>
      </c>
      <c r="G859">
        <v>0.26100000000000001</v>
      </c>
    </row>
    <row r="860" spans="1:7">
      <c r="B860">
        <v>7</v>
      </c>
      <c r="C860">
        <v>0.26500000000000001</v>
      </c>
      <c r="F860">
        <v>7</v>
      </c>
      <c r="G860">
        <v>0.26600000000000001</v>
      </c>
    </row>
    <row r="861" spans="1:7">
      <c r="B861">
        <v>8</v>
      </c>
      <c r="C861">
        <v>0.27900000000000003</v>
      </c>
      <c r="F861">
        <v>8</v>
      </c>
      <c r="G861">
        <v>0.27500000000000002</v>
      </c>
    </row>
    <row r="863" spans="1:7">
      <c r="B863" t="s">
        <v>561</v>
      </c>
      <c r="C863">
        <f>(SUM(C854:C861)/8)</f>
        <v>0.268625</v>
      </c>
      <c r="F863" t="s">
        <v>561</v>
      </c>
      <c r="G863">
        <f>(SUM(G854:G861)/8)</f>
        <v>0.26824999999999999</v>
      </c>
    </row>
    <row r="865" spans="1:7">
      <c r="A865" t="s">
        <v>592</v>
      </c>
      <c r="B865" t="s">
        <v>558</v>
      </c>
      <c r="C865" t="s">
        <v>559</v>
      </c>
      <c r="E865" t="s">
        <v>593</v>
      </c>
      <c r="F865" t="s">
        <v>558</v>
      </c>
      <c r="G865" t="s">
        <v>559</v>
      </c>
    </row>
    <row r="866" spans="1:7">
      <c r="B866">
        <v>1</v>
      </c>
      <c r="C866">
        <v>0.27500000000000002</v>
      </c>
      <c r="F866">
        <v>1</v>
      </c>
      <c r="G866">
        <v>0.27700000000000002</v>
      </c>
    </row>
    <row r="867" spans="1:7">
      <c r="B867">
        <v>2</v>
      </c>
      <c r="C867">
        <v>0.28100000000000003</v>
      </c>
      <c r="F867">
        <v>2</v>
      </c>
      <c r="G867">
        <v>0.28000000000000003</v>
      </c>
    </row>
    <row r="868" spans="1:7">
      <c r="B868">
        <v>3</v>
      </c>
      <c r="C868">
        <v>0.27800000000000002</v>
      </c>
      <c r="F868">
        <v>3</v>
      </c>
      <c r="G868">
        <v>0.28499999999999998</v>
      </c>
    </row>
    <row r="869" spans="1:7">
      <c r="B869">
        <v>4</v>
      </c>
      <c r="C869">
        <v>0.28399999999999997</v>
      </c>
      <c r="F869">
        <v>4</v>
      </c>
      <c r="G869">
        <v>0.28199999999999997</v>
      </c>
    </row>
    <row r="870" spans="1:7">
      <c r="B870">
        <v>5</v>
      </c>
      <c r="C870">
        <v>0.27500000000000002</v>
      </c>
      <c r="F870">
        <v>5</v>
      </c>
      <c r="G870">
        <v>0.27</v>
      </c>
    </row>
    <row r="871" spans="1:7">
      <c r="B871">
        <v>6</v>
      </c>
      <c r="C871">
        <v>0.28299999999999997</v>
      </c>
      <c r="F871">
        <v>6</v>
      </c>
      <c r="G871">
        <v>0.28100000000000003</v>
      </c>
    </row>
    <row r="872" spans="1:7">
      <c r="B872">
        <v>7</v>
      </c>
      <c r="C872">
        <v>0.28100000000000003</v>
      </c>
      <c r="F872">
        <v>7</v>
      </c>
      <c r="G872">
        <v>0.28599999999999998</v>
      </c>
    </row>
    <row r="873" spans="1:7">
      <c r="B873">
        <v>8</v>
      </c>
      <c r="C873">
        <v>0.28199999999999997</v>
      </c>
      <c r="F873">
        <v>8</v>
      </c>
      <c r="G873">
        <v>0.28199999999999997</v>
      </c>
    </row>
    <row r="875" spans="1:7">
      <c r="B875" t="s">
        <v>561</v>
      </c>
      <c r="C875">
        <f>(SUM(C866:C873)/8)</f>
        <v>0.27987500000000004</v>
      </c>
      <c r="F875" t="s">
        <v>561</v>
      </c>
      <c r="G875">
        <f>(SUM(G866:G873)/8)</f>
        <v>0.28037500000000004</v>
      </c>
    </row>
    <row r="877" spans="1:7">
      <c r="A877" t="s">
        <v>560</v>
      </c>
      <c r="B877" t="s">
        <v>558</v>
      </c>
      <c r="C877" t="s">
        <v>559</v>
      </c>
      <c r="E877" t="s">
        <v>560</v>
      </c>
      <c r="F877" t="s">
        <v>558</v>
      </c>
      <c r="G877" t="s">
        <v>559</v>
      </c>
    </row>
    <row r="878" spans="1:7">
      <c r="B878">
        <v>1</v>
      </c>
      <c r="F878">
        <v>1</v>
      </c>
    </row>
    <row r="879" spans="1:7">
      <c r="B879">
        <v>2</v>
      </c>
      <c r="F879">
        <v>2</v>
      </c>
    </row>
    <row r="880" spans="1:7">
      <c r="B880">
        <v>3</v>
      </c>
      <c r="F880">
        <v>3</v>
      </c>
    </row>
    <row r="881" spans="1:7">
      <c r="B881">
        <v>4</v>
      </c>
      <c r="F881">
        <v>4</v>
      </c>
    </row>
    <row r="882" spans="1:7">
      <c r="B882">
        <v>5</v>
      </c>
      <c r="F882">
        <v>5</v>
      </c>
    </row>
    <row r="883" spans="1:7">
      <c r="B883">
        <v>6</v>
      </c>
      <c r="F883">
        <v>6</v>
      </c>
    </row>
    <row r="884" spans="1:7">
      <c r="B884">
        <v>7</v>
      </c>
      <c r="F884">
        <v>7</v>
      </c>
    </row>
    <row r="885" spans="1:7">
      <c r="B885">
        <v>8</v>
      </c>
      <c r="F885">
        <v>8</v>
      </c>
    </row>
    <row r="887" spans="1:7">
      <c r="B887" t="s">
        <v>561</v>
      </c>
      <c r="C887">
        <f>(SUM(C878:C885)/8)</f>
        <v>0</v>
      </c>
      <c r="F887" t="s">
        <v>561</v>
      </c>
      <c r="G887">
        <f>(SUM(G878:G885)/8)</f>
        <v>0</v>
      </c>
    </row>
    <row r="889" spans="1:7">
      <c r="A889" t="s">
        <v>560</v>
      </c>
      <c r="B889" t="s">
        <v>558</v>
      </c>
      <c r="C889" t="s">
        <v>559</v>
      </c>
      <c r="E889" t="s">
        <v>560</v>
      </c>
      <c r="F889" t="s">
        <v>558</v>
      </c>
      <c r="G889" t="s">
        <v>559</v>
      </c>
    </row>
    <row r="890" spans="1:7">
      <c r="B890">
        <v>1</v>
      </c>
      <c r="F890">
        <v>1</v>
      </c>
    </row>
    <row r="891" spans="1:7">
      <c r="B891">
        <v>2</v>
      </c>
      <c r="F891">
        <v>2</v>
      </c>
    </row>
    <row r="892" spans="1:7">
      <c r="B892">
        <v>3</v>
      </c>
      <c r="F892">
        <v>3</v>
      </c>
    </row>
    <row r="893" spans="1:7">
      <c r="B893">
        <v>4</v>
      </c>
      <c r="F893">
        <v>4</v>
      </c>
    </row>
    <row r="894" spans="1:7">
      <c r="B894">
        <v>5</v>
      </c>
      <c r="F894">
        <v>5</v>
      </c>
    </row>
    <row r="895" spans="1:7">
      <c r="B895">
        <v>6</v>
      </c>
      <c r="F895">
        <v>6</v>
      </c>
    </row>
    <row r="896" spans="1:7">
      <c r="B896">
        <v>7</v>
      </c>
      <c r="F896">
        <v>7</v>
      </c>
    </row>
    <row r="897" spans="1:7">
      <c r="B897">
        <v>8</v>
      </c>
      <c r="F897">
        <v>8</v>
      </c>
    </row>
    <row r="899" spans="1:7">
      <c r="B899" t="s">
        <v>561</v>
      </c>
      <c r="C899">
        <f>(SUM(C890:C897)/8)</f>
        <v>0</v>
      </c>
      <c r="F899" t="s">
        <v>561</v>
      </c>
      <c r="G899">
        <f>(SUM(G890:G897)/8)</f>
        <v>0</v>
      </c>
    </row>
    <row r="901" spans="1:7">
      <c r="A901" t="s">
        <v>560</v>
      </c>
      <c r="B901" t="s">
        <v>558</v>
      </c>
      <c r="C901" t="s">
        <v>559</v>
      </c>
      <c r="E901" t="s">
        <v>560</v>
      </c>
      <c r="F901" t="s">
        <v>558</v>
      </c>
      <c r="G901" t="s">
        <v>559</v>
      </c>
    </row>
    <row r="902" spans="1:7">
      <c r="B902">
        <v>1</v>
      </c>
      <c r="F902">
        <v>1</v>
      </c>
    </row>
    <row r="903" spans="1:7">
      <c r="B903">
        <v>2</v>
      </c>
      <c r="F903">
        <v>2</v>
      </c>
    </row>
    <row r="904" spans="1:7">
      <c r="B904">
        <v>3</v>
      </c>
      <c r="F904">
        <v>3</v>
      </c>
    </row>
    <row r="905" spans="1:7">
      <c r="B905">
        <v>4</v>
      </c>
      <c r="F905">
        <v>4</v>
      </c>
    </row>
    <row r="906" spans="1:7">
      <c r="B906">
        <v>5</v>
      </c>
      <c r="F906">
        <v>5</v>
      </c>
    </row>
    <row r="907" spans="1:7">
      <c r="B907">
        <v>6</v>
      </c>
      <c r="F907">
        <v>6</v>
      </c>
    </row>
    <row r="908" spans="1:7">
      <c r="B908">
        <v>7</v>
      </c>
      <c r="F908">
        <v>7</v>
      </c>
    </row>
    <row r="909" spans="1:7">
      <c r="B909">
        <v>8</v>
      </c>
      <c r="F909">
        <v>8</v>
      </c>
    </row>
    <row r="911" spans="1:7">
      <c r="B911" t="s">
        <v>561</v>
      </c>
      <c r="C911">
        <f>(SUM(C902:C909)/8)</f>
        <v>0</v>
      </c>
      <c r="F911" t="s">
        <v>561</v>
      </c>
      <c r="G911">
        <f>(SUM(G902:G909)/8)</f>
        <v>0</v>
      </c>
    </row>
    <row r="913" spans="1:7">
      <c r="A913" t="s">
        <v>560</v>
      </c>
      <c r="B913" t="s">
        <v>558</v>
      </c>
      <c r="C913" t="s">
        <v>559</v>
      </c>
      <c r="E913" t="s">
        <v>560</v>
      </c>
      <c r="F913" t="s">
        <v>558</v>
      </c>
      <c r="G913" t="s">
        <v>559</v>
      </c>
    </row>
    <row r="914" spans="1:7">
      <c r="B914">
        <v>1</v>
      </c>
      <c r="F914">
        <v>1</v>
      </c>
    </row>
    <row r="915" spans="1:7">
      <c r="B915">
        <v>2</v>
      </c>
      <c r="F915">
        <v>2</v>
      </c>
    </row>
    <row r="916" spans="1:7">
      <c r="B916">
        <v>3</v>
      </c>
      <c r="F916">
        <v>3</v>
      </c>
    </row>
    <row r="917" spans="1:7">
      <c r="B917">
        <v>4</v>
      </c>
      <c r="F917">
        <v>4</v>
      </c>
    </row>
    <row r="918" spans="1:7">
      <c r="B918">
        <v>5</v>
      </c>
      <c r="F918">
        <v>5</v>
      </c>
    </row>
    <row r="919" spans="1:7">
      <c r="B919">
        <v>6</v>
      </c>
      <c r="F919">
        <v>6</v>
      </c>
    </row>
    <row r="920" spans="1:7">
      <c r="B920">
        <v>7</v>
      </c>
      <c r="F920">
        <v>7</v>
      </c>
    </row>
    <row r="921" spans="1:7">
      <c r="B921">
        <v>8</v>
      </c>
      <c r="F921">
        <v>8</v>
      </c>
    </row>
    <row r="923" spans="1:7">
      <c r="B923" t="s">
        <v>561</v>
      </c>
      <c r="C923">
        <f>(SUM(C914:C921)/8)</f>
        <v>0</v>
      </c>
      <c r="F923" t="s">
        <v>561</v>
      </c>
      <c r="G923">
        <f>(SUM(G914:G921)/8)</f>
        <v>0</v>
      </c>
    </row>
    <row r="925" spans="1:7">
      <c r="A925" t="s">
        <v>560</v>
      </c>
      <c r="B925" t="s">
        <v>558</v>
      </c>
      <c r="C925" t="s">
        <v>559</v>
      </c>
      <c r="E925" t="s">
        <v>560</v>
      </c>
      <c r="F925" t="s">
        <v>558</v>
      </c>
      <c r="G925" t="s">
        <v>559</v>
      </c>
    </row>
    <row r="926" spans="1:7">
      <c r="B926">
        <v>1</v>
      </c>
      <c r="F926">
        <v>1</v>
      </c>
    </row>
    <row r="927" spans="1:7">
      <c r="B927">
        <v>2</v>
      </c>
      <c r="F927">
        <v>2</v>
      </c>
    </row>
    <row r="928" spans="1:7">
      <c r="B928">
        <v>3</v>
      </c>
      <c r="F928">
        <v>3</v>
      </c>
    </row>
    <row r="929" spans="2:7">
      <c r="B929">
        <v>4</v>
      </c>
      <c r="F929">
        <v>4</v>
      </c>
    </row>
    <row r="930" spans="2:7">
      <c r="B930">
        <v>5</v>
      </c>
      <c r="F930">
        <v>5</v>
      </c>
    </row>
    <row r="931" spans="2:7">
      <c r="B931">
        <v>6</v>
      </c>
      <c r="F931">
        <v>6</v>
      </c>
    </row>
    <row r="932" spans="2:7">
      <c r="B932">
        <v>7</v>
      </c>
      <c r="F932">
        <v>7</v>
      </c>
    </row>
    <row r="933" spans="2:7">
      <c r="B933">
        <v>8</v>
      </c>
      <c r="F933">
        <v>8</v>
      </c>
    </row>
    <row r="935" spans="2:7">
      <c r="B935" t="s">
        <v>561</v>
      </c>
      <c r="C935">
        <f>(SUM(C926:C933)/8)</f>
        <v>0</v>
      </c>
      <c r="F935" t="s">
        <v>561</v>
      </c>
      <c r="G935">
        <f>(SUM(G926:G933)/8)</f>
        <v>0</v>
      </c>
    </row>
    <row r="978" spans="1:7">
      <c r="A978" t="s">
        <v>356</v>
      </c>
      <c r="B978" t="s">
        <v>558</v>
      </c>
      <c r="C978" t="s">
        <v>559</v>
      </c>
      <c r="E978" t="s">
        <v>357</v>
      </c>
      <c r="F978" t="s">
        <v>558</v>
      </c>
      <c r="G978" t="s">
        <v>559</v>
      </c>
    </row>
    <row r="979" spans="1:7">
      <c r="B979">
        <v>1</v>
      </c>
      <c r="C979">
        <v>0.27200000000000002</v>
      </c>
      <c r="F979">
        <v>1</v>
      </c>
      <c r="G979">
        <v>0.28100000000000003</v>
      </c>
    </row>
    <row r="980" spans="1:7">
      <c r="B980">
        <v>2</v>
      </c>
      <c r="C980">
        <v>0.27500000000000002</v>
      </c>
      <c r="F980">
        <v>2</v>
      </c>
      <c r="G980">
        <v>0.27900000000000003</v>
      </c>
    </row>
    <row r="981" spans="1:7">
      <c r="B981">
        <v>3</v>
      </c>
      <c r="C981">
        <v>0.28100000000000003</v>
      </c>
      <c r="F981">
        <v>3</v>
      </c>
      <c r="G981">
        <v>0.27700000000000002</v>
      </c>
    </row>
    <row r="982" spans="1:7">
      <c r="B982">
        <v>4</v>
      </c>
      <c r="C982">
        <v>0.27500000000000002</v>
      </c>
      <c r="F982">
        <v>4</v>
      </c>
      <c r="G982">
        <v>0.26900000000000002</v>
      </c>
    </row>
    <row r="983" spans="1:7">
      <c r="B983">
        <v>5</v>
      </c>
      <c r="C983">
        <v>0.27200000000000002</v>
      </c>
      <c r="F983">
        <v>5</v>
      </c>
      <c r="G983">
        <v>0.28399999999999997</v>
      </c>
    </row>
    <row r="984" spans="1:7">
      <c r="B984">
        <v>6</v>
      </c>
      <c r="C984">
        <v>0.28000000000000003</v>
      </c>
      <c r="F984">
        <v>6</v>
      </c>
      <c r="G984">
        <v>0.28499999999999998</v>
      </c>
    </row>
    <row r="985" spans="1:7">
      <c r="B985">
        <v>7</v>
      </c>
      <c r="C985">
        <v>0.28100000000000003</v>
      </c>
      <c r="F985">
        <v>7</v>
      </c>
      <c r="G985">
        <v>0.28199999999999997</v>
      </c>
    </row>
    <row r="986" spans="1:7">
      <c r="B986">
        <v>8</v>
      </c>
      <c r="C986">
        <v>0.27700000000000002</v>
      </c>
      <c r="F986">
        <v>8</v>
      </c>
      <c r="G986">
        <v>0.27700000000000002</v>
      </c>
    </row>
    <row r="988" spans="1:7">
      <c r="B988" t="s">
        <v>561</v>
      </c>
      <c r="C988">
        <f>(SUM(C979:C986)/8)</f>
        <v>0.27662500000000007</v>
      </c>
      <c r="F988" t="s">
        <v>561</v>
      </c>
      <c r="G988">
        <f>(SUM(G979:G986)/8)</f>
        <v>0.27925</v>
      </c>
    </row>
    <row r="991" spans="1:7">
      <c r="A991" t="s">
        <v>560</v>
      </c>
      <c r="B991" t="s">
        <v>558</v>
      </c>
      <c r="C991" t="s">
        <v>559</v>
      </c>
      <c r="E991" t="s">
        <v>560</v>
      </c>
      <c r="F991" t="s">
        <v>558</v>
      </c>
      <c r="G991" t="s">
        <v>559</v>
      </c>
    </row>
    <row r="992" spans="1:7">
      <c r="B992">
        <v>1</v>
      </c>
      <c r="F992">
        <v>1</v>
      </c>
    </row>
    <row r="993" spans="1:7">
      <c r="B993">
        <v>2</v>
      </c>
      <c r="F993">
        <v>2</v>
      </c>
    </row>
    <row r="994" spans="1:7">
      <c r="B994">
        <v>3</v>
      </c>
      <c r="F994">
        <v>3</v>
      </c>
    </row>
    <row r="995" spans="1:7">
      <c r="B995">
        <v>4</v>
      </c>
      <c r="F995">
        <v>4</v>
      </c>
    </row>
    <row r="996" spans="1:7">
      <c r="B996">
        <v>5</v>
      </c>
      <c r="F996">
        <v>5</v>
      </c>
    </row>
    <row r="997" spans="1:7">
      <c r="B997">
        <v>6</v>
      </c>
      <c r="F997">
        <v>6</v>
      </c>
    </row>
    <row r="998" spans="1:7">
      <c r="B998">
        <v>7</v>
      </c>
      <c r="F998">
        <v>7</v>
      </c>
    </row>
    <row r="999" spans="1:7">
      <c r="B999">
        <v>8</v>
      </c>
      <c r="F999">
        <v>8</v>
      </c>
    </row>
    <row r="1001" spans="1:7">
      <c r="B1001" t="s">
        <v>561</v>
      </c>
      <c r="C1001">
        <f>(SUM(C992:C999)/8)</f>
        <v>0</v>
      </c>
      <c r="F1001" t="s">
        <v>561</v>
      </c>
      <c r="G1001">
        <f>(SUM(G992:G999)/8)</f>
        <v>0</v>
      </c>
    </row>
    <row r="1004" spans="1:7">
      <c r="A1004" t="s">
        <v>560</v>
      </c>
      <c r="B1004" t="s">
        <v>558</v>
      </c>
      <c r="C1004" t="s">
        <v>559</v>
      </c>
      <c r="E1004" t="s">
        <v>560</v>
      </c>
      <c r="F1004" t="s">
        <v>558</v>
      </c>
      <c r="G1004" t="s">
        <v>559</v>
      </c>
    </row>
    <row r="1005" spans="1:7">
      <c r="B1005">
        <v>1</v>
      </c>
      <c r="F1005">
        <v>1</v>
      </c>
    </row>
    <row r="1006" spans="1:7">
      <c r="B1006">
        <v>2</v>
      </c>
      <c r="F1006">
        <v>2</v>
      </c>
    </row>
    <row r="1007" spans="1:7">
      <c r="B1007">
        <v>3</v>
      </c>
      <c r="F1007">
        <v>3</v>
      </c>
    </row>
    <row r="1008" spans="1:7">
      <c r="B1008">
        <v>4</v>
      </c>
      <c r="F1008">
        <v>4</v>
      </c>
    </row>
    <row r="1009" spans="2:7">
      <c r="B1009">
        <v>5</v>
      </c>
      <c r="F1009">
        <v>5</v>
      </c>
    </row>
    <row r="1010" spans="2:7">
      <c r="B1010">
        <v>6</v>
      </c>
      <c r="F1010">
        <v>6</v>
      </c>
    </row>
    <row r="1011" spans="2:7">
      <c r="B1011">
        <v>7</v>
      </c>
      <c r="F1011">
        <v>7</v>
      </c>
    </row>
    <row r="1012" spans="2:7">
      <c r="B1012">
        <v>8</v>
      </c>
      <c r="F1012">
        <v>8</v>
      </c>
    </row>
    <row r="1014" spans="2:7">
      <c r="B1014" t="s">
        <v>561</v>
      </c>
      <c r="C1014">
        <f>(SUM(C1005:C1012)/8)</f>
        <v>0</v>
      </c>
      <c r="F1014" t="s">
        <v>561</v>
      </c>
      <c r="G1014">
        <f>(SUM(G1005:G1012)/8)</f>
        <v>0</v>
      </c>
    </row>
    <row r="1032" spans="1:7">
      <c r="A1032" t="s">
        <v>352</v>
      </c>
      <c r="B1032" t="s">
        <v>558</v>
      </c>
      <c r="C1032" t="s">
        <v>559</v>
      </c>
      <c r="E1032" t="s">
        <v>353</v>
      </c>
      <c r="F1032" t="s">
        <v>558</v>
      </c>
      <c r="G1032" t="s">
        <v>559</v>
      </c>
    </row>
    <row r="1033" spans="1:7">
      <c r="B1033">
        <v>1</v>
      </c>
      <c r="C1033">
        <v>0.27700000000000002</v>
      </c>
      <c r="F1033">
        <v>1</v>
      </c>
      <c r="G1033">
        <v>0.27300000000000002</v>
      </c>
    </row>
    <row r="1034" spans="1:7">
      <c r="B1034">
        <v>2</v>
      </c>
      <c r="C1034">
        <v>0.26700000000000002</v>
      </c>
      <c r="F1034">
        <v>2</v>
      </c>
      <c r="G1034">
        <v>0.27700000000000002</v>
      </c>
    </row>
    <row r="1035" spans="1:7">
      <c r="B1035">
        <v>3</v>
      </c>
      <c r="C1035">
        <v>0.27700000000000002</v>
      </c>
      <c r="F1035">
        <v>3</v>
      </c>
      <c r="G1035">
        <v>0.28000000000000003</v>
      </c>
    </row>
    <row r="1036" spans="1:7">
      <c r="B1036">
        <v>4</v>
      </c>
      <c r="C1036">
        <v>0.27300000000000002</v>
      </c>
      <c r="F1036">
        <v>4</v>
      </c>
      <c r="G1036">
        <v>0.27200000000000002</v>
      </c>
    </row>
    <row r="1037" spans="1:7">
      <c r="B1037">
        <v>5</v>
      </c>
      <c r="C1037">
        <v>0.28399999999999997</v>
      </c>
      <c r="F1037">
        <v>5</v>
      </c>
      <c r="G1037">
        <v>0.27400000000000002</v>
      </c>
    </row>
    <row r="1038" spans="1:7">
      <c r="B1038">
        <v>6</v>
      </c>
      <c r="C1038">
        <v>0.27500000000000002</v>
      </c>
      <c r="F1038">
        <v>6</v>
      </c>
      <c r="G1038">
        <v>0.26900000000000002</v>
      </c>
    </row>
    <row r="1039" spans="1:7">
      <c r="B1039">
        <v>7</v>
      </c>
      <c r="C1039">
        <v>0.27200000000000002</v>
      </c>
      <c r="F1039">
        <v>7</v>
      </c>
      <c r="G1039">
        <v>0.27900000000000003</v>
      </c>
    </row>
    <row r="1040" spans="1:7">
      <c r="B1040">
        <v>8</v>
      </c>
      <c r="C1040">
        <v>0.26600000000000001</v>
      </c>
      <c r="F1040">
        <v>8</v>
      </c>
      <c r="G1040">
        <v>0.27300000000000002</v>
      </c>
    </row>
    <row r="1042" spans="2:7">
      <c r="B1042" t="s">
        <v>561</v>
      </c>
      <c r="C1042">
        <f>(SUM(C1033:C1040)/8)</f>
        <v>0.27387499999999998</v>
      </c>
      <c r="F1042" t="s">
        <v>561</v>
      </c>
      <c r="G1042">
        <f>(SUM(G1033:G1040)/8)</f>
        <v>0.27462500000000001</v>
      </c>
    </row>
  </sheetData>
  <pageMargins left="0.7" right="0.7" top="0.75" bottom="0.75" header="0.3" footer="0.3"/>
  <legacyDrawing r:id="rId1"/>
  <tableParts count="23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6E5-A3E2-4C27-9655-9D5E404E9ABE}">
  <dimension ref="A2:O782"/>
  <sheetViews>
    <sheetView topLeftCell="G726" workbookViewId="0">
      <selection activeCell="G743" sqref="G743"/>
    </sheetView>
  </sheetViews>
  <sheetFormatPr defaultRowHeight="14.45"/>
  <cols>
    <col min="1" max="1" width="21.42578125" customWidth="1"/>
    <col min="3" max="3" width="16" customWidth="1"/>
    <col min="5" max="5" width="19.5703125" customWidth="1"/>
    <col min="6" max="6" width="11.85546875" customWidth="1"/>
    <col min="7" max="7" width="16.5703125" customWidth="1"/>
    <col min="9" max="9" width="23" customWidth="1"/>
    <col min="11" max="11" width="17.140625" customWidth="1"/>
    <col min="13" max="13" width="22.42578125" customWidth="1"/>
    <col min="15" max="15" width="18.140625" customWidth="1"/>
  </cols>
  <sheetData>
    <row r="2" spans="1:15">
      <c r="A2" t="s">
        <v>110</v>
      </c>
      <c r="B2" t="s">
        <v>558</v>
      </c>
      <c r="C2" t="s">
        <v>559</v>
      </c>
      <c r="E2" t="s">
        <v>112</v>
      </c>
      <c r="F2" t="s">
        <v>558</v>
      </c>
      <c r="G2" t="s">
        <v>559</v>
      </c>
      <c r="I2" t="s">
        <v>70</v>
      </c>
      <c r="J2" t="s">
        <v>558</v>
      </c>
      <c r="K2" t="s">
        <v>559</v>
      </c>
      <c r="M2" t="s">
        <v>562</v>
      </c>
      <c r="N2" t="s">
        <v>558</v>
      </c>
      <c r="O2" t="s">
        <v>559</v>
      </c>
    </row>
    <row r="3" spans="1:15">
      <c r="B3">
        <v>1</v>
      </c>
      <c r="C3">
        <v>0.28000000000000003</v>
      </c>
      <c r="F3">
        <v>1</v>
      </c>
      <c r="G3">
        <v>0.27800000000000002</v>
      </c>
      <c r="J3">
        <v>1</v>
      </c>
      <c r="K3">
        <v>0.28100000000000003</v>
      </c>
      <c r="N3">
        <v>1</v>
      </c>
    </row>
    <row r="4" spans="1:15">
      <c r="B4">
        <v>2</v>
      </c>
      <c r="C4">
        <v>0.27500000000000002</v>
      </c>
      <c r="F4">
        <v>2</v>
      </c>
      <c r="G4">
        <v>0.25700000000000001</v>
      </c>
      <c r="J4">
        <v>2</v>
      </c>
      <c r="K4">
        <v>0.28199999999999997</v>
      </c>
      <c r="N4">
        <v>2</v>
      </c>
    </row>
    <row r="5" spans="1:15">
      <c r="B5">
        <v>3</v>
      </c>
      <c r="C5">
        <v>0.27900000000000003</v>
      </c>
      <c r="F5">
        <v>3</v>
      </c>
      <c r="G5">
        <v>0.26400000000000001</v>
      </c>
      <c r="J5">
        <v>3</v>
      </c>
      <c r="K5">
        <v>0.28199999999999997</v>
      </c>
      <c r="N5">
        <v>3</v>
      </c>
    </row>
    <row r="6" spans="1:15">
      <c r="B6">
        <v>4</v>
      </c>
      <c r="C6">
        <v>0.27200000000000002</v>
      </c>
      <c r="F6">
        <v>4</v>
      </c>
      <c r="G6">
        <v>0.28299999999999997</v>
      </c>
      <c r="J6">
        <v>4</v>
      </c>
      <c r="K6">
        <v>0.28299999999999997</v>
      </c>
      <c r="N6">
        <v>4</v>
      </c>
    </row>
    <row r="7" spans="1:15">
      <c r="B7">
        <v>5</v>
      </c>
      <c r="C7">
        <v>0.27</v>
      </c>
      <c r="F7">
        <v>5</v>
      </c>
      <c r="G7">
        <v>0.26200000000000001</v>
      </c>
      <c r="J7">
        <v>5</v>
      </c>
      <c r="K7">
        <v>0.28399999999999997</v>
      </c>
      <c r="N7">
        <v>5</v>
      </c>
    </row>
    <row r="8" spans="1:15">
      <c r="B8">
        <v>6</v>
      </c>
      <c r="C8">
        <v>0.28599999999999998</v>
      </c>
      <c r="F8">
        <v>6</v>
      </c>
      <c r="G8">
        <v>0.26600000000000001</v>
      </c>
      <c r="J8">
        <v>6</v>
      </c>
      <c r="K8">
        <v>0.28199999999999997</v>
      </c>
      <c r="N8">
        <v>6</v>
      </c>
    </row>
    <row r="9" spans="1:15">
      <c r="B9">
        <v>7</v>
      </c>
      <c r="C9">
        <v>0.28699999999999998</v>
      </c>
      <c r="F9">
        <v>7</v>
      </c>
      <c r="G9">
        <v>0.27300000000000002</v>
      </c>
      <c r="J9">
        <v>7</v>
      </c>
      <c r="K9">
        <v>0.28399999999999997</v>
      </c>
      <c r="N9">
        <v>7</v>
      </c>
    </row>
    <row r="10" spans="1:15">
      <c r="B10">
        <v>8</v>
      </c>
      <c r="C10">
        <v>0.28299999999999997</v>
      </c>
      <c r="F10">
        <v>8</v>
      </c>
      <c r="G10">
        <v>0.27400000000000002</v>
      </c>
      <c r="J10">
        <v>8</v>
      </c>
      <c r="K10">
        <v>0.27700000000000002</v>
      </c>
      <c r="N10">
        <v>8</v>
      </c>
    </row>
    <row r="12" spans="1:15">
      <c r="B12" t="s">
        <v>561</v>
      </c>
      <c r="C12">
        <f>(SUM(C3:C10)/8)</f>
        <v>0.27900000000000003</v>
      </c>
      <c r="F12" t="s">
        <v>561</v>
      </c>
      <c r="G12">
        <f>(SUM(G3:G10)/8)</f>
        <v>0.269625</v>
      </c>
      <c r="J12" t="s">
        <v>561</v>
      </c>
      <c r="K12">
        <f>(SUM(K3:K10)/8)</f>
        <v>0.28187499999999999</v>
      </c>
      <c r="N12" t="s">
        <v>561</v>
      </c>
      <c r="O12">
        <f>(SUM(O3:O10)/8)</f>
        <v>0</v>
      </c>
    </row>
    <row r="14" spans="1:15">
      <c r="A14" t="s">
        <v>433</v>
      </c>
      <c r="B14" t="s">
        <v>558</v>
      </c>
      <c r="C14" t="s">
        <v>559</v>
      </c>
      <c r="E14" t="s">
        <v>562</v>
      </c>
      <c r="F14" t="s">
        <v>558</v>
      </c>
      <c r="G14" t="s">
        <v>559</v>
      </c>
      <c r="I14" t="s">
        <v>562</v>
      </c>
      <c r="J14" t="s">
        <v>558</v>
      </c>
      <c r="K14" t="s">
        <v>559</v>
      </c>
      <c r="M14" t="s">
        <v>562</v>
      </c>
      <c r="N14" t="s">
        <v>558</v>
      </c>
      <c r="O14" t="s">
        <v>559</v>
      </c>
    </row>
    <row r="15" spans="1:15">
      <c r="B15">
        <v>1</v>
      </c>
      <c r="C15">
        <v>0.27500000000000002</v>
      </c>
      <c r="F15">
        <v>1</v>
      </c>
      <c r="J15">
        <v>1</v>
      </c>
      <c r="N15">
        <v>1</v>
      </c>
    </row>
    <row r="16" spans="1:15">
      <c r="B16">
        <v>2</v>
      </c>
      <c r="C16">
        <v>0.28699999999999998</v>
      </c>
      <c r="F16">
        <v>2</v>
      </c>
      <c r="J16">
        <v>2</v>
      </c>
      <c r="N16">
        <v>2</v>
      </c>
    </row>
    <row r="17" spans="1:15">
      <c r="B17">
        <v>3</v>
      </c>
      <c r="C17">
        <v>0.28699999999999998</v>
      </c>
      <c r="F17">
        <v>3</v>
      </c>
      <c r="J17">
        <v>3</v>
      </c>
      <c r="N17">
        <v>3</v>
      </c>
    </row>
    <row r="18" spans="1:15">
      <c r="B18">
        <v>4</v>
      </c>
      <c r="C18">
        <v>0.28899999999999998</v>
      </c>
      <c r="F18">
        <v>4</v>
      </c>
      <c r="J18">
        <v>4</v>
      </c>
      <c r="N18">
        <v>4</v>
      </c>
    </row>
    <row r="19" spans="1:15">
      <c r="B19">
        <v>5</v>
      </c>
      <c r="C19">
        <v>0.27700000000000002</v>
      </c>
      <c r="F19">
        <v>5</v>
      </c>
      <c r="J19">
        <v>5</v>
      </c>
      <c r="N19">
        <v>5</v>
      </c>
    </row>
    <row r="20" spans="1:15">
      <c r="B20">
        <v>6</v>
      </c>
      <c r="C20">
        <v>0.27700000000000002</v>
      </c>
      <c r="F20">
        <v>6</v>
      </c>
      <c r="J20">
        <v>6</v>
      </c>
      <c r="N20">
        <v>6</v>
      </c>
    </row>
    <row r="21" spans="1:15">
      <c r="B21">
        <v>7</v>
      </c>
      <c r="C21">
        <v>0.28399999999999997</v>
      </c>
      <c r="F21">
        <v>7</v>
      </c>
      <c r="J21">
        <v>7</v>
      </c>
      <c r="N21">
        <v>7</v>
      </c>
    </row>
    <row r="22" spans="1:15">
      <c r="B22">
        <v>8</v>
      </c>
      <c r="C22">
        <v>0.28599999999999998</v>
      </c>
      <c r="F22">
        <v>8</v>
      </c>
      <c r="J22">
        <v>8</v>
      </c>
      <c r="N22">
        <v>8</v>
      </c>
    </row>
    <row r="24" spans="1:15">
      <c r="B24" t="s">
        <v>561</v>
      </c>
      <c r="C24">
        <f>(SUM(C15:C22)/8)</f>
        <v>0.28275</v>
      </c>
      <c r="F24" t="s">
        <v>561</v>
      </c>
      <c r="G24">
        <f>(SUM(G15:G22)/8)</f>
        <v>0</v>
      </c>
      <c r="J24" t="s">
        <v>561</v>
      </c>
      <c r="K24">
        <f>(SUM(K15:K22)/8)</f>
        <v>0</v>
      </c>
      <c r="N24" t="s">
        <v>561</v>
      </c>
      <c r="O24">
        <f>(SUM(O15:O22)/8)</f>
        <v>0</v>
      </c>
    </row>
    <row r="26" spans="1:15">
      <c r="A26" t="s">
        <v>126</v>
      </c>
      <c r="B26" t="s">
        <v>558</v>
      </c>
      <c r="C26" t="s">
        <v>559</v>
      </c>
      <c r="E26" t="s">
        <v>128</v>
      </c>
      <c r="F26" t="s">
        <v>558</v>
      </c>
      <c r="G26" t="s">
        <v>559</v>
      </c>
      <c r="I26" t="s">
        <v>562</v>
      </c>
      <c r="J26" t="s">
        <v>558</v>
      </c>
      <c r="K26" t="s">
        <v>559</v>
      </c>
      <c r="M26" t="s">
        <v>562</v>
      </c>
      <c r="N26" t="s">
        <v>558</v>
      </c>
      <c r="O26" t="s">
        <v>559</v>
      </c>
    </row>
    <row r="27" spans="1:15">
      <c r="B27">
        <v>1</v>
      </c>
      <c r="C27">
        <v>0.27600000000000002</v>
      </c>
      <c r="F27">
        <v>1</v>
      </c>
      <c r="G27">
        <v>0.28599999999999998</v>
      </c>
      <c r="J27">
        <v>1</v>
      </c>
      <c r="N27">
        <v>1</v>
      </c>
    </row>
    <row r="28" spans="1:15">
      <c r="B28">
        <v>2</v>
      </c>
      <c r="C28">
        <v>0.28199999999999997</v>
      </c>
      <c r="F28">
        <v>2</v>
      </c>
      <c r="G28">
        <v>0.27100000000000002</v>
      </c>
      <c r="J28">
        <v>2</v>
      </c>
      <c r="N28">
        <v>2</v>
      </c>
    </row>
    <row r="29" spans="1:15">
      <c r="B29">
        <v>3</v>
      </c>
      <c r="C29">
        <v>0.29599999999999999</v>
      </c>
      <c r="F29">
        <v>3</v>
      </c>
      <c r="G29">
        <v>0.28699999999999998</v>
      </c>
      <c r="J29">
        <v>3</v>
      </c>
      <c r="N29">
        <v>3</v>
      </c>
    </row>
    <row r="30" spans="1:15">
      <c r="B30">
        <v>4</v>
      </c>
      <c r="C30">
        <v>0.27300000000000002</v>
      </c>
      <c r="F30">
        <v>4</v>
      </c>
      <c r="G30">
        <v>0.27500000000000002</v>
      </c>
      <c r="J30">
        <v>4</v>
      </c>
      <c r="N30">
        <v>4</v>
      </c>
    </row>
    <row r="31" spans="1:15">
      <c r="B31">
        <v>5</v>
      </c>
      <c r="C31">
        <v>0.27100000000000002</v>
      </c>
      <c r="F31">
        <v>5</v>
      </c>
      <c r="G31">
        <v>0.28299999999999997</v>
      </c>
      <c r="J31">
        <v>5</v>
      </c>
      <c r="N31">
        <v>5</v>
      </c>
    </row>
    <row r="32" spans="1:15">
      <c r="B32">
        <v>6</v>
      </c>
      <c r="C32">
        <v>0.26600000000000001</v>
      </c>
      <c r="F32">
        <v>6</v>
      </c>
      <c r="G32">
        <v>0.28199999999999997</v>
      </c>
      <c r="J32">
        <v>6</v>
      </c>
      <c r="N32">
        <v>6</v>
      </c>
    </row>
    <row r="33" spans="1:15">
      <c r="B33">
        <v>7</v>
      </c>
      <c r="C33">
        <v>0.27800000000000002</v>
      </c>
      <c r="F33">
        <v>7</v>
      </c>
      <c r="G33">
        <v>0.28999999999999998</v>
      </c>
      <c r="J33">
        <v>7</v>
      </c>
      <c r="N33">
        <v>7</v>
      </c>
    </row>
    <row r="34" spans="1:15">
      <c r="B34">
        <v>8</v>
      </c>
      <c r="C34">
        <v>0.28000000000000003</v>
      </c>
      <c r="F34">
        <v>8</v>
      </c>
      <c r="G34">
        <v>0.28599999999999998</v>
      </c>
      <c r="J34">
        <v>8</v>
      </c>
      <c r="N34">
        <v>8</v>
      </c>
    </row>
    <row r="36" spans="1:15">
      <c r="B36" t="s">
        <v>561</v>
      </c>
      <c r="C36">
        <f>(SUM(C27:C34)/8)</f>
        <v>0.27775000000000005</v>
      </c>
      <c r="F36" t="s">
        <v>561</v>
      </c>
      <c r="G36">
        <f>(SUM(G27:G34)/8)</f>
        <v>0.28249999999999997</v>
      </c>
      <c r="J36" t="s">
        <v>561</v>
      </c>
      <c r="K36">
        <f>(SUM(K27:K34)/8)</f>
        <v>0</v>
      </c>
      <c r="N36" t="s">
        <v>561</v>
      </c>
      <c r="O36">
        <f>(SUM(O27:O34)/8)</f>
        <v>0</v>
      </c>
    </row>
    <row r="38" spans="1:15">
      <c r="A38" t="s">
        <v>129</v>
      </c>
      <c r="B38" t="s">
        <v>558</v>
      </c>
      <c r="C38" t="s">
        <v>559</v>
      </c>
      <c r="E38" t="s">
        <v>130</v>
      </c>
      <c r="F38" t="s">
        <v>558</v>
      </c>
      <c r="G38" t="s">
        <v>559</v>
      </c>
      <c r="I38" t="s">
        <v>131</v>
      </c>
      <c r="J38" t="s">
        <v>558</v>
      </c>
      <c r="K38" t="s">
        <v>559</v>
      </c>
      <c r="M38" t="s">
        <v>562</v>
      </c>
      <c r="N38" t="s">
        <v>558</v>
      </c>
      <c r="O38" t="s">
        <v>559</v>
      </c>
    </row>
    <row r="39" spans="1:15">
      <c r="B39">
        <v>1</v>
      </c>
      <c r="C39">
        <v>0.25800000000000001</v>
      </c>
      <c r="F39">
        <v>1</v>
      </c>
      <c r="G39">
        <v>0.28000000000000003</v>
      </c>
      <c r="J39">
        <v>1</v>
      </c>
      <c r="K39">
        <v>0.27600000000000002</v>
      </c>
      <c r="N39">
        <v>1</v>
      </c>
    </row>
    <row r="40" spans="1:15">
      <c r="B40">
        <v>2</v>
      </c>
      <c r="C40">
        <v>0.27400000000000002</v>
      </c>
      <c r="F40">
        <v>2</v>
      </c>
      <c r="G40">
        <v>0.28000000000000003</v>
      </c>
      <c r="J40">
        <v>2</v>
      </c>
      <c r="K40">
        <v>0.26400000000000001</v>
      </c>
      <c r="N40">
        <v>2</v>
      </c>
    </row>
    <row r="41" spans="1:15">
      <c r="B41">
        <v>3</v>
      </c>
      <c r="C41">
        <v>0.28499999999999998</v>
      </c>
      <c r="F41">
        <v>3</v>
      </c>
      <c r="G41">
        <v>0.27</v>
      </c>
      <c r="J41">
        <v>3</v>
      </c>
      <c r="K41">
        <v>0.27</v>
      </c>
      <c r="N41">
        <v>3</v>
      </c>
    </row>
    <row r="42" spans="1:15">
      <c r="B42">
        <v>4</v>
      </c>
      <c r="C42">
        <v>0.28399999999999997</v>
      </c>
      <c r="F42">
        <v>4</v>
      </c>
      <c r="G42">
        <v>0.28599999999999998</v>
      </c>
      <c r="J42">
        <v>4</v>
      </c>
      <c r="K42">
        <v>0.28000000000000003</v>
      </c>
      <c r="N42">
        <v>4</v>
      </c>
    </row>
    <row r="43" spans="1:15">
      <c r="B43">
        <v>5</v>
      </c>
      <c r="C43">
        <v>0.27300000000000002</v>
      </c>
      <c r="F43">
        <v>5</v>
      </c>
      <c r="G43">
        <v>0.26900000000000002</v>
      </c>
      <c r="J43">
        <v>5</v>
      </c>
      <c r="K43">
        <v>0.27100000000000002</v>
      </c>
      <c r="N43">
        <v>5</v>
      </c>
    </row>
    <row r="44" spans="1:15">
      <c r="B44">
        <v>6</v>
      </c>
      <c r="C44">
        <v>0.28799999999999998</v>
      </c>
      <c r="F44">
        <v>6</v>
      </c>
      <c r="G44">
        <v>0.28499999999999998</v>
      </c>
      <c r="J44">
        <v>6</v>
      </c>
      <c r="K44">
        <v>0.27400000000000002</v>
      </c>
      <c r="N44">
        <v>6</v>
      </c>
    </row>
    <row r="45" spans="1:15">
      <c r="B45">
        <v>7</v>
      </c>
      <c r="C45">
        <v>0.28699999999999998</v>
      </c>
      <c r="F45">
        <v>7</v>
      </c>
      <c r="G45">
        <v>0.28199999999999997</v>
      </c>
      <c r="J45">
        <v>7</v>
      </c>
      <c r="K45">
        <v>0.28299999999999997</v>
      </c>
      <c r="N45">
        <v>7</v>
      </c>
    </row>
    <row r="46" spans="1:15">
      <c r="B46">
        <v>8</v>
      </c>
      <c r="C46">
        <v>0.28699999999999998</v>
      </c>
      <c r="F46">
        <v>8</v>
      </c>
      <c r="G46">
        <v>0.28899999999999998</v>
      </c>
      <c r="J46">
        <v>8</v>
      </c>
      <c r="K46">
        <v>0.27600000000000002</v>
      </c>
      <c r="N46">
        <v>8</v>
      </c>
    </row>
    <row r="48" spans="1:15">
      <c r="B48" t="s">
        <v>561</v>
      </c>
      <c r="C48">
        <f>(SUM(C39:C46)/8)</f>
        <v>0.27950000000000003</v>
      </c>
      <c r="F48" t="s">
        <v>561</v>
      </c>
      <c r="G48">
        <f>(SUM(G39:G46)/8)</f>
        <v>0.28012500000000001</v>
      </c>
      <c r="J48" t="s">
        <v>561</v>
      </c>
      <c r="K48">
        <f>(SUM(K39:K46)/8)</f>
        <v>0.27424999999999999</v>
      </c>
      <c r="N48" t="s">
        <v>561</v>
      </c>
      <c r="O48">
        <f>(SUM(O39:O46)/8)</f>
        <v>0</v>
      </c>
    </row>
    <row r="50" spans="1:15">
      <c r="A50" t="s">
        <v>203</v>
      </c>
      <c r="B50" t="s">
        <v>558</v>
      </c>
      <c r="C50" t="s">
        <v>559</v>
      </c>
      <c r="E50" t="s">
        <v>205</v>
      </c>
      <c r="F50" t="s">
        <v>558</v>
      </c>
      <c r="G50" t="s">
        <v>559</v>
      </c>
      <c r="I50" t="s">
        <v>562</v>
      </c>
      <c r="J50" t="s">
        <v>558</v>
      </c>
      <c r="K50" t="s">
        <v>559</v>
      </c>
      <c r="M50" t="s">
        <v>562</v>
      </c>
      <c r="N50" t="s">
        <v>558</v>
      </c>
      <c r="O50" t="s">
        <v>559</v>
      </c>
    </row>
    <row r="51" spans="1:15">
      <c r="B51">
        <v>1</v>
      </c>
      <c r="C51">
        <v>0.27500000000000002</v>
      </c>
      <c r="F51">
        <v>1</v>
      </c>
      <c r="G51">
        <v>0.27600000000000002</v>
      </c>
      <c r="J51">
        <v>1</v>
      </c>
      <c r="N51">
        <v>1</v>
      </c>
    </row>
    <row r="52" spans="1:15">
      <c r="B52">
        <v>2</v>
      </c>
      <c r="C52">
        <v>0.28499999999999998</v>
      </c>
      <c r="F52">
        <v>2</v>
      </c>
      <c r="G52">
        <v>0.27900000000000003</v>
      </c>
      <c r="J52">
        <v>2</v>
      </c>
      <c r="N52">
        <v>2</v>
      </c>
    </row>
    <row r="53" spans="1:15">
      <c r="B53">
        <v>3</v>
      </c>
      <c r="C53">
        <v>0.28299999999999997</v>
      </c>
      <c r="F53">
        <v>3</v>
      </c>
      <c r="G53">
        <v>0.28299999999999997</v>
      </c>
      <c r="J53">
        <v>3</v>
      </c>
      <c r="N53">
        <v>3</v>
      </c>
    </row>
    <row r="54" spans="1:15">
      <c r="B54">
        <v>4</v>
      </c>
      <c r="C54">
        <v>0.27500000000000002</v>
      </c>
      <c r="F54">
        <v>4</v>
      </c>
      <c r="G54">
        <v>0.28000000000000003</v>
      </c>
      <c r="J54">
        <v>4</v>
      </c>
      <c r="N54">
        <v>4</v>
      </c>
    </row>
    <row r="55" spans="1:15">
      <c r="B55">
        <v>5</v>
      </c>
      <c r="C55">
        <v>0.28499999999999998</v>
      </c>
      <c r="F55">
        <v>5</v>
      </c>
      <c r="G55">
        <v>0.27400000000000002</v>
      </c>
      <c r="J55">
        <v>5</v>
      </c>
      <c r="N55">
        <v>5</v>
      </c>
    </row>
    <row r="56" spans="1:15">
      <c r="B56">
        <v>6</v>
      </c>
      <c r="C56">
        <v>0.28399999999999997</v>
      </c>
      <c r="F56">
        <v>6</v>
      </c>
      <c r="G56">
        <v>0.28499999999999998</v>
      </c>
      <c r="J56">
        <v>6</v>
      </c>
      <c r="N56">
        <v>6</v>
      </c>
    </row>
    <row r="57" spans="1:15">
      <c r="B57">
        <v>7</v>
      </c>
      <c r="C57">
        <v>0.27400000000000002</v>
      </c>
      <c r="F57">
        <v>7</v>
      </c>
      <c r="G57">
        <v>0.28299999999999997</v>
      </c>
      <c r="J57">
        <v>7</v>
      </c>
      <c r="N57">
        <v>7</v>
      </c>
    </row>
    <row r="58" spans="1:15">
      <c r="B58">
        <v>8</v>
      </c>
      <c r="C58">
        <v>0.27800000000000002</v>
      </c>
      <c r="F58">
        <v>8</v>
      </c>
      <c r="G58">
        <v>0.28499999999999998</v>
      </c>
      <c r="J58">
        <v>8</v>
      </c>
      <c r="N58">
        <v>8</v>
      </c>
    </row>
    <row r="60" spans="1:15">
      <c r="B60" t="s">
        <v>561</v>
      </c>
      <c r="C60">
        <f>(SUM(C51:C58)/8)</f>
        <v>0.27987499999999998</v>
      </c>
      <c r="F60" t="s">
        <v>561</v>
      </c>
      <c r="G60">
        <f>(SUM(G51:G58)/8)</f>
        <v>0.28062500000000001</v>
      </c>
      <c r="J60" t="s">
        <v>561</v>
      </c>
      <c r="K60">
        <f>(SUM(K51:K58)/8)</f>
        <v>0</v>
      </c>
      <c r="N60" t="s">
        <v>561</v>
      </c>
      <c r="O60">
        <f>(SUM(O51:O58)/8)</f>
        <v>0</v>
      </c>
    </row>
    <row r="62" spans="1:15">
      <c r="A62" t="s">
        <v>76</v>
      </c>
      <c r="B62" t="s">
        <v>558</v>
      </c>
      <c r="C62" t="s">
        <v>559</v>
      </c>
      <c r="E62" t="s">
        <v>79</v>
      </c>
      <c r="F62" t="s">
        <v>558</v>
      </c>
      <c r="G62" t="s">
        <v>559</v>
      </c>
      <c r="I62" t="s">
        <v>562</v>
      </c>
      <c r="J62" t="s">
        <v>558</v>
      </c>
      <c r="K62" t="s">
        <v>559</v>
      </c>
      <c r="M62" t="s">
        <v>562</v>
      </c>
      <c r="N62" t="s">
        <v>558</v>
      </c>
      <c r="O62" t="s">
        <v>559</v>
      </c>
    </row>
    <row r="63" spans="1:15">
      <c r="B63">
        <v>1</v>
      </c>
      <c r="C63">
        <v>0.25700000000000001</v>
      </c>
      <c r="F63">
        <v>1</v>
      </c>
      <c r="G63">
        <v>0.26600000000000001</v>
      </c>
      <c r="J63">
        <v>1</v>
      </c>
      <c r="N63">
        <v>1</v>
      </c>
    </row>
    <row r="64" spans="1:15">
      <c r="B64">
        <v>2</v>
      </c>
      <c r="C64">
        <v>0.23599999999999999</v>
      </c>
      <c r="F64">
        <v>2</v>
      </c>
      <c r="G64">
        <v>0.26200000000000001</v>
      </c>
      <c r="J64">
        <v>2</v>
      </c>
      <c r="N64">
        <v>2</v>
      </c>
    </row>
    <row r="65" spans="1:15">
      <c r="B65">
        <v>3</v>
      </c>
      <c r="C65">
        <v>0.23200000000000001</v>
      </c>
      <c r="F65">
        <v>3</v>
      </c>
      <c r="G65">
        <v>0.23200000000000001</v>
      </c>
      <c r="J65">
        <v>3</v>
      </c>
      <c r="N65">
        <v>3</v>
      </c>
    </row>
    <row r="66" spans="1:15">
      <c r="B66">
        <v>4</v>
      </c>
      <c r="C66">
        <v>0.23499999999999999</v>
      </c>
      <c r="F66">
        <v>4</v>
      </c>
      <c r="G66">
        <v>0.22500000000000001</v>
      </c>
      <c r="J66">
        <v>4</v>
      </c>
      <c r="N66">
        <v>4</v>
      </c>
    </row>
    <row r="67" spans="1:15">
      <c r="B67">
        <v>5</v>
      </c>
      <c r="C67">
        <v>0.22800000000000001</v>
      </c>
      <c r="F67">
        <v>5</v>
      </c>
      <c r="G67">
        <v>0.224</v>
      </c>
      <c r="J67">
        <v>5</v>
      </c>
      <c r="N67">
        <v>5</v>
      </c>
    </row>
    <row r="68" spans="1:15">
      <c r="B68">
        <v>6</v>
      </c>
      <c r="C68">
        <v>0.23899999999999999</v>
      </c>
      <c r="F68">
        <v>6</v>
      </c>
      <c r="G68">
        <v>0.246</v>
      </c>
      <c r="J68">
        <v>6</v>
      </c>
      <c r="N68">
        <v>6</v>
      </c>
    </row>
    <row r="69" spans="1:15">
      <c r="B69">
        <v>7</v>
      </c>
      <c r="C69">
        <v>0.26100000000000001</v>
      </c>
      <c r="F69">
        <v>7</v>
      </c>
      <c r="G69">
        <v>0.247</v>
      </c>
      <c r="J69">
        <v>7</v>
      </c>
      <c r="N69">
        <v>7</v>
      </c>
    </row>
    <row r="70" spans="1:15">
      <c r="B70">
        <v>8</v>
      </c>
      <c r="C70">
        <v>0.25800000000000001</v>
      </c>
      <c r="F70">
        <v>8</v>
      </c>
      <c r="G70">
        <v>0.26900000000000002</v>
      </c>
      <c r="J70">
        <v>8</v>
      </c>
      <c r="N70">
        <v>8</v>
      </c>
    </row>
    <row r="72" spans="1:15">
      <c r="B72" t="s">
        <v>561</v>
      </c>
      <c r="C72">
        <f>(SUM(C63:C70)/8)</f>
        <v>0.24325000000000002</v>
      </c>
      <c r="F72" t="s">
        <v>561</v>
      </c>
      <c r="G72">
        <f>(SUM(G63:G70)/8)</f>
        <v>0.24637500000000001</v>
      </c>
      <c r="J72" t="s">
        <v>561</v>
      </c>
      <c r="K72">
        <f>(SUM(K63:K70)/8)</f>
        <v>0</v>
      </c>
      <c r="N72" t="s">
        <v>561</v>
      </c>
      <c r="O72">
        <f>(SUM(O63:O70)/8)</f>
        <v>0</v>
      </c>
    </row>
    <row r="74" spans="1:15">
      <c r="A74" t="s">
        <v>80</v>
      </c>
      <c r="B74" t="s">
        <v>558</v>
      </c>
      <c r="C74" t="s">
        <v>559</v>
      </c>
      <c r="E74" t="s">
        <v>81</v>
      </c>
      <c r="F74" t="s">
        <v>558</v>
      </c>
      <c r="G74" t="s">
        <v>559</v>
      </c>
      <c r="I74" t="s">
        <v>562</v>
      </c>
      <c r="J74" t="s">
        <v>558</v>
      </c>
      <c r="K74" t="s">
        <v>559</v>
      </c>
      <c r="M74" t="s">
        <v>562</v>
      </c>
      <c r="N74" t="s">
        <v>558</v>
      </c>
      <c r="O74" t="s">
        <v>559</v>
      </c>
    </row>
    <row r="75" spans="1:15">
      <c r="B75">
        <v>1</v>
      </c>
      <c r="C75">
        <v>0.26400000000000001</v>
      </c>
      <c r="F75">
        <v>1</v>
      </c>
      <c r="G75">
        <v>0.27100000000000002</v>
      </c>
      <c r="J75">
        <v>1</v>
      </c>
      <c r="N75">
        <v>1</v>
      </c>
    </row>
    <row r="76" spans="1:15">
      <c r="B76">
        <v>2</v>
      </c>
      <c r="C76">
        <v>0.28199999999999997</v>
      </c>
      <c r="F76">
        <v>2</v>
      </c>
      <c r="G76">
        <v>0.28999999999999998</v>
      </c>
      <c r="J76">
        <v>2</v>
      </c>
      <c r="N76">
        <v>2</v>
      </c>
    </row>
    <row r="77" spans="1:15">
      <c r="B77">
        <v>3</v>
      </c>
      <c r="C77">
        <v>0.27800000000000002</v>
      </c>
      <c r="F77">
        <v>3</v>
      </c>
      <c r="G77">
        <v>0.28199999999999997</v>
      </c>
      <c r="J77">
        <v>3</v>
      </c>
      <c r="N77">
        <v>3</v>
      </c>
    </row>
    <row r="78" spans="1:15">
      <c r="B78">
        <v>4</v>
      </c>
      <c r="C78">
        <v>0.28000000000000003</v>
      </c>
      <c r="F78">
        <v>4</v>
      </c>
      <c r="G78">
        <v>0.28699999999999998</v>
      </c>
      <c r="J78">
        <v>4</v>
      </c>
      <c r="N78">
        <v>4</v>
      </c>
    </row>
    <row r="79" spans="1:15">
      <c r="B79">
        <v>5</v>
      </c>
      <c r="C79">
        <v>0.28799999999999998</v>
      </c>
      <c r="F79">
        <v>5</v>
      </c>
      <c r="G79">
        <v>0.28299999999999997</v>
      </c>
      <c r="J79">
        <v>5</v>
      </c>
      <c r="N79">
        <v>5</v>
      </c>
    </row>
    <row r="80" spans="1:15">
      <c r="B80">
        <v>6</v>
      </c>
      <c r="C80">
        <v>0.28000000000000003</v>
      </c>
      <c r="F80">
        <v>6</v>
      </c>
      <c r="G80">
        <v>0.27</v>
      </c>
      <c r="J80">
        <v>6</v>
      </c>
      <c r="N80">
        <v>6</v>
      </c>
    </row>
    <row r="81" spans="1:15">
      <c r="B81">
        <v>7</v>
      </c>
      <c r="C81">
        <v>0.29299999999999998</v>
      </c>
      <c r="F81">
        <v>7</v>
      </c>
      <c r="G81">
        <v>0.28299999999999997</v>
      </c>
      <c r="J81">
        <v>7</v>
      </c>
      <c r="N81">
        <v>7</v>
      </c>
    </row>
    <row r="82" spans="1:15">
      <c r="B82">
        <v>8</v>
      </c>
      <c r="C82">
        <v>0.27300000000000002</v>
      </c>
      <c r="F82">
        <v>8</v>
      </c>
      <c r="G82">
        <v>0.28899999999999998</v>
      </c>
      <c r="J82">
        <v>8</v>
      </c>
      <c r="N82">
        <v>8</v>
      </c>
    </row>
    <row r="84" spans="1:15">
      <c r="B84" t="s">
        <v>561</v>
      </c>
      <c r="C84">
        <f>(SUM(C75:C82)/8)</f>
        <v>0.27975</v>
      </c>
      <c r="F84" t="s">
        <v>561</v>
      </c>
      <c r="G84">
        <f>(SUM(G75:G82)/8)</f>
        <v>0.28187499999999999</v>
      </c>
      <c r="J84" t="s">
        <v>561</v>
      </c>
      <c r="K84">
        <f>(SUM(K75:K82)/8)</f>
        <v>0</v>
      </c>
      <c r="N84" t="s">
        <v>561</v>
      </c>
      <c r="O84">
        <f>(SUM(O75:O82)/8)</f>
        <v>0</v>
      </c>
    </row>
    <row r="86" spans="1:15">
      <c r="A86" t="s">
        <v>82</v>
      </c>
      <c r="B86" t="s">
        <v>558</v>
      </c>
      <c r="C86" t="s">
        <v>559</v>
      </c>
      <c r="E86" t="s">
        <v>84</v>
      </c>
      <c r="F86" t="s">
        <v>558</v>
      </c>
      <c r="G86" t="s">
        <v>559</v>
      </c>
      <c r="I86" t="s">
        <v>562</v>
      </c>
      <c r="J86" t="s">
        <v>558</v>
      </c>
      <c r="K86" t="s">
        <v>559</v>
      </c>
      <c r="M86" t="s">
        <v>562</v>
      </c>
      <c r="N86" t="s">
        <v>558</v>
      </c>
      <c r="O86" t="s">
        <v>559</v>
      </c>
    </row>
    <row r="87" spans="1:15">
      <c r="B87">
        <v>1</v>
      </c>
      <c r="F87">
        <v>1</v>
      </c>
      <c r="G87">
        <v>0.29399999999999998</v>
      </c>
      <c r="J87">
        <v>1</v>
      </c>
      <c r="N87">
        <v>1</v>
      </c>
    </row>
    <row r="88" spans="1:15">
      <c r="B88">
        <v>2</v>
      </c>
      <c r="F88">
        <v>2</v>
      </c>
      <c r="G88">
        <v>0.29899999999999999</v>
      </c>
      <c r="J88">
        <v>2</v>
      </c>
      <c r="N88">
        <v>2</v>
      </c>
    </row>
    <row r="89" spans="1:15">
      <c r="B89">
        <v>3</v>
      </c>
      <c r="F89">
        <v>3</v>
      </c>
      <c r="G89">
        <v>0.3</v>
      </c>
      <c r="J89">
        <v>3</v>
      </c>
      <c r="N89">
        <v>3</v>
      </c>
    </row>
    <row r="90" spans="1:15">
      <c r="B90">
        <v>4</v>
      </c>
      <c r="F90">
        <v>4</v>
      </c>
      <c r="G90">
        <v>0.30599999999999999</v>
      </c>
      <c r="J90">
        <v>4</v>
      </c>
      <c r="N90">
        <v>4</v>
      </c>
    </row>
    <row r="91" spans="1:15">
      <c r="B91">
        <v>5</v>
      </c>
      <c r="F91">
        <v>5</v>
      </c>
      <c r="G91">
        <v>0.28299999999999997</v>
      </c>
      <c r="J91">
        <v>5</v>
      </c>
      <c r="N91">
        <v>5</v>
      </c>
    </row>
    <row r="92" spans="1:15">
      <c r="B92">
        <v>6</v>
      </c>
      <c r="F92">
        <v>6</v>
      </c>
      <c r="G92">
        <v>0.29599999999999999</v>
      </c>
      <c r="J92">
        <v>6</v>
      </c>
      <c r="N92">
        <v>6</v>
      </c>
    </row>
    <row r="93" spans="1:15">
      <c r="B93">
        <v>7</v>
      </c>
      <c r="F93">
        <v>7</v>
      </c>
      <c r="G93">
        <v>0.30499999999999999</v>
      </c>
      <c r="J93">
        <v>7</v>
      </c>
      <c r="N93">
        <v>7</v>
      </c>
    </row>
    <row r="94" spans="1:15">
      <c r="B94">
        <v>8</v>
      </c>
      <c r="F94">
        <v>8</v>
      </c>
      <c r="G94">
        <v>0.30099999999999999</v>
      </c>
      <c r="J94">
        <v>8</v>
      </c>
      <c r="N94">
        <v>8</v>
      </c>
    </row>
    <row r="96" spans="1:15">
      <c r="B96" t="s">
        <v>561</v>
      </c>
      <c r="C96">
        <f>(SUM(C87:C94)/8)</f>
        <v>0</v>
      </c>
      <c r="F96" t="s">
        <v>561</v>
      </c>
      <c r="G96">
        <f>(SUM(G87:G94)/8)</f>
        <v>0.29800000000000004</v>
      </c>
      <c r="J96" t="s">
        <v>561</v>
      </c>
      <c r="K96">
        <f>(SUM(K87:K94)/8)</f>
        <v>0</v>
      </c>
      <c r="N96" t="s">
        <v>561</v>
      </c>
      <c r="O96">
        <f>(SUM(O87:O94)/8)</f>
        <v>0</v>
      </c>
    </row>
    <row r="98" spans="1:15">
      <c r="A98" t="s">
        <v>560</v>
      </c>
      <c r="B98" t="s">
        <v>558</v>
      </c>
      <c r="C98" t="s">
        <v>559</v>
      </c>
      <c r="E98" t="s">
        <v>93</v>
      </c>
      <c r="F98" t="s">
        <v>558</v>
      </c>
      <c r="G98" t="s">
        <v>559</v>
      </c>
      <c r="I98" t="s">
        <v>94</v>
      </c>
      <c r="J98" t="s">
        <v>558</v>
      </c>
      <c r="K98" t="s">
        <v>559</v>
      </c>
      <c r="M98" t="s">
        <v>562</v>
      </c>
      <c r="N98" t="s">
        <v>558</v>
      </c>
      <c r="O98" t="s">
        <v>559</v>
      </c>
    </row>
    <row r="99" spans="1:15">
      <c r="B99">
        <v>1</v>
      </c>
      <c r="F99">
        <v>1</v>
      </c>
      <c r="G99">
        <v>0.28399999999999997</v>
      </c>
      <c r="J99">
        <v>1</v>
      </c>
      <c r="K99">
        <v>0.27200000000000002</v>
      </c>
      <c r="N99">
        <v>1</v>
      </c>
    </row>
    <row r="100" spans="1:15">
      <c r="B100">
        <v>2</v>
      </c>
      <c r="F100">
        <v>2</v>
      </c>
      <c r="G100">
        <v>0.29299999999999998</v>
      </c>
      <c r="J100">
        <v>2</v>
      </c>
      <c r="K100">
        <v>0.27800000000000002</v>
      </c>
      <c r="N100">
        <v>2</v>
      </c>
    </row>
    <row r="101" spans="1:15">
      <c r="B101">
        <v>3</v>
      </c>
      <c r="F101">
        <v>3</v>
      </c>
      <c r="G101">
        <v>0.27500000000000002</v>
      </c>
      <c r="J101">
        <v>3</v>
      </c>
      <c r="K101">
        <v>0.28499999999999998</v>
      </c>
      <c r="N101">
        <v>3</v>
      </c>
    </row>
    <row r="102" spans="1:15">
      <c r="B102">
        <v>4</v>
      </c>
      <c r="F102">
        <v>4</v>
      </c>
      <c r="G102">
        <v>0.28199999999999997</v>
      </c>
      <c r="J102">
        <v>4</v>
      </c>
      <c r="K102">
        <v>0.28000000000000003</v>
      </c>
      <c r="N102">
        <v>4</v>
      </c>
    </row>
    <row r="103" spans="1:15">
      <c r="B103">
        <v>5</v>
      </c>
      <c r="F103">
        <v>5</v>
      </c>
      <c r="G103">
        <v>0.28899999999999998</v>
      </c>
      <c r="J103">
        <v>5</v>
      </c>
      <c r="K103">
        <v>0.26800000000000002</v>
      </c>
      <c r="N103">
        <v>5</v>
      </c>
    </row>
    <row r="104" spans="1:15">
      <c r="B104">
        <v>6</v>
      </c>
      <c r="F104">
        <v>6</v>
      </c>
      <c r="G104">
        <v>0.28000000000000003</v>
      </c>
      <c r="J104">
        <v>6</v>
      </c>
      <c r="K104">
        <v>0.27100000000000002</v>
      </c>
      <c r="N104">
        <v>6</v>
      </c>
    </row>
    <row r="105" spans="1:15">
      <c r="B105">
        <v>7</v>
      </c>
      <c r="F105">
        <v>7</v>
      </c>
      <c r="G105">
        <v>0.27800000000000002</v>
      </c>
      <c r="J105">
        <v>7</v>
      </c>
      <c r="K105">
        <v>0.29099999999999998</v>
      </c>
      <c r="N105">
        <v>7</v>
      </c>
    </row>
    <row r="106" spans="1:15">
      <c r="B106">
        <v>8</v>
      </c>
      <c r="F106">
        <v>8</v>
      </c>
      <c r="G106">
        <v>0.28699999999999998</v>
      </c>
      <c r="J106">
        <v>8</v>
      </c>
      <c r="K106">
        <v>0.26900000000000002</v>
      </c>
      <c r="N106">
        <v>8</v>
      </c>
    </row>
    <row r="108" spans="1:15">
      <c r="B108" t="s">
        <v>561</v>
      </c>
      <c r="C108">
        <f>(SUM(C99:C106)/8)</f>
        <v>0</v>
      </c>
      <c r="F108" t="s">
        <v>561</v>
      </c>
      <c r="G108">
        <f>(SUM(G99:G106)/8)</f>
        <v>0.28349999999999997</v>
      </c>
      <c r="J108" t="s">
        <v>561</v>
      </c>
      <c r="K108">
        <f>(SUM(K99:K106)/8)</f>
        <v>0.27675</v>
      </c>
      <c r="N108" t="s">
        <v>561</v>
      </c>
      <c r="O108">
        <f>(SUM(O99:O106)/8)</f>
        <v>0</v>
      </c>
    </row>
    <row r="110" spans="1:15">
      <c r="A110" t="s">
        <v>98</v>
      </c>
      <c r="B110" t="s">
        <v>558</v>
      </c>
      <c r="C110" t="s">
        <v>559</v>
      </c>
      <c r="E110" t="s">
        <v>100</v>
      </c>
      <c r="F110" t="s">
        <v>558</v>
      </c>
      <c r="G110" t="s">
        <v>559</v>
      </c>
      <c r="I110" t="s">
        <v>101</v>
      </c>
      <c r="J110" t="s">
        <v>558</v>
      </c>
      <c r="K110" t="s">
        <v>559</v>
      </c>
      <c r="M110" t="s">
        <v>103</v>
      </c>
      <c r="N110" t="s">
        <v>558</v>
      </c>
      <c r="O110" t="s">
        <v>559</v>
      </c>
    </row>
    <row r="111" spans="1:15">
      <c r="B111">
        <v>1</v>
      </c>
      <c r="C111">
        <v>0.26200000000000001</v>
      </c>
      <c r="F111">
        <v>1</v>
      </c>
      <c r="G111">
        <v>0.252</v>
      </c>
      <c r="J111">
        <v>1</v>
      </c>
      <c r="K111">
        <v>0.27900000000000003</v>
      </c>
      <c r="N111">
        <v>1</v>
      </c>
    </row>
    <row r="112" spans="1:15">
      <c r="B112">
        <v>2</v>
      </c>
      <c r="C112">
        <v>0.27700000000000002</v>
      </c>
      <c r="F112">
        <v>2</v>
      </c>
      <c r="G112">
        <v>0.27</v>
      </c>
      <c r="J112">
        <v>2</v>
      </c>
      <c r="K112">
        <v>0.27600000000000002</v>
      </c>
      <c r="N112">
        <v>2</v>
      </c>
    </row>
    <row r="113" spans="1:15">
      <c r="B113">
        <v>3</v>
      </c>
      <c r="C113">
        <v>0.26900000000000002</v>
      </c>
      <c r="F113">
        <v>3</v>
      </c>
      <c r="G113">
        <v>0.28100000000000003</v>
      </c>
      <c r="J113">
        <v>3</v>
      </c>
      <c r="K113">
        <v>0.27900000000000003</v>
      </c>
      <c r="N113">
        <v>3</v>
      </c>
    </row>
    <row r="114" spans="1:15">
      <c r="B114">
        <v>4</v>
      </c>
      <c r="C114">
        <v>0.26400000000000001</v>
      </c>
      <c r="F114">
        <v>4</v>
      </c>
      <c r="G114">
        <v>0.27400000000000002</v>
      </c>
      <c r="J114">
        <v>4</v>
      </c>
      <c r="K114">
        <v>0.26800000000000002</v>
      </c>
      <c r="N114">
        <v>4</v>
      </c>
    </row>
    <row r="115" spans="1:15">
      <c r="B115">
        <v>5</v>
      </c>
      <c r="C115">
        <v>0.26100000000000001</v>
      </c>
      <c r="F115">
        <v>5</v>
      </c>
      <c r="G115">
        <v>0.27100000000000002</v>
      </c>
      <c r="J115">
        <v>5</v>
      </c>
      <c r="K115">
        <v>0.27400000000000002</v>
      </c>
      <c r="N115">
        <v>5</v>
      </c>
    </row>
    <row r="116" spans="1:15">
      <c r="B116">
        <v>6</v>
      </c>
      <c r="C116">
        <v>0.26900000000000002</v>
      </c>
      <c r="F116">
        <v>6</v>
      </c>
      <c r="G116">
        <v>0.28899999999999998</v>
      </c>
      <c r="J116">
        <v>6</v>
      </c>
      <c r="K116">
        <v>0.27200000000000002</v>
      </c>
      <c r="N116">
        <v>6</v>
      </c>
    </row>
    <row r="117" spans="1:15">
      <c r="B117">
        <v>7</v>
      </c>
      <c r="C117">
        <v>0.27500000000000002</v>
      </c>
      <c r="F117">
        <v>7</v>
      </c>
      <c r="G117">
        <v>0.27100000000000002</v>
      </c>
      <c r="J117">
        <v>7</v>
      </c>
      <c r="K117">
        <v>0.28599999999999998</v>
      </c>
      <c r="N117">
        <v>7</v>
      </c>
    </row>
    <row r="118" spans="1:15">
      <c r="B118">
        <v>8</v>
      </c>
      <c r="C118">
        <v>0.26600000000000001</v>
      </c>
      <c r="F118">
        <v>8</v>
      </c>
      <c r="G118">
        <v>0.27300000000000002</v>
      </c>
      <c r="J118">
        <v>8</v>
      </c>
      <c r="K118">
        <v>0.28899999999999998</v>
      </c>
      <c r="N118">
        <v>8</v>
      </c>
    </row>
    <row r="120" spans="1:15">
      <c r="B120" t="s">
        <v>561</v>
      </c>
      <c r="C120">
        <f>(SUM(C111:C118)/8)</f>
        <v>0.26787500000000003</v>
      </c>
      <c r="F120" t="s">
        <v>561</v>
      </c>
      <c r="G120">
        <f>(SUM(G111:G118)/8)</f>
        <v>0.27262500000000001</v>
      </c>
      <c r="J120" t="s">
        <v>561</v>
      </c>
      <c r="K120">
        <f>(SUM(K111:K118)/8)</f>
        <v>0.27787500000000004</v>
      </c>
      <c r="N120" t="s">
        <v>561</v>
      </c>
      <c r="O120">
        <f>(SUM(O111:O118)/8)</f>
        <v>0</v>
      </c>
    </row>
    <row r="122" spans="1:15">
      <c r="A122" t="s">
        <v>562</v>
      </c>
      <c r="B122" t="s">
        <v>558</v>
      </c>
      <c r="C122" t="s">
        <v>559</v>
      </c>
      <c r="E122" t="s">
        <v>562</v>
      </c>
      <c r="F122" t="s">
        <v>558</v>
      </c>
      <c r="G122" t="s">
        <v>559</v>
      </c>
      <c r="I122" t="s">
        <v>562</v>
      </c>
      <c r="J122" t="s">
        <v>558</v>
      </c>
      <c r="K122" t="s">
        <v>559</v>
      </c>
      <c r="M122" t="s">
        <v>562</v>
      </c>
      <c r="N122" t="s">
        <v>558</v>
      </c>
      <c r="O122" t="s">
        <v>559</v>
      </c>
    </row>
    <row r="123" spans="1:15">
      <c r="B123">
        <v>1</v>
      </c>
      <c r="F123">
        <v>1</v>
      </c>
      <c r="J123">
        <v>1</v>
      </c>
      <c r="N123">
        <v>1</v>
      </c>
    </row>
    <row r="124" spans="1:15">
      <c r="B124">
        <v>2</v>
      </c>
      <c r="F124">
        <v>2</v>
      </c>
      <c r="J124">
        <v>2</v>
      </c>
      <c r="N124">
        <v>2</v>
      </c>
    </row>
    <row r="125" spans="1:15">
      <c r="B125">
        <v>3</v>
      </c>
      <c r="F125">
        <v>3</v>
      </c>
      <c r="J125">
        <v>3</v>
      </c>
      <c r="N125">
        <v>3</v>
      </c>
    </row>
    <row r="126" spans="1:15">
      <c r="B126">
        <v>4</v>
      </c>
      <c r="F126">
        <v>4</v>
      </c>
      <c r="J126">
        <v>4</v>
      </c>
      <c r="N126">
        <v>4</v>
      </c>
    </row>
    <row r="127" spans="1:15">
      <c r="B127">
        <v>5</v>
      </c>
      <c r="F127">
        <v>5</v>
      </c>
      <c r="J127">
        <v>5</v>
      </c>
      <c r="N127">
        <v>5</v>
      </c>
    </row>
    <row r="128" spans="1:15">
      <c r="B128">
        <v>6</v>
      </c>
      <c r="F128">
        <v>6</v>
      </c>
      <c r="J128">
        <v>6</v>
      </c>
      <c r="N128">
        <v>6</v>
      </c>
    </row>
    <row r="129" spans="1:15">
      <c r="B129">
        <v>7</v>
      </c>
      <c r="F129">
        <v>7</v>
      </c>
      <c r="J129">
        <v>7</v>
      </c>
      <c r="N129">
        <v>7</v>
      </c>
    </row>
    <row r="130" spans="1:15">
      <c r="B130">
        <v>8</v>
      </c>
      <c r="F130">
        <v>8</v>
      </c>
      <c r="J130">
        <v>8</v>
      </c>
      <c r="N130">
        <v>8</v>
      </c>
    </row>
    <row r="132" spans="1:15">
      <c r="B132" t="s">
        <v>561</v>
      </c>
      <c r="C132">
        <f>(SUM(C123:C130)/8)</f>
        <v>0</v>
      </c>
      <c r="F132" t="s">
        <v>561</v>
      </c>
      <c r="G132">
        <f>(SUM(G123:G130)/8)</f>
        <v>0</v>
      </c>
      <c r="J132" t="s">
        <v>561</v>
      </c>
      <c r="K132">
        <f>(SUM(K123:K130)/8)</f>
        <v>0</v>
      </c>
      <c r="N132" t="s">
        <v>561</v>
      </c>
      <c r="O132">
        <f>(SUM(O123:O130)/8)</f>
        <v>0</v>
      </c>
    </row>
    <row r="134" spans="1:15">
      <c r="A134" t="s">
        <v>133</v>
      </c>
      <c r="B134" t="s">
        <v>558</v>
      </c>
      <c r="C134" t="s">
        <v>559</v>
      </c>
      <c r="E134" t="s">
        <v>134</v>
      </c>
      <c r="F134" t="s">
        <v>558</v>
      </c>
      <c r="G134" t="s">
        <v>559</v>
      </c>
      <c r="I134" t="s">
        <v>562</v>
      </c>
      <c r="J134" t="s">
        <v>558</v>
      </c>
      <c r="K134" t="s">
        <v>559</v>
      </c>
      <c r="M134" t="s">
        <v>562</v>
      </c>
      <c r="N134" t="s">
        <v>558</v>
      </c>
      <c r="O134" t="s">
        <v>559</v>
      </c>
    </row>
    <row r="135" spans="1:15">
      <c r="B135">
        <v>1</v>
      </c>
      <c r="C135">
        <v>0.27</v>
      </c>
      <c r="F135">
        <v>1</v>
      </c>
      <c r="G135">
        <v>0.28899999999999998</v>
      </c>
      <c r="J135">
        <v>1</v>
      </c>
      <c r="N135">
        <v>1</v>
      </c>
    </row>
    <row r="136" spans="1:15">
      <c r="B136">
        <v>2</v>
      </c>
      <c r="C136">
        <v>0.27700000000000002</v>
      </c>
      <c r="F136">
        <v>2</v>
      </c>
      <c r="G136">
        <v>0.29399999999999998</v>
      </c>
      <c r="J136">
        <v>2</v>
      </c>
      <c r="N136">
        <v>2</v>
      </c>
    </row>
    <row r="137" spans="1:15">
      <c r="B137">
        <v>3</v>
      </c>
      <c r="C137">
        <v>0.27100000000000002</v>
      </c>
      <c r="F137">
        <v>3</v>
      </c>
      <c r="G137">
        <v>0.28000000000000003</v>
      </c>
      <c r="J137">
        <v>3</v>
      </c>
      <c r="N137">
        <v>3</v>
      </c>
    </row>
    <row r="138" spans="1:15">
      <c r="B138">
        <v>4</v>
      </c>
      <c r="C138">
        <v>0.27400000000000002</v>
      </c>
      <c r="F138">
        <v>4</v>
      </c>
      <c r="G138">
        <v>0.27800000000000002</v>
      </c>
      <c r="J138">
        <v>4</v>
      </c>
      <c r="N138">
        <v>4</v>
      </c>
    </row>
    <row r="139" spans="1:15">
      <c r="B139">
        <v>5</v>
      </c>
      <c r="C139">
        <v>0.28699999999999998</v>
      </c>
      <c r="F139">
        <v>5</v>
      </c>
      <c r="G139">
        <v>0.27700000000000002</v>
      </c>
      <c r="J139">
        <v>5</v>
      </c>
      <c r="N139">
        <v>5</v>
      </c>
    </row>
    <row r="140" spans="1:15">
      <c r="B140">
        <v>6</v>
      </c>
      <c r="C140">
        <v>0.29599999999999999</v>
      </c>
      <c r="F140">
        <v>6</v>
      </c>
      <c r="G140">
        <v>0.28199999999999997</v>
      </c>
      <c r="J140">
        <v>6</v>
      </c>
      <c r="N140">
        <v>6</v>
      </c>
    </row>
    <row r="141" spans="1:15">
      <c r="B141">
        <v>7</v>
      </c>
      <c r="C141">
        <v>0.28000000000000003</v>
      </c>
      <c r="F141">
        <v>7</v>
      </c>
      <c r="G141">
        <v>0.29599999999999999</v>
      </c>
      <c r="J141">
        <v>7</v>
      </c>
      <c r="N141">
        <v>7</v>
      </c>
    </row>
    <row r="142" spans="1:15">
      <c r="B142">
        <v>8</v>
      </c>
      <c r="C142">
        <v>0.29599999999999999</v>
      </c>
      <c r="F142">
        <v>8</v>
      </c>
      <c r="G142">
        <v>0.28499999999999998</v>
      </c>
      <c r="J142">
        <v>8</v>
      </c>
      <c r="N142">
        <v>8</v>
      </c>
    </row>
    <row r="144" spans="1:15">
      <c r="B144" t="s">
        <v>561</v>
      </c>
      <c r="C144">
        <f>(SUM(C135:C142)/8)</f>
        <v>0.28137499999999999</v>
      </c>
      <c r="F144" t="s">
        <v>561</v>
      </c>
      <c r="G144">
        <f>(SUM(G135:G142)/8)</f>
        <v>0.28512500000000002</v>
      </c>
      <c r="J144" t="s">
        <v>561</v>
      </c>
      <c r="K144">
        <f>(SUM(K135:K142)/8)</f>
        <v>0</v>
      </c>
      <c r="N144" t="s">
        <v>561</v>
      </c>
      <c r="O144">
        <f>(SUM(O135:O142)/8)</f>
        <v>0</v>
      </c>
    </row>
    <row r="146" spans="1:15">
      <c r="A146" t="s">
        <v>135</v>
      </c>
      <c r="B146" t="s">
        <v>558</v>
      </c>
      <c r="C146" t="s">
        <v>559</v>
      </c>
      <c r="E146" t="s">
        <v>137</v>
      </c>
      <c r="F146" t="s">
        <v>558</v>
      </c>
      <c r="G146" t="s">
        <v>559</v>
      </c>
      <c r="I146" t="s">
        <v>139</v>
      </c>
      <c r="J146" t="s">
        <v>558</v>
      </c>
      <c r="K146" t="s">
        <v>559</v>
      </c>
      <c r="M146" t="s">
        <v>140</v>
      </c>
      <c r="N146" t="s">
        <v>558</v>
      </c>
      <c r="O146" t="s">
        <v>559</v>
      </c>
    </row>
    <row r="147" spans="1:15">
      <c r="B147">
        <v>1</v>
      </c>
      <c r="F147">
        <v>1</v>
      </c>
      <c r="G147">
        <v>0.28000000000000003</v>
      </c>
      <c r="J147">
        <v>1</v>
      </c>
      <c r="N147">
        <v>1</v>
      </c>
      <c r="O147">
        <v>0.28399999999999997</v>
      </c>
    </row>
    <row r="148" spans="1:15">
      <c r="B148">
        <v>2</v>
      </c>
      <c r="F148">
        <v>2</v>
      </c>
      <c r="G148">
        <v>0.28699999999999998</v>
      </c>
      <c r="J148">
        <v>2</v>
      </c>
      <c r="N148">
        <v>2</v>
      </c>
      <c r="O148">
        <v>0.28399999999999997</v>
      </c>
    </row>
    <row r="149" spans="1:15">
      <c r="B149">
        <v>3</v>
      </c>
      <c r="F149">
        <v>3</v>
      </c>
      <c r="G149">
        <v>0.28699999999999998</v>
      </c>
      <c r="J149">
        <v>3</v>
      </c>
      <c r="N149">
        <v>3</v>
      </c>
      <c r="O149">
        <v>0.28499999999999998</v>
      </c>
    </row>
    <row r="150" spans="1:15">
      <c r="B150">
        <v>4</v>
      </c>
      <c r="F150">
        <v>4</v>
      </c>
      <c r="G150">
        <v>0.27500000000000002</v>
      </c>
      <c r="J150">
        <v>4</v>
      </c>
      <c r="N150">
        <v>4</v>
      </c>
      <c r="O150">
        <v>0.29399999999999998</v>
      </c>
    </row>
    <row r="151" spans="1:15">
      <c r="B151">
        <v>5</v>
      </c>
      <c r="F151">
        <v>5</v>
      </c>
      <c r="G151">
        <v>0.28000000000000003</v>
      </c>
      <c r="J151">
        <v>5</v>
      </c>
      <c r="N151">
        <v>5</v>
      </c>
      <c r="O151">
        <v>0.29699999999999999</v>
      </c>
    </row>
    <row r="152" spans="1:15">
      <c r="B152">
        <v>6</v>
      </c>
      <c r="F152">
        <v>6</v>
      </c>
      <c r="G152">
        <v>0.28000000000000003</v>
      </c>
      <c r="J152">
        <v>6</v>
      </c>
      <c r="N152">
        <v>6</v>
      </c>
      <c r="O152">
        <v>0.27900000000000003</v>
      </c>
    </row>
    <row r="153" spans="1:15">
      <c r="B153">
        <v>7</v>
      </c>
      <c r="F153">
        <v>7</v>
      </c>
      <c r="G153">
        <v>0.26700000000000002</v>
      </c>
      <c r="J153">
        <v>7</v>
      </c>
      <c r="N153">
        <v>7</v>
      </c>
      <c r="O153">
        <v>0.28899999999999998</v>
      </c>
    </row>
    <row r="154" spans="1:15">
      <c r="B154">
        <v>8</v>
      </c>
      <c r="F154">
        <v>8</v>
      </c>
      <c r="G154">
        <v>0.28899999999999998</v>
      </c>
      <c r="J154">
        <v>8</v>
      </c>
      <c r="N154">
        <v>8</v>
      </c>
      <c r="O154">
        <v>0.28299999999999997</v>
      </c>
    </row>
    <row r="156" spans="1:15">
      <c r="B156" t="s">
        <v>561</v>
      </c>
      <c r="C156">
        <f>(SUM(C147:C154)/8)</f>
        <v>0</v>
      </c>
      <c r="F156" t="s">
        <v>561</v>
      </c>
      <c r="G156">
        <f>(SUM(G147:G154)/8)</f>
        <v>0.28062500000000001</v>
      </c>
      <c r="J156" t="s">
        <v>561</v>
      </c>
      <c r="K156">
        <f>(SUM(K147:K154)/8)</f>
        <v>0</v>
      </c>
      <c r="N156" t="s">
        <v>561</v>
      </c>
      <c r="O156">
        <f>(SUM(O147:O154)/8)</f>
        <v>0.28687499999999999</v>
      </c>
    </row>
    <row r="158" spans="1:15">
      <c r="A158" t="s">
        <v>562</v>
      </c>
      <c r="B158" t="s">
        <v>558</v>
      </c>
      <c r="C158" t="s">
        <v>559</v>
      </c>
      <c r="E158" t="s">
        <v>562</v>
      </c>
      <c r="F158" t="s">
        <v>558</v>
      </c>
      <c r="G158" t="s">
        <v>559</v>
      </c>
      <c r="I158" t="s">
        <v>562</v>
      </c>
      <c r="J158" t="s">
        <v>558</v>
      </c>
      <c r="K158" t="s">
        <v>559</v>
      </c>
      <c r="M158" t="s">
        <v>562</v>
      </c>
      <c r="N158" t="s">
        <v>558</v>
      </c>
      <c r="O158" t="s">
        <v>559</v>
      </c>
    </row>
    <row r="159" spans="1:15">
      <c r="B159">
        <v>1</v>
      </c>
      <c r="F159">
        <v>1</v>
      </c>
      <c r="J159">
        <v>1</v>
      </c>
      <c r="N159">
        <v>1</v>
      </c>
    </row>
    <row r="160" spans="1:15">
      <c r="B160">
        <v>2</v>
      </c>
      <c r="F160">
        <v>2</v>
      </c>
      <c r="J160">
        <v>2</v>
      </c>
      <c r="N160">
        <v>2</v>
      </c>
    </row>
    <row r="161" spans="1:15">
      <c r="B161">
        <v>3</v>
      </c>
      <c r="F161">
        <v>3</v>
      </c>
      <c r="J161">
        <v>3</v>
      </c>
      <c r="N161">
        <v>3</v>
      </c>
    </row>
    <row r="162" spans="1:15">
      <c r="B162">
        <v>4</v>
      </c>
      <c r="F162">
        <v>4</v>
      </c>
      <c r="J162">
        <v>4</v>
      </c>
      <c r="N162">
        <v>4</v>
      </c>
    </row>
    <row r="163" spans="1:15">
      <c r="B163">
        <v>5</v>
      </c>
      <c r="F163">
        <v>5</v>
      </c>
      <c r="J163">
        <v>5</v>
      </c>
      <c r="N163">
        <v>5</v>
      </c>
    </row>
    <row r="164" spans="1:15">
      <c r="B164">
        <v>6</v>
      </c>
      <c r="F164">
        <v>6</v>
      </c>
      <c r="J164">
        <v>6</v>
      </c>
      <c r="N164">
        <v>6</v>
      </c>
    </row>
    <row r="165" spans="1:15">
      <c r="B165">
        <v>7</v>
      </c>
      <c r="F165">
        <v>7</v>
      </c>
      <c r="J165">
        <v>7</v>
      </c>
      <c r="N165">
        <v>7</v>
      </c>
    </row>
    <row r="166" spans="1:15">
      <c r="B166">
        <v>8</v>
      </c>
      <c r="F166">
        <v>8</v>
      </c>
      <c r="J166">
        <v>8</v>
      </c>
      <c r="N166">
        <v>8</v>
      </c>
    </row>
    <row r="168" spans="1:15">
      <c r="B168" t="s">
        <v>561</v>
      </c>
      <c r="C168">
        <f>(SUM(C159:C166)/8)</f>
        <v>0</v>
      </c>
      <c r="F168" t="s">
        <v>561</v>
      </c>
      <c r="G168">
        <f>(SUM(G159:G166)/8)</f>
        <v>0</v>
      </c>
      <c r="J168" t="s">
        <v>561</v>
      </c>
      <c r="K168">
        <f>(SUM(K159:K166)/8)</f>
        <v>0</v>
      </c>
      <c r="N168" t="s">
        <v>561</v>
      </c>
      <c r="O168">
        <f>(SUM(O159:O166)/8)</f>
        <v>0</v>
      </c>
    </row>
    <row r="170" spans="1:15">
      <c r="A170" t="s">
        <v>142</v>
      </c>
      <c r="B170" t="s">
        <v>558</v>
      </c>
      <c r="C170" t="s">
        <v>559</v>
      </c>
      <c r="E170" t="s">
        <v>145</v>
      </c>
      <c r="F170" t="s">
        <v>558</v>
      </c>
      <c r="G170" t="s">
        <v>559</v>
      </c>
      <c r="I170" t="s">
        <v>562</v>
      </c>
      <c r="J170" t="s">
        <v>558</v>
      </c>
      <c r="K170" t="s">
        <v>559</v>
      </c>
      <c r="M170" t="s">
        <v>562</v>
      </c>
      <c r="N170" t="s">
        <v>558</v>
      </c>
      <c r="O170" t="s">
        <v>559</v>
      </c>
    </row>
    <row r="171" spans="1:15">
      <c r="B171">
        <v>1</v>
      </c>
      <c r="C171">
        <v>0.28599999999999998</v>
      </c>
      <c r="F171">
        <v>1</v>
      </c>
      <c r="G171">
        <v>0.28899999999999998</v>
      </c>
      <c r="J171">
        <v>1</v>
      </c>
      <c r="N171">
        <v>1</v>
      </c>
    </row>
    <row r="172" spans="1:15">
      <c r="B172">
        <v>2</v>
      </c>
      <c r="C172">
        <v>0.28299999999999997</v>
      </c>
      <c r="F172">
        <v>2</v>
      </c>
      <c r="G172">
        <v>0.28000000000000003</v>
      </c>
      <c r="J172">
        <v>2</v>
      </c>
      <c r="N172">
        <v>2</v>
      </c>
    </row>
    <row r="173" spans="1:15">
      <c r="B173">
        <v>3</v>
      </c>
      <c r="C173">
        <v>0.28000000000000003</v>
      </c>
      <c r="F173">
        <v>3</v>
      </c>
      <c r="G173">
        <v>0.29299999999999998</v>
      </c>
      <c r="J173">
        <v>3</v>
      </c>
      <c r="N173">
        <v>3</v>
      </c>
    </row>
    <row r="174" spans="1:15">
      <c r="B174">
        <v>4</v>
      </c>
      <c r="C174">
        <v>0.27900000000000003</v>
      </c>
      <c r="F174">
        <v>4</v>
      </c>
      <c r="G174">
        <v>0.29299999999999998</v>
      </c>
      <c r="J174">
        <v>4</v>
      </c>
      <c r="N174">
        <v>4</v>
      </c>
    </row>
    <row r="175" spans="1:15">
      <c r="B175">
        <v>5</v>
      </c>
      <c r="C175">
        <v>0.26300000000000001</v>
      </c>
      <c r="F175">
        <v>5</v>
      </c>
      <c r="G175">
        <v>0.28799999999999998</v>
      </c>
      <c r="J175">
        <v>5</v>
      </c>
      <c r="N175">
        <v>5</v>
      </c>
    </row>
    <row r="176" spans="1:15">
      <c r="B176">
        <v>6</v>
      </c>
      <c r="C176">
        <v>0.29099999999999998</v>
      </c>
      <c r="F176">
        <v>6</v>
      </c>
      <c r="G176">
        <v>0.29499999999999998</v>
      </c>
      <c r="J176">
        <v>6</v>
      </c>
      <c r="N176">
        <v>6</v>
      </c>
    </row>
    <row r="177" spans="1:15">
      <c r="B177">
        <v>7</v>
      </c>
      <c r="C177">
        <v>0.28299999999999997</v>
      </c>
      <c r="F177">
        <v>7</v>
      </c>
      <c r="G177">
        <v>0.28999999999999998</v>
      </c>
      <c r="J177">
        <v>7</v>
      </c>
      <c r="N177">
        <v>7</v>
      </c>
    </row>
    <row r="178" spans="1:15">
      <c r="B178">
        <v>8</v>
      </c>
      <c r="C178">
        <v>0.28100000000000003</v>
      </c>
      <c r="F178">
        <v>8</v>
      </c>
      <c r="G178">
        <v>0.28999999999999998</v>
      </c>
      <c r="J178">
        <v>8</v>
      </c>
      <c r="N178">
        <v>8</v>
      </c>
    </row>
    <row r="180" spans="1:15">
      <c r="B180" t="s">
        <v>561</v>
      </c>
      <c r="C180">
        <f>(SUM(C171:C178)/8)</f>
        <v>0.28075</v>
      </c>
      <c r="F180" t="s">
        <v>561</v>
      </c>
      <c r="G180">
        <f>(SUM(G171:G178)/8)</f>
        <v>0.28974999999999995</v>
      </c>
      <c r="J180" t="s">
        <v>561</v>
      </c>
      <c r="K180">
        <f>(SUM(K171:K178)/8)</f>
        <v>0</v>
      </c>
      <c r="N180" t="s">
        <v>561</v>
      </c>
      <c r="O180">
        <f>(SUM(O171:O178)/8)</f>
        <v>0</v>
      </c>
    </row>
    <row r="182" spans="1:15">
      <c r="A182" t="s">
        <v>562</v>
      </c>
      <c r="B182" t="s">
        <v>558</v>
      </c>
      <c r="C182" t="s">
        <v>559</v>
      </c>
      <c r="E182" t="s">
        <v>562</v>
      </c>
      <c r="F182" t="s">
        <v>558</v>
      </c>
      <c r="G182" t="s">
        <v>559</v>
      </c>
      <c r="I182" t="s">
        <v>149</v>
      </c>
      <c r="J182" t="s">
        <v>558</v>
      </c>
      <c r="K182" t="s">
        <v>559</v>
      </c>
      <c r="M182" t="s">
        <v>443</v>
      </c>
      <c r="N182" t="s">
        <v>558</v>
      </c>
      <c r="O182" t="s">
        <v>559</v>
      </c>
    </row>
    <row r="183" spans="1:15">
      <c r="B183">
        <v>1</v>
      </c>
      <c r="F183">
        <v>1</v>
      </c>
      <c r="J183">
        <v>1</v>
      </c>
      <c r="K183">
        <v>0.28000000000000003</v>
      </c>
      <c r="N183">
        <v>1</v>
      </c>
      <c r="O183">
        <v>0.27900000000000003</v>
      </c>
    </row>
    <row r="184" spans="1:15">
      <c r="B184">
        <v>2</v>
      </c>
      <c r="F184">
        <v>2</v>
      </c>
      <c r="J184">
        <v>2</v>
      </c>
      <c r="K184">
        <v>0.28799999999999998</v>
      </c>
      <c r="N184">
        <v>2</v>
      </c>
      <c r="O184">
        <v>0.28499999999999998</v>
      </c>
    </row>
    <row r="185" spans="1:15">
      <c r="B185">
        <v>3</v>
      </c>
      <c r="F185">
        <v>3</v>
      </c>
      <c r="J185">
        <v>3</v>
      </c>
      <c r="K185">
        <v>0.28100000000000003</v>
      </c>
      <c r="N185">
        <v>3</v>
      </c>
      <c r="O185">
        <v>0.28799999999999998</v>
      </c>
    </row>
    <row r="186" spans="1:15">
      <c r="B186">
        <v>4</v>
      </c>
      <c r="F186">
        <v>4</v>
      </c>
      <c r="J186">
        <v>4</v>
      </c>
      <c r="K186">
        <v>0.27800000000000002</v>
      </c>
      <c r="N186">
        <v>4</v>
      </c>
      <c r="O186">
        <v>0.28299999999999997</v>
      </c>
    </row>
    <row r="187" spans="1:15">
      <c r="B187">
        <v>5</v>
      </c>
      <c r="F187">
        <v>5</v>
      </c>
      <c r="J187">
        <v>5</v>
      </c>
      <c r="K187">
        <v>0.29699999999999999</v>
      </c>
      <c r="N187">
        <v>5</v>
      </c>
      <c r="O187">
        <v>0.28000000000000003</v>
      </c>
    </row>
    <row r="188" spans="1:15">
      <c r="B188">
        <v>6</v>
      </c>
      <c r="F188">
        <v>6</v>
      </c>
      <c r="J188">
        <v>6</v>
      </c>
      <c r="K188">
        <v>0.28799999999999998</v>
      </c>
      <c r="N188">
        <v>6</v>
      </c>
      <c r="O188">
        <v>0.27800000000000002</v>
      </c>
    </row>
    <row r="189" spans="1:15">
      <c r="B189">
        <v>7</v>
      </c>
      <c r="F189">
        <v>7</v>
      </c>
      <c r="J189">
        <v>7</v>
      </c>
      <c r="K189">
        <v>0.28499999999999998</v>
      </c>
      <c r="N189">
        <v>7</v>
      </c>
      <c r="O189">
        <v>0.28699999999999998</v>
      </c>
    </row>
    <row r="190" spans="1:15">
      <c r="B190">
        <v>8</v>
      </c>
      <c r="F190">
        <v>8</v>
      </c>
      <c r="J190">
        <v>8</v>
      </c>
      <c r="K190">
        <v>0.28100000000000003</v>
      </c>
      <c r="N190">
        <v>8</v>
      </c>
      <c r="O190">
        <v>0.26300000000000001</v>
      </c>
    </row>
    <row r="192" spans="1:15">
      <c r="B192" t="s">
        <v>561</v>
      </c>
      <c r="C192">
        <f>(SUM(C183:C190)/8)</f>
        <v>0</v>
      </c>
      <c r="F192" t="s">
        <v>561</v>
      </c>
      <c r="G192">
        <f>(SUM(G183:G190)/8)</f>
        <v>0</v>
      </c>
      <c r="J192" t="s">
        <v>561</v>
      </c>
      <c r="K192">
        <f>(SUM(K183:K190)/8)</f>
        <v>0.28475</v>
      </c>
      <c r="N192" t="s">
        <v>561</v>
      </c>
      <c r="O192">
        <f>(SUM(O183:O190)/8)</f>
        <v>0.28037499999999999</v>
      </c>
    </row>
    <row r="194" spans="1:15">
      <c r="A194" t="s">
        <v>151</v>
      </c>
      <c r="B194" t="s">
        <v>558</v>
      </c>
      <c r="C194" t="s">
        <v>559</v>
      </c>
      <c r="E194" t="s">
        <v>153</v>
      </c>
      <c r="F194" t="s">
        <v>558</v>
      </c>
      <c r="G194" t="s">
        <v>559</v>
      </c>
      <c r="I194" t="s">
        <v>154</v>
      </c>
      <c r="J194" t="s">
        <v>558</v>
      </c>
      <c r="K194" t="s">
        <v>559</v>
      </c>
      <c r="M194" t="s">
        <v>155</v>
      </c>
      <c r="N194" t="s">
        <v>558</v>
      </c>
      <c r="O194" t="s">
        <v>559</v>
      </c>
    </row>
    <row r="195" spans="1:15">
      <c r="B195">
        <v>1</v>
      </c>
      <c r="C195">
        <v>0.27800000000000002</v>
      </c>
      <c r="F195">
        <v>1</v>
      </c>
      <c r="G195">
        <v>0.28199999999999997</v>
      </c>
      <c r="J195">
        <v>1</v>
      </c>
      <c r="K195">
        <v>0.28100000000000003</v>
      </c>
      <c r="N195">
        <v>1</v>
      </c>
      <c r="O195">
        <v>0.28899999999999998</v>
      </c>
    </row>
    <row r="196" spans="1:15">
      <c r="B196">
        <v>2</v>
      </c>
      <c r="C196">
        <v>0.26900000000000002</v>
      </c>
      <c r="F196">
        <v>2</v>
      </c>
      <c r="G196">
        <v>0.28399999999999997</v>
      </c>
      <c r="J196">
        <v>2</v>
      </c>
      <c r="K196">
        <v>0.28499999999999998</v>
      </c>
      <c r="N196">
        <v>2</v>
      </c>
      <c r="O196">
        <v>0.27900000000000003</v>
      </c>
    </row>
    <row r="197" spans="1:15">
      <c r="B197">
        <v>3</v>
      </c>
      <c r="C197">
        <v>0.27600000000000002</v>
      </c>
      <c r="F197">
        <v>3</v>
      </c>
      <c r="G197">
        <v>0.27600000000000002</v>
      </c>
      <c r="J197">
        <v>3</v>
      </c>
      <c r="K197">
        <v>0.28499999999999998</v>
      </c>
      <c r="N197">
        <v>3</v>
      </c>
      <c r="O197">
        <v>0.27900000000000003</v>
      </c>
    </row>
    <row r="198" spans="1:15">
      <c r="B198">
        <v>4</v>
      </c>
      <c r="C198">
        <v>0.27200000000000002</v>
      </c>
      <c r="F198">
        <v>4</v>
      </c>
      <c r="G198">
        <v>0.27600000000000002</v>
      </c>
      <c r="J198">
        <v>4</v>
      </c>
      <c r="K198">
        <v>0.28699999999999998</v>
      </c>
      <c r="N198">
        <v>4</v>
      </c>
      <c r="O198">
        <v>0.28199999999999997</v>
      </c>
    </row>
    <row r="199" spans="1:15">
      <c r="B199">
        <v>5</v>
      </c>
      <c r="C199">
        <v>0.27</v>
      </c>
      <c r="F199">
        <v>5</v>
      </c>
      <c r="G199">
        <v>0.28399999999999997</v>
      </c>
      <c r="J199">
        <v>5</v>
      </c>
      <c r="K199">
        <v>0.28599999999999998</v>
      </c>
      <c r="N199">
        <v>5</v>
      </c>
      <c r="O199">
        <v>0.29499999999999998</v>
      </c>
    </row>
    <row r="200" spans="1:15">
      <c r="B200">
        <v>6</v>
      </c>
      <c r="C200">
        <v>0.28199999999999997</v>
      </c>
      <c r="F200">
        <v>6</v>
      </c>
      <c r="G200">
        <v>0.28699999999999998</v>
      </c>
      <c r="J200">
        <v>6</v>
      </c>
      <c r="K200">
        <v>0.28699999999999998</v>
      </c>
      <c r="N200">
        <v>6</v>
      </c>
      <c r="O200">
        <v>0.27700000000000002</v>
      </c>
    </row>
    <row r="201" spans="1:15">
      <c r="B201">
        <v>7</v>
      </c>
      <c r="C201">
        <v>0.28899999999999998</v>
      </c>
      <c r="F201">
        <v>7</v>
      </c>
      <c r="G201">
        <v>0.28799999999999998</v>
      </c>
      <c r="J201">
        <v>7</v>
      </c>
      <c r="K201">
        <v>0.28599999999999998</v>
      </c>
      <c r="N201">
        <v>7</v>
      </c>
      <c r="O201">
        <v>0.27100000000000002</v>
      </c>
    </row>
    <row r="202" spans="1:15">
      <c r="B202">
        <v>8</v>
      </c>
      <c r="C202">
        <v>0.26800000000000002</v>
      </c>
      <c r="F202">
        <v>8</v>
      </c>
      <c r="G202">
        <v>0.27400000000000002</v>
      </c>
      <c r="J202">
        <v>8</v>
      </c>
      <c r="K202">
        <v>0.27200000000000002</v>
      </c>
      <c r="N202">
        <v>8</v>
      </c>
      <c r="O202">
        <v>0.27500000000000002</v>
      </c>
    </row>
    <row r="204" spans="1:15">
      <c r="B204" t="s">
        <v>561</v>
      </c>
      <c r="C204">
        <f>(SUM(C195:C202)/8)</f>
        <v>0.27550000000000002</v>
      </c>
      <c r="F204" t="s">
        <v>561</v>
      </c>
      <c r="G204">
        <f>(SUM(G195:G202)/8)</f>
        <v>0.28137499999999999</v>
      </c>
      <c r="J204" t="s">
        <v>561</v>
      </c>
      <c r="K204">
        <f>(SUM(K195:K202)/8)</f>
        <v>0.28362500000000002</v>
      </c>
      <c r="N204" t="s">
        <v>561</v>
      </c>
      <c r="O204">
        <f>(SUM(O195:O202)/8)</f>
        <v>0.28087499999999999</v>
      </c>
    </row>
    <row r="206" spans="1:15">
      <c r="A206" t="s">
        <v>156</v>
      </c>
      <c r="B206" t="s">
        <v>558</v>
      </c>
      <c r="C206" t="s">
        <v>559</v>
      </c>
      <c r="E206" t="s">
        <v>158</v>
      </c>
      <c r="F206" t="s">
        <v>558</v>
      </c>
      <c r="G206" t="s">
        <v>559</v>
      </c>
      <c r="I206" t="s">
        <v>159</v>
      </c>
      <c r="J206" t="s">
        <v>558</v>
      </c>
      <c r="K206" t="s">
        <v>559</v>
      </c>
      <c r="M206" t="s">
        <v>161</v>
      </c>
      <c r="N206" t="s">
        <v>558</v>
      </c>
      <c r="O206" t="s">
        <v>559</v>
      </c>
    </row>
    <row r="207" spans="1:15">
      <c r="B207">
        <v>1</v>
      </c>
      <c r="F207">
        <v>1</v>
      </c>
      <c r="J207">
        <v>1</v>
      </c>
      <c r="K207">
        <v>0.29199999999999998</v>
      </c>
      <c r="N207">
        <v>1</v>
      </c>
    </row>
    <row r="208" spans="1:15">
      <c r="B208">
        <v>2</v>
      </c>
      <c r="F208">
        <v>2</v>
      </c>
      <c r="J208">
        <v>2</v>
      </c>
      <c r="K208">
        <v>0.29699999999999999</v>
      </c>
      <c r="N208">
        <v>2</v>
      </c>
    </row>
    <row r="209" spans="1:15">
      <c r="B209">
        <v>3</v>
      </c>
      <c r="F209">
        <v>3</v>
      </c>
      <c r="J209">
        <v>3</v>
      </c>
      <c r="K209">
        <v>0.29399999999999998</v>
      </c>
      <c r="N209">
        <v>3</v>
      </c>
    </row>
    <row r="210" spans="1:15">
      <c r="B210">
        <v>4</v>
      </c>
      <c r="F210">
        <v>4</v>
      </c>
      <c r="J210">
        <v>4</v>
      </c>
      <c r="K210">
        <v>0.29699999999999999</v>
      </c>
      <c r="N210">
        <v>4</v>
      </c>
    </row>
    <row r="211" spans="1:15">
      <c r="B211">
        <v>5</v>
      </c>
      <c r="F211">
        <v>5</v>
      </c>
      <c r="J211">
        <v>5</v>
      </c>
      <c r="K211">
        <v>0.29699999999999999</v>
      </c>
      <c r="N211">
        <v>5</v>
      </c>
    </row>
    <row r="212" spans="1:15">
      <c r="B212">
        <v>6</v>
      </c>
      <c r="F212">
        <v>6</v>
      </c>
      <c r="J212">
        <v>6</v>
      </c>
      <c r="K212">
        <v>0.29799999999999999</v>
      </c>
      <c r="N212">
        <v>6</v>
      </c>
    </row>
    <row r="213" spans="1:15">
      <c r="B213">
        <v>7</v>
      </c>
      <c r="F213">
        <v>7</v>
      </c>
      <c r="J213">
        <v>7</v>
      </c>
      <c r="K213">
        <v>0.29599999999999999</v>
      </c>
      <c r="N213">
        <v>7</v>
      </c>
    </row>
    <row r="214" spans="1:15">
      <c r="B214">
        <v>8</v>
      </c>
      <c r="F214">
        <v>8</v>
      </c>
      <c r="J214">
        <v>8</v>
      </c>
      <c r="K214">
        <v>0.29399999999999998</v>
      </c>
      <c r="N214">
        <v>8</v>
      </c>
    </row>
    <row r="216" spans="1:15">
      <c r="B216" t="s">
        <v>561</v>
      </c>
      <c r="C216">
        <f>(SUM(C207:C214)/8)</f>
        <v>0</v>
      </c>
      <c r="F216" t="s">
        <v>561</v>
      </c>
      <c r="G216">
        <f>(SUM(G207:G214)/8)</f>
        <v>0</v>
      </c>
      <c r="J216" t="s">
        <v>561</v>
      </c>
      <c r="K216">
        <f>(SUM(K207:K214)/8)</f>
        <v>0.29562499999999997</v>
      </c>
      <c r="N216" t="s">
        <v>561</v>
      </c>
      <c r="O216">
        <f>(SUM(O207:O214)/8)</f>
        <v>0</v>
      </c>
    </row>
    <row r="218" spans="1:15">
      <c r="A218" t="s">
        <v>164</v>
      </c>
      <c r="B218" t="s">
        <v>558</v>
      </c>
      <c r="C218" t="s">
        <v>559</v>
      </c>
      <c r="E218" t="s">
        <v>167</v>
      </c>
      <c r="F218" t="s">
        <v>558</v>
      </c>
      <c r="G218" t="s">
        <v>559</v>
      </c>
      <c r="I218" t="s">
        <v>168</v>
      </c>
      <c r="J218" t="s">
        <v>558</v>
      </c>
      <c r="K218" t="s">
        <v>559</v>
      </c>
      <c r="M218" t="s">
        <v>172</v>
      </c>
      <c r="N218" t="s">
        <v>558</v>
      </c>
      <c r="O218" t="s">
        <v>559</v>
      </c>
    </row>
    <row r="219" spans="1:15">
      <c r="B219">
        <v>1</v>
      </c>
      <c r="F219">
        <v>1</v>
      </c>
      <c r="J219">
        <v>1</v>
      </c>
      <c r="K219">
        <v>0.28299999999999997</v>
      </c>
      <c r="N219">
        <v>1</v>
      </c>
    </row>
    <row r="220" spans="1:15">
      <c r="B220">
        <v>2</v>
      </c>
      <c r="F220">
        <v>2</v>
      </c>
      <c r="J220">
        <v>2</v>
      </c>
      <c r="K220">
        <v>0.27300000000000002</v>
      </c>
      <c r="N220">
        <v>2</v>
      </c>
    </row>
    <row r="221" spans="1:15">
      <c r="B221">
        <v>3</v>
      </c>
      <c r="F221">
        <v>3</v>
      </c>
      <c r="J221">
        <v>3</v>
      </c>
      <c r="K221">
        <v>0.28100000000000003</v>
      </c>
      <c r="N221">
        <v>3</v>
      </c>
    </row>
    <row r="222" spans="1:15">
      <c r="B222">
        <v>4</v>
      </c>
      <c r="F222">
        <v>4</v>
      </c>
      <c r="J222">
        <v>4</v>
      </c>
      <c r="K222">
        <v>0.28799999999999998</v>
      </c>
      <c r="N222">
        <v>4</v>
      </c>
    </row>
    <row r="223" spans="1:15">
      <c r="B223">
        <v>5</v>
      </c>
      <c r="F223">
        <v>5</v>
      </c>
      <c r="J223">
        <v>5</v>
      </c>
      <c r="K223">
        <v>0.28299999999999997</v>
      </c>
      <c r="N223">
        <v>5</v>
      </c>
    </row>
    <row r="224" spans="1:15">
      <c r="B224">
        <v>6</v>
      </c>
      <c r="F224">
        <v>6</v>
      </c>
      <c r="J224">
        <v>6</v>
      </c>
      <c r="K224">
        <v>0.27500000000000002</v>
      </c>
      <c r="N224">
        <v>6</v>
      </c>
    </row>
    <row r="225" spans="2:15">
      <c r="B225">
        <v>7</v>
      </c>
      <c r="F225">
        <v>7</v>
      </c>
      <c r="J225">
        <v>7</v>
      </c>
      <c r="K225">
        <v>0.27600000000000002</v>
      </c>
      <c r="N225">
        <v>7</v>
      </c>
    </row>
    <row r="226" spans="2:15">
      <c r="B226">
        <v>8</v>
      </c>
      <c r="F226">
        <v>8</v>
      </c>
      <c r="J226">
        <v>8</v>
      </c>
      <c r="K226">
        <v>0.27600000000000002</v>
      </c>
      <c r="N226">
        <v>8</v>
      </c>
    </row>
    <row r="228" spans="2:15">
      <c r="B228" t="s">
        <v>561</v>
      </c>
      <c r="C228">
        <f>(SUM(C219:C226)/8)</f>
        <v>0</v>
      </c>
      <c r="F228" t="s">
        <v>561</v>
      </c>
      <c r="G228">
        <f>(SUM(G219:G226)/8)</f>
        <v>0</v>
      </c>
      <c r="J228" t="s">
        <v>561</v>
      </c>
      <c r="K228">
        <f>(SUM(K219:K226)/8)</f>
        <v>0.27937499999999998</v>
      </c>
      <c r="N228" t="s">
        <v>561</v>
      </c>
      <c r="O228">
        <f>(SUM(O219:O226)/8)</f>
        <v>0</v>
      </c>
    </row>
    <row r="241" spans="1:15">
      <c r="A241" t="s">
        <v>206</v>
      </c>
      <c r="B241" t="s">
        <v>558</v>
      </c>
      <c r="C241" t="s">
        <v>559</v>
      </c>
      <c r="E241" t="s">
        <v>207</v>
      </c>
      <c r="F241" t="s">
        <v>558</v>
      </c>
      <c r="G241" t="s">
        <v>559</v>
      </c>
      <c r="I241" t="s">
        <v>562</v>
      </c>
      <c r="J241" t="s">
        <v>558</v>
      </c>
      <c r="K241" t="s">
        <v>559</v>
      </c>
      <c r="M241" t="s">
        <v>562</v>
      </c>
      <c r="N241" t="s">
        <v>558</v>
      </c>
      <c r="O241" t="s">
        <v>559</v>
      </c>
    </row>
    <row r="242" spans="1:15">
      <c r="B242">
        <v>1</v>
      </c>
      <c r="C242">
        <v>0.29099999999999998</v>
      </c>
      <c r="F242">
        <v>1</v>
      </c>
      <c r="G242">
        <v>0.28999999999999998</v>
      </c>
      <c r="J242">
        <v>1</v>
      </c>
      <c r="N242">
        <v>1</v>
      </c>
    </row>
    <row r="243" spans="1:15">
      <c r="B243">
        <v>2</v>
      </c>
      <c r="C243">
        <v>0.26900000000000002</v>
      </c>
      <c r="F243">
        <v>2</v>
      </c>
      <c r="G243">
        <v>0.28699999999999998</v>
      </c>
      <c r="J243">
        <v>2</v>
      </c>
      <c r="N243">
        <v>2</v>
      </c>
    </row>
    <row r="244" spans="1:15">
      <c r="B244">
        <v>3</v>
      </c>
      <c r="C244">
        <v>0.27500000000000002</v>
      </c>
      <c r="F244">
        <v>3</v>
      </c>
      <c r="G244">
        <v>0.28499999999999998</v>
      </c>
      <c r="J244">
        <v>3</v>
      </c>
      <c r="N244">
        <v>3</v>
      </c>
    </row>
    <row r="245" spans="1:15">
      <c r="B245">
        <v>4</v>
      </c>
      <c r="C245">
        <v>0.27200000000000002</v>
      </c>
      <c r="F245">
        <v>4</v>
      </c>
      <c r="G245">
        <v>0.28399999999999997</v>
      </c>
      <c r="J245">
        <v>4</v>
      </c>
      <c r="N245">
        <v>4</v>
      </c>
    </row>
    <row r="246" spans="1:15">
      <c r="B246">
        <v>5</v>
      </c>
      <c r="C246">
        <v>0.28000000000000003</v>
      </c>
      <c r="F246">
        <v>5</v>
      </c>
      <c r="G246">
        <v>0.26300000000000001</v>
      </c>
      <c r="J246">
        <v>5</v>
      </c>
      <c r="N246">
        <v>5</v>
      </c>
    </row>
    <row r="247" spans="1:15">
      <c r="B247">
        <v>6</v>
      </c>
      <c r="C247">
        <v>0.27700000000000002</v>
      </c>
      <c r="F247">
        <v>6</v>
      </c>
      <c r="G247">
        <v>0.27600000000000002</v>
      </c>
      <c r="J247">
        <v>6</v>
      </c>
      <c r="N247">
        <v>6</v>
      </c>
    </row>
    <row r="248" spans="1:15">
      <c r="B248">
        <v>7</v>
      </c>
      <c r="C248">
        <v>0.28699999999999998</v>
      </c>
      <c r="F248">
        <v>7</v>
      </c>
      <c r="G248">
        <v>0.27500000000000002</v>
      </c>
      <c r="J248">
        <v>7</v>
      </c>
      <c r="N248">
        <v>7</v>
      </c>
    </row>
    <row r="249" spans="1:15">
      <c r="B249">
        <v>8</v>
      </c>
      <c r="C249">
        <v>0.29499999999999998</v>
      </c>
      <c r="F249">
        <v>8</v>
      </c>
      <c r="G249">
        <v>0.28799999999999998</v>
      </c>
      <c r="J249">
        <v>8</v>
      </c>
      <c r="N249">
        <v>8</v>
      </c>
    </row>
    <row r="251" spans="1:15">
      <c r="B251" t="s">
        <v>561</v>
      </c>
      <c r="C251">
        <f>(SUM(C242:C249)/8)</f>
        <v>0.28075</v>
      </c>
      <c r="F251" t="s">
        <v>561</v>
      </c>
      <c r="G251">
        <f>(SUM(G242:G249)/8)</f>
        <v>0.28099999999999997</v>
      </c>
      <c r="J251" t="s">
        <v>561</v>
      </c>
      <c r="K251">
        <f>(SUM(K242:K249)/8)</f>
        <v>0</v>
      </c>
      <c r="N251" t="s">
        <v>561</v>
      </c>
      <c r="O251">
        <f>(SUM(O242:O249)/8)</f>
        <v>0</v>
      </c>
    </row>
    <row r="253" spans="1:15">
      <c r="A253" t="s">
        <v>208</v>
      </c>
      <c r="B253" t="s">
        <v>558</v>
      </c>
      <c r="C253" t="s">
        <v>559</v>
      </c>
      <c r="E253" t="s">
        <v>211</v>
      </c>
      <c r="F253" t="s">
        <v>558</v>
      </c>
      <c r="G253" t="s">
        <v>559</v>
      </c>
      <c r="I253" t="s">
        <v>562</v>
      </c>
      <c r="J253" t="s">
        <v>558</v>
      </c>
      <c r="K253" t="s">
        <v>559</v>
      </c>
      <c r="M253" t="s">
        <v>562</v>
      </c>
      <c r="N253" t="s">
        <v>558</v>
      </c>
      <c r="O253" t="s">
        <v>559</v>
      </c>
    </row>
    <row r="254" spans="1:15">
      <c r="B254">
        <v>1</v>
      </c>
      <c r="F254">
        <v>1</v>
      </c>
      <c r="J254">
        <v>1</v>
      </c>
      <c r="N254">
        <v>1</v>
      </c>
    </row>
    <row r="255" spans="1:15">
      <c r="B255">
        <v>2</v>
      </c>
      <c r="F255">
        <v>2</v>
      </c>
      <c r="J255">
        <v>2</v>
      </c>
      <c r="N255">
        <v>2</v>
      </c>
    </row>
    <row r="256" spans="1:15">
      <c r="B256">
        <v>3</v>
      </c>
      <c r="F256">
        <v>3</v>
      </c>
      <c r="J256">
        <v>3</v>
      </c>
      <c r="N256">
        <v>3</v>
      </c>
    </row>
    <row r="257" spans="1:15">
      <c r="B257">
        <v>4</v>
      </c>
      <c r="F257">
        <v>4</v>
      </c>
      <c r="J257">
        <v>4</v>
      </c>
      <c r="N257">
        <v>4</v>
      </c>
    </row>
    <row r="258" spans="1:15">
      <c r="B258">
        <v>5</v>
      </c>
      <c r="F258">
        <v>5</v>
      </c>
      <c r="J258">
        <v>5</v>
      </c>
      <c r="N258">
        <v>5</v>
      </c>
    </row>
    <row r="259" spans="1:15">
      <c r="B259">
        <v>6</v>
      </c>
      <c r="F259">
        <v>6</v>
      </c>
      <c r="J259">
        <v>6</v>
      </c>
      <c r="N259">
        <v>6</v>
      </c>
    </row>
    <row r="260" spans="1:15">
      <c r="B260">
        <v>7</v>
      </c>
      <c r="F260">
        <v>7</v>
      </c>
      <c r="J260">
        <v>7</v>
      </c>
      <c r="N260">
        <v>7</v>
      </c>
    </row>
    <row r="261" spans="1:15">
      <c r="B261">
        <v>8</v>
      </c>
      <c r="F261">
        <v>8</v>
      </c>
      <c r="J261">
        <v>8</v>
      </c>
      <c r="N261">
        <v>8</v>
      </c>
    </row>
    <row r="263" spans="1:15">
      <c r="B263" t="s">
        <v>561</v>
      </c>
      <c r="C263">
        <f>(SUM(C254:C261)/8)</f>
        <v>0</v>
      </c>
      <c r="F263" t="s">
        <v>561</v>
      </c>
      <c r="G263">
        <f>(SUM(G254:G261)/8)</f>
        <v>0</v>
      </c>
      <c r="J263" t="s">
        <v>561</v>
      </c>
      <c r="K263">
        <f>(SUM(K254:K261)/8)</f>
        <v>0</v>
      </c>
      <c r="N263" t="s">
        <v>561</v>
      </c>
      <c r="O263">
        <f>(SUM(O254:O261)/8)</f>
        <v>0</v>
      </c>
    </row>
    <row r="265" spans="1:15">
      <c r="A265" s="50" t="s">
        <v>624</v>
      </c>
      <c r="E265" s="50" t="s">
        <v>625</v>
      </c>
      <c r="I265" s="50" t="s">
        <v>626</v>
      </c>
      <c r="M265" s="50" t="s">
        <v>627</v>
      </c>
    </row>
    <row r="266" spans="1:15">
      <c r="A266" t="s">
        <v>212</v>
      </c>
      <c r="B266" t="s">
        <v>558</v>
      </c>
      <c r="C266" t="s">
        <v>559</v>
      </c>
      <c r="E266" t="s">
        <v>218</v>
      </c>
      <c r="F266" t="s">
        <v>558</v>
      </c>
      <c r="G266" t="s">
        <v>559</v>
      </c>
      <c r="I266" t="s">
        <v>220</v>
      </c>
      <c r="J266" t="s">
        <v>558</v>
      </c>
      <c r="K266" t="s">
        <v>559</v>
      </c>
      <c r="M266" t="s">
        <v>560</v>
      </c>
      <c r="N266" t="s">
        <v>558</v>
      </c>
      <c r="O266" t="s">
        <v>559</v>
      </c>
    </row>
    <row r="267" spans="1:15">
      <c r="B267">
        <v>1</v>
      </c>
      <c r="C267">
        <v>0.28799999999999998</v>
      </c>
      <c r="F267">
        <v>1</v>
      </c>
      <c r="G267">
        <v>0.27600000000000002</v>
      </c>
      <c r="J267">
        <v>1</v>
      </c>
      <c r="N267">
        <v>1</v>
      </c>
    </row>
    <row r="268" spans="1:15">
      <c r="B268">
        <v>2</v>
      </c>
      <c r="C268">
        <v>0.28000000000000003</v>
      </c>
      <c r="F268">
        <v>2</v>
      </c>
      <c r="G268">
        <v>0.27200000000000002</v>
      </c>
      <c r="J268">
        <v>2</v>
      </c>
      <c r="N268">
        <v>2</v>
      </c>
    </row>
    <row r="269" spans="1:15">
      <c r="B269">
        <v>3</v>
      </c>
      <c r="C269">
        <v>0.28199999999999997</v>
      </c>
      <c r="F269">
        <v>3</v>
      </c>
      <c r="G269">
        <v>0.27800000000000002</v>
      </c>
      <c r="J269">
        <v>3</v>
      </c>
      <c r="N269">
        <v>3</v>
      </c>
    </row>
    <row r="270" spans="1:15">
      <c r="B270">
        <v>4</v>
      </c>
      <c r="C270">
        <v>0.28499999999999998</v>
      </c>
      <c r="F270">
        <v>4</v>
      </c>
      <c r="G270">
        <v>0.28299999999999997</v>
      </c>
      <c r="J270">
        <v>4</v>
      </c>
      <c r="N270">
        <v>4</v>
      </c>
    </row>
    <row r="271" spans="1:15">
      <c r="B271">
        <v>5</v>
      </c>
      <c r="C271">
        <v>0.28000000000000003</v>
      </c>
      <c r="F271">
        <v>5</v>
      </c>
      <c r="G271">
        <v>0.28199999999999997</v>
      </c>
      <c r="J271">
        <v>5</v>
      </c>
      <c r="N271">
        <v>5</v>
      </c>
    </row>
    <row r="272" spans="1:15">
      <c r="B272">
        <v>6</v>
      </c>
      <c r="C272">
        <v>0.27</v>
      </c>
      <c r="F272">
        <v>6</v>
      </c>
      <c r="G272">
        <v>0.27700000000000002</v>
      </c>
      <c r="J272">
        <v>6</v>
      </c>
      <c r="N272">
        <v>6</v>
      </c>
    </row>
    <row r="273" spans="1:15">
      <c r="B273">
        <v>7</v>
      </c>
      <c r="C273">
        <v>0.27800000000000002</v>
      </c>
      <c r="F273">
        <v>7</v>
      </c>
      <c r="G273">
        <v>0.27300000000000002</v>
      </c>
      <c r="J273">
        <v>7</v>
      </c>
      <c r="N273">
        <v>7</v>
      </c>
    </row>
    <row r="274" spans="1:15">
      <c r="B274">
        <v>8</v>
      </c>
      <c r="C274">
        <v>0.27100000000000002</v>
      </c>
      <c r="F274">
        <v>8</v>
      </c>
      <c r="G274">
        <v>0.27500000000000002</v>
      </c>
      <c r="J274">
        <v>8</v>
      </c>
      <c r="N274">
        <v>8</v>
      </c>
    </row>
    <row r="276" spans="1:15">
      <c r="B276" t="s">
        <v>561</v>
      </c>
      <c r="C276">
        <f>(SUM(C267:C274)/8)</f>
        <v>0.27925</v>
      </c>
      <c r="F276" t="s">
        <v>561</v>
      </c>
      <c r="G276">
        <f>(SUM(G267:G274)/8)</f>
        <v>0.27700000000000002</v>
      </c>
      <c r="J276" t="s">
        <v>561</v>
      </c>
      <c r="K276">
        <f>(SUM(K267:K274)/8)</f>
        <v>0</v>
      </c>
      <c r="N276" t="s">
        <v>561</v>
      </c>
      <c r="O276">
        <f>(SUM(O267:O274)/8)</f>
        <v>0</v>
      </c>
    </row>
    <row r="278" spans="1:15">
      <c r="A278" t="s">
        <v>628</v>
      </c>
      <c r="B278" t="s">
        <v>558</v>
      </c>
      <c r="C278" t="s">
        <v>559</v>
      </c>
      <c r="E278" t="s">
        <v>560</v>
      </c>
      <c r="F278" t="s">
        <v>558</v>
      </c>
      <c r="G278" t="s">
        <v>559</v>
      </c>
    </row>
    <row r="279" spans="1:15">
      <c r="B279">
        <v>1</v>
      </c>
      <c r="F279">
        <v>1</v>
      </c>
    </row>
    <row r="280" spans="1:15">
      <c r="B280">
        <v>2</v>
      </c>
      <c r="F280">
        <v>2</v>
      </c>
    </row>
    <row r="281" spans="1:15">
      <c r="B281">
        <v>3</v>
      </c>
      <c r="F281">
        <v>3</v>
      </c>
    </row>
    <row r="282" spans="1:15">
      <c r="B282">
        <v>4</v>
      </c>
      <c r="F282">
        <v>4</v>
      </c>
    </row>
    <row r="283" spans="1:15">
      <c r="B283">
        <v>5</v>
      </c>
      <c r="F283">
        <v>5</v>
      </c>
    </row>
    <row r="284" spans="1:15">
      <c r="B284">
        <v>6</v>
      </c>
      <c r="F284">
        <v>6</v>
      </c>
    </row>
    <row r="285" spans="1:15">
      <c r="B285">
        <v>7</v>
      </c>
      <c r="F285">
        <v>7</v>
      </c>
    </row>
    <row r="286" spans="1:15">
      <c r="B286">
        <v>8</v>
      </c>
      <c r="F286">
        <v>8</v>
      </c>
    </row>
    <row r="288" spans="1:15">
      <c r="B288" t="s">
        <v>561</v>
      </c>
      <c r="C288">
        <f>(SUM(C279:C286)/8)</f>
        <v>0</v>
      </c>
      <c r="F288" t="s">
        <v>561</v>
      </c>
      <c r="G288">
        <f>(SUM(G279:G286)/8)</f>
        <v>0</v>
      </c>
    </row>
    <row r="290" spans="1:7">
      <c r="A290" t="s">
        <v>225</v>
      </c>
      <c r="B290" t="s">
        <v>558</v>
      </c>
      <c r="C290" t="s">
        <v>559</v>
      </c>
      <c r="E290" t="s">
        <v>227</v>
      </c>
      <c r="F290" t="s">
        <v>558</v>
      </c>
      <c r="G290" t="s">
        <v>559</v>
      </c>
    </row>
    <row r="291" spans="1:7">
      <c r="B291">
        <v>1</v>
      </c>
      <c r="C291">
        <v>0.28799999999999998</v>
      </c>
      <c r="F291">
        <v>1</v>
      </c>
      <c r="G291">
        <v>0.26700000000000002</v>
      </c>
    </row>
    <row r="292" spans="1:7">
      <c r="B292">
        <v>2</v>
      </c>
      <c r="C292">
        <v>0.28399999999999997</v>
      </c>
      <c r="F292">
        <v>2</v>
      </c>
      <c r="G292">
        <v>0.27800000000000002</v>
      </c>
    </row>
    <row r="293" spans="1:7">
      <c r="B293">
        <v>3</v>
      </c>
      <c r="C293">
        <v>0.27500000000000002</v>
      </c>
      <c r="F293">
        <v>3</v>
      </c>
      <c r="G293">
        <v>0.27300000000000002</v>
      </c>
    </row>
    <row r="294" spans="1:7">
      <c r="B294">
        <v>4</v>
      </c>
      <c r="C294">
        <v>0.28199999999999997</v>
      </c>
      <c r="F294">
        <v>4</v>
      </c>
      <c r="G294">
        <v>0.27100000000000002</v>
      </c>
    </row>
    <row r="295" spans="1:7">
      <c r="B295">
        <v>5</v>
      </c>
      <c r="C295">
        <v>0.28699999999999998</v>
      </c>
      <c r="F295">
        <v>5</v>
      </c>
      <c r="G295">
        <v>0.27400000000000002</v>
      </c>
    </row>
    <row r="296" spans="1:7">
      <c r="B296">
        <v>6</v>
      </c>
      <c r="C296">
        <v>0.28499999999999998</v>
      </c>
      <c r="F296">
        <v>6</v>
      </c>
      <c r="G296">
        <v>0.28000000000000003</v>
      </c>
    </row>
    <row r="297" spans="1:7">
      <c r="B297">
        <v>7</v>
      </c>
      <c r="C297">
        <v>0.27500000000000002</v>
      </c>
      <c r="F297">
        <v>7</v>
      </c>
      <c r="G297">
        <v>0.28000000000000003</v>
      </c>
    </row>
    <row r="298" spans="1:7">
      <c r="B298">
        <v>8</v>
      </c>
      <c r="C298">
        <v>0.27400000000000002</v>
      </c>
      <c r="F298">
        <v>8</v>
      </c>
      <c r="G298">
        <v>0.27700000000000002</v>
      </c>
    </row>
    <row r="300" spans="1:7">
      <c r="B300" t="s">
        <v>561</v>
      </c>
      <c r="C300">
        <f>(SUM(C291:C298)/8)</f>
        <v>0.28125</v>
      </c>
      <c r="F300" t="s">
        <v>561</v>
      </c>
      <c r="G300">
        <f>(SUM(G291:G298)/8)</f>
        <v>0.27500000000000002</v>
      </c>
    </row>
    <row r="302" spans="1:7">
      <c r="A302" t="s">
        <v>228</v>
      </c>
      <c r="B302" t="s">
        <v>558</v>
      </c>
      <c r="C302" t="s">
        <v>559</v>
      </c>
      <c r="E302" t="s">
        <v>229</v>
      </c>
      <c r="F302" t="s">
        <v>558</v>
      </c>
      <c r="G302" t="s">
        <v>559</v>
      </c>
    </row>
    <row r="303" spans="1:7">
      <c r="B303">
        <v>1</v>
      </c>
      <c r="C303">
        <v>0.28599999999999998</v>
      </c>
      <c r="F303">
        <v>1</v>
      </c>
      <c r="G303">
        <v>0.28399999999999997</v>
      </c>
    </row>
    <row r="304" spans="1:7">
      <c r="B304">
        <v>2</v>
      </c>
      <c r="C304">
        <v>0.28000000000000003</v>
      </c>
      <c r="F304">
        <v>2</v>
      </c>
      <c r="G304">
        <v>0.28799999999999998</v>
      </c>
    </row>
    <row r="305" spans="1:7">
      <c r="B305">
        <v>3</v>
      </c>
      <c r="C305">
        <v>0.28499999999999998</v>
      </c>
      <c r="F305">
        <v>3</v>
      </c>
      <c r="G305">
        <v>0.28399999999999997</v>
      </c>
    </row>
    <row r="306" spans="1:7">
      <c r="B306">
        <v>4</v>
      </c>
      <c r="C306">
        <v>0.28599999999999998</v>
      </c>
      <c r="F306">
        <v>4</v>
      </c>
      <c r="G306">
        <v>0.28399999999999997</v>
      </c>
    </row>
    <row r="307" spans="1:7">
      <c r="B307">
        <v>5</v>
      </c>
      <c r="C307">
        <v>0.28699999999999998</v>
      </c>
      <c r="F307">
        <v>5</v>
      </c>
      <c r="G307">
        <v>0.28299999999999997</v>
      </c>
    </row>
    <row r="308" spans="1:7">
      <c r="B308">
        <v>6</v>
      </c>
      <c r="C308">
        <v>0.28000000000000003</v>
      </c>
      <c r="F308">
        <v>6</v>
      </c>
      <c r="G308">
        <v>0.28199999999999997</v>
      </c>
    </row>
    <row r="309" spans="1:7">
      <c r="B309">
        <v>7</v>
      </c>
      <c r="C309">
        <v>0.28899999999999998</v>
      </c>
      <c r="F309">
        <v>7</v>
      </c>
      <c r="G309">
        <v>0.28199999999999997</v>
      </c>
    </row>
    <row r="310" spans="1:7">
      <c r="B310">
        <v>8</v>
      </c>
      <c r="C310">
        <v>0.28000000000000003</v>
      </c>
      <c r="F310">
        <v>8</v>
      </c>
      <c r="G310">
        <v>0.28100000000000003</v>
      </c>
    </row>
    <row r="312" spans="1:7">
      <c r="B312" t="s">
        <v>561</v>
      </c>
      <c r="C312">
        <f>(SUM(C303:C310)/8)</f>
        <v>0.28412499999999996</v>
      </c>
      <c r="F312" t="s">
        <v>561</v>
      </c>
      <c r="G312">
        <f>(SUM(G303:G310)/8)</f>
        <v>0.28349999999999997</v>
      </c>
    </row>
    <row r="314" spans="1:7">
      <c r="A314" t="s">
        <v>230</v>
      </c>
      <c r="B314" t="s">
        <v>558</v>
      </c>
      <c r="C314" t="s">
        <v>559</v>
      </c>
      <c r="E314" t="s">
        <v>232</v>
      </c>
      <c r="F314" t="s">
        <v>558</v>
      </c>
      <c r="G314" t="s">
        <v>559</v>
      </c>
    </row>
    <row r="315" spans="1:7">
      <c r="B315">
        <v>1</v>
      </c>
      <c r="C315">
        <v>0.27</v>
      </c>
      <c r="F315">
        <v>1</v>
      </c>
      <c r="G315">
        <v>0.27500000000000002</v>
      </c>
    </row>
    <row r="316" spans="1:7">
      <c r="B316">
        <v>2</v>
      </c>
      <c r="C316">
        <v>0.26600000000000001</v>
      </c>
      <c r="F316">
        <v>2</v>
      </c>
      <c r="G316">
        <v>0.28000000000000003</v>
      </c>
    </row>
    <row r="317" spans="1:7">
      <c r="B317">
        <v>3</v>
      </c>
      <c r="C317">
        <v>0.28499999999999998</v>
      </c>
      <c r="F317">
        <v>3</v>
      </c>
      <c r="G317">
        <v>0.27500000000000002</v>
      </c>
    </row>
    <row r="318" spans="1:7">
      <c r="B318">
        <v>4</v>
      </c>
      <c r="C318">
        <v>0.27500000000000002</v>
      </c>
      <c r="F318">
        <v>4</v>
      </c>
      <c r="G318">
        <v>0.28499999999999998</v>
      </c>
    </row>
    <row r="319" spans="1:7">
      <c r="B319">
        <v>5</v>
      </c>
      <c r="C319">
        <v>0.27500000000000002</v>
      </c>
      <c r="F319">
        <v>5</v>
      </c>
      <c r="G319">
        <v>0.27800000000000002</v>
      </c>
    </row>
    <row r="320" spans="1:7">
      <c r="B320">
        <v>6</v>
      </c>
      <c r="C320">
        <v>0.26400000000000001</v>
      </c>
      <c r="F320">
        <v>6</v>
      </c>
      <c r="G320">
        <v>0.28399999999999997</v>
      </c>
    </row>
    <row r="321" spans="1:7">
      <c r="B321">
        <v>7</v>
      </c>
      <c r="C321">
        <v>0.27</v>
      </c>
      <c r="F321">
        <v>7</v>
      </c>
      <c r="G321">
        <v>0.28399999999999997</v>
      </c>
    </row>
    <row r="322" spans="1:7">
      <c r="B322">
        <v>8</v>
      </c>
      <c r="C322">
        <v>0.28100000000000003</v>
      </c>
      <c r="F322">
        <v>8</v>
      </c>
      <c r="G322">
        <v>0.28599999999999998</v>
      </c>
    </row>
    <row r="324" spans="1:7">
      <c r="B324" t="s">
        <v>561</v>
      </c>
      <c r="C324">
        <f>(SUM(C315:C322)/8)</f>
        <v>0.27324999999999999</v>
      </c>
      <c r="F324" t="s">
        <v>561</v>
      </c>
      <c r="G324">
        <f>(SUM(G315:G322)/8)</f>
        <v>0.28087499999999999</v>
      </c>
    </row>
    <row r="326" spans="1:7">
      <c r="A326" t="s">
        <v>233</v>
      </c>
      <c r="B326" t="s">
        <v>558</v>
      </c>
      <c r="C326" t="s">
        <v>559</v>
      </c>
      <c r="E326" t="s">
        <v>234</v>
      </c>
      <c r="F326" t="s">
        <v>558</v>
      </c>
      <c r="G326" t="s">
        <v>559</v>
      </c>
    </row>
    <row r="327" spans="1:7">
      <c r="B327">
        <v>1</v>
      </c>
      <c r="C327">
        <v>0.26800000000000002</v>
      </c>
      <c r="F327">
        <v>1</v>
      </c>
      <c r="G327">
        <v>0.28899999999999998</v>
      </c>
    </row>
    <row r="328" spans="1:7">
      <c r="B328">
        <v>2</v>
      </c>
      <c r="C328">
        <v>0.26900000000000002</v>
      </c>
      <c r="F328">
        <v>2</v>
      </c>
      <c r="G328">
        <v>0.29199999999999998</v>
      </c>
    </row>
    <row r="329" spans="1:7">
      <c r="B329">
        <v>3</v>
      </c>
      <c r="C329">
        <v>0.28799999999999998</v>
      </c>
      <c r="F329">
        <v>3</v>
      </c>
      <c r="G329">
        <v>0.29499999999999998</v>
      </c>
    </row>
    <row r="330" spans="1:7">
      <c r="B330">
        <v>4</v>
      </c>
      <c r="C330">
        <v>0.26900000000000002</v>
      </c>
      <c r="F330">
        <v>4</v>
      </c>
      <c r="G330">
        <v>0.28299999999999997</v>
      </c>
    </row>
    <row r="331" spans="1:7">
      <c r="B331">
        <v>5</v>
      </c>
      <c r="C331">
        <v>0.28100000000000003</v>
      </c>
      <c r="F331">
        <v>5</v>
      </c>
      <c r="G331">
        <v>0.28699999999999998</v>
      </c>
    </row>
    <row r="332" spans="1:7">
      <c r="B332">
        <v>6</v>
      </c>
      <c r="C332">
        <v>0.28699999999999998</v>
      </c>
      <c r="F332">
        <v>6</v>
      </c>
      <c r="G332">
        <v>0.27200000000000002</v>
      </c>
    </row>
    <row r="333" spans="1:7">
      <c r="B333">
        <v>7</v>
      </c>
      <c r="C333">
        <v>0.27300000000000002</v>
      </c>
      <c r="F333">
        <v>7</v>
      </c>
      <c r="G333">
        <v>0.27200000000000002</v>
      </c>
    </row>
    <row r="334" spans="1:7">
      <c r="B334">
        <v>8</v>
      </c>
      <c r="C334">
        <v>0.26400000000000001</v>
      </c>
      <c r="F334">
        <v>8</v>
      </c>
      <c r="G334">
        <v>0.27500000000000002</v>
      </c>
    </row>
    <row r="336" spans="1:7">
      <c r="B336" t="s">
        <v>561</v>
      </c>
      <c r="C336">
        <f>(SUM(C327:C334)/8)</f>
        <v>0.27487499999999998</v>
      </c>
      <c r="F336" t="s">
        <v>561</v>
      </c>
      <c r="G336">
        <f>(SUM(G327:G334)/8)</f>
        <v>0.28312499999999996</v>
      </c>
    </row>
    <row r="338" spans="1:15">
      <c r="A338" t="s">
        <v>237</v>
      </c>
      <c r="B338" t="s">
        <v>558</v>
      </c>
      <c r="C338" t="s">
        <v>559</v>
      </c>
      <c r="E338" t="s">
        <v>238</v>
      </c>
      <c r="F338" t="s">
        <v>558</v>
      </c>
      <c r="G338" t="s">
        <v>559</v>
      </c>
      <c r="I338" t="s">
        <v>239</v>
      </c>
      <c r="J338" t="s">
        <v>558</v>
      </c>
      <c r="K338" t="s">
        <v>559</v>
      </c>
      <c r="M338" t="s">
        <v>240</v>
      </c>
      <c r="N338" t="s">
        <v>558</v>
      </c>
      <c r="O338" t="s">
        <v>559</v>
      </c>
    </row>
    <row r="339" spans="1:15">
      <c r="B339">
        <v>1</v>
      </c>
      <c r="C339">
        <v>0.28799999999999998</v>
      </c>
      <c r="F339">
        <v>1</v>
      </c>
      <c r="G339">
        <v>0.26300000000000001</v>
      </c>
      <c r="J339">
        <v>1</v>
      </c>
      <c r="K339">
        <v>0.26800000000000002</v>
      </c>
      <c r="N339">
        <v>1</v>
      </c>
      <c r="O339">
        <v>0.27200000000000002</v>
      </c>
    </row>
    <row r="340" spans="1:15">
      <c r="B340">
        <v>2</v>
      </c>
      <c r="C340">
        <v>0.28699999999999998</v>
      </c>
      <c r="F340">
        <v>2</v>
      </c>
      <c r="G340">
        <v>0.27200000000000002</v>
      </c>
      <c r="J340">
        <v>2</v>
      </c>
      <c r="K340">
        <v>0.27900000000000003</v>
      </c>
      <c r="N340">
        <v>2</v>
      </c>
      <c r="O340">
        <v>0.27800000000000002</v>
      </c>
    </row>
    <row r="341" spans="1:15">
      <c r="B341">
        <v>3</v>
      </c>
      <c r="C341">
        <v>0.28899999999999998</v>
      </c>
      <c r="F341">
        <v>3</v>
      </c>
      <c r="G341">
        <v>0.26200000000000001</v>
      </c>
      <c r="J341">
        <v>3</v>
      </c>
      <c r="K341">
        <v>0.26100000000000001</v>
      </c>
      <c r="N341">
        <v>3</v>
      </c>
      <c r="O341">
        <v>0.26700000000000002</v>
      </c>
    </row>
    <row r="342" spans="1:15">
      <c r="B342">
        <v>4</v>
      </c>
      <c r="C342">
        <v>0.27900000000000003</v>
      </c>
      <c r="F342">
        <v>4</v>
      </c>
      <c r="G342">
        <v>0.27</v>
      </c>
      <c r="J342">
        <v>4</v>
      </c>
      <c r="K342">
        <v>0.27200000000000002</v>
      </c>
      <c r="N342">
        <v>4</v>
      </c>
      <c r="O342">
        <v>0.27100000000000002</v>
      </c>
    </row>
    <row r="343" spans="1:15">
      <c r="B343">
        <v>5</v>
      </c>
      <c r="C343">
        <v>0.27700000000000002</v>
      </c>
      <c r="F343">
        <v>5</v>
      </c>
      <c r="G343">
        <v>0.26300000000000001</v>
      </c>
      <c r="J343">
        <v>5</v>
      </c>
      <c r="K343">
        <v>0.26300000000000001</v>
      </c>
      <c r="N343">
        <v>5</v>
      </c>
      <c r="O343">
        <v>0.27600000000000002</v>
      </c>
    </row>
    <row r="344" spans="1:15">
      <c r="B344">
        <v>6</v>
      </c>
      <c r="C344">
        <v>0.27800000000000002</v>
      </c>
      <c r="F344">
        <v>6</v>
      </c>
      <c r="G344">
        <v>0.27100000000000002</v>
      </c>
      <c r="J344">
        <v>6</v>
      </c>
      <c r="K344">
        <v>0.27400000000000002</v>
      </c>
      <c r="N344">
        <v>6</v>
      </c>
      <c r="O344">
        <v>0.27300000000000002</v>
      </c>
    </row>
    <row r="345" spans="1:15">
      <c r="B345">
        <v>7</v>
      </c>
      <c r="C345">
        <v>0.27700000000000002</v>
      </c>
      <c r="F345">
        <v>7</v>
      </c>
      <c r="G345">
        <v>0.26100000000000001</v>
      </c>
      <c r="J345">
        <v>7</v>
      </c>
      <c r="K345">
        <v>0.26500000000000001</v>
      </c>
      <c r="N345">
        <v>7</v>
      </c>
      <c r="O345">
        <v>0.27200000000000002</v>
      </c>
    </row>
    <row r="346" spans="1:15">
      <c r="B346">
        <v>8</v>
      </c>
      <c r="C346">
        <v>0.27700000000000002</v>
      </c>
      <c r="F346">
        <v>8</v>
      </c>
      <c r="G346">
        <v>0.27700000000000002</v>
      </c>
      <c r="J346">
        <v>8</v>
      </c>
      <c r="K346">
        <v>0.26300000000000001</v>
      </c>
      <c r="N346">
        <v>8</v>
      </c>
      <c r="O346">
        <v>0.27800000000000002</v>
      </c>
    </row>
    <row r="348" spans="1:15">
      <c r="B348" t="s">
        <v>561</v>
      </c>
      <c r="C348">
        <f>(SUM(C339:C346)/8)</f>
        <v>0.28150000000000003</v>
      </c>
      <c r="F348" t="s">
        <v>561</v>
      </c>
      <c r="G348">
        <f>(SUM(G339:G346)/8)</f>
        <v>0.26737500000000003</v>
      </c>
      <c r="J348" t="s">
        <v>561</v>
      </c>
      <c r="K348">
        <f>(SUM(K339:K346)/8)</f>
        <v>0.268125</v>
      </c>
      <c r="N348" t="s">
        <v>561</v>
      </c>
      <c r="O348">
        <f>(SUM(O339:O346)/8)</f>
        <v>0.27337500000000003</v>
      </c>
    </row>
    <row r="350" spans="1:15">
      <c r="A350" t="s">
        <v>241</v>
      </c>
      <c r="B350" t="s">
        <v>558</v>
      </c>
      <c r="C350" t="s">
        <v>559</v>
      </c>
      <c r="E350" t="s">
        <v>243</v>
      </c>
      <c r="F350" t="s">
        <v>558</v>
      </c>
      <c r="G350" t="s">
        <v>559</v>
      </c>
      <c r="I350" t="s">
        <v>244</v>
      </c>
      <c r="J350" t="s">
        <v>558</v>
      </c>
      <c r="K350" t="s">
        <v>559</v>
      </c>
      <c r="M350" t="s">
        <v>245</v>
      </c>
      <c r="N350" t="s">
        <v>558</v>
      </c>
      <c r="O350" t="s">
        <v>559</v>
      </c>
    </row>
    <row r="351" spans="1:15">
      <c r="B351">
        <v>1</v>
      </c>
      <c r="C351">
        <v>0.247</v>
      </c>
      <c r="F351">
        <v>1</v>
      </c>
      <c r="G351">
        <v>0.255</v>
      </c>
      <c r="J351">
        <v>1</v>
      </c>
      <c r="N351">
        <v>1</v>
      </c>
    </row>
    <row r="352" spans="1:15">
      <c r="B352">
        <v>2</v>
      </c>
      <c r="C352">
        <v>0.26900000000000002</v>
      </c>
      <c r="F352">
        <v>2</v>
      </c>
      <c r="G352">
        <v>0.26600000000000001</v>
      </c>
      <c r="J352">
        <v>2</v>
      </c>
      <c r="N352">
        <v>2</v>
      </c>
    </row>
    <row r="353" spans="1:15">
      <c r="B353">
        <v>3</v>
      </c>
      <c r="C353">
        <v>0.26300000000000001</v>
      </c>
      <c r="F353">
        <v>3</v>
      </c>
      <c r="G353">
        <v>0.26900000000000002</v>
      </c>
      <c r="J353">
        <v>3</v>
      </c>
      <c r="N353">
        <v>3</v>
      </c>
    </row>
    <row r="354" spans="1:15">
      <c r="B354">
        <v>4</v>
      </c>
      <c r="C354">
        <v>0.248</v>
      </c>
      <c r="F354">
        <v>4</v>
      </c>
      <c r="G354">
        <v>0.26700000000000002</v>
      </c>
      <c r="J354">
        <v>4</v>
      </c>
      <c r="N354">
        <v>4</v>
      </c>
    </row>
    <row r="355" spans="1:15">
      <c r="B355">
        <v>5</v>
      </c>
      <c r="C355">
        <v>0.27200000000000002</v>
      </c>
      <c r="F355">
        <v>5</v>
      </c>
      <c r="G355">
        <v>0.27300000000000002</v>
      </c>
      <c r="J355">
        <v>5</v>
      </c>
      <c r="N355">
        <v>5</v>
      </c>
    </row>
    <row r="356" spans="1:15">
      <c r="B356">
        <v>6</v>
      </c>
      <c r="C356">
        <v>0.25700000000000001</v>
      </c>
      <c r="F356">
        <v>6</v>
      </c>
      <c r="G356">
        <v>0.27500000000000002</v>
      </c>
      <c r="J356">
        <v>6</v>
      </c>
      <c r="N356">
        <v>6</v>
      </c>
    </row>
    <row r="357" spans="1:15">
      <c r="B357">
        <v>7</v>
      </c>
      <c r="C357">
        <v>0.27300000000000002</v>
      </c>
      <c r="F357">
        <v>7</v>
      </c>
      <c r="G357">
        <v>0.27800000000000002</v>
      </c>
      <c r="J357">
        <v>7</v>
      </c>
      <c r="N357">
        <v>7</v>
      </c>
    </row>
    <row r="358" spans="1:15">
      <c r="B358">
        <v>8</v>
      </c>
      <c r="C358">
        <v>0.25700000000000001</v>
      </c>
      <c r="F358">
        <v>8</v>
      </c>
      <c r="G358">
        <v>0.27600000000000002</v>
      </c>
      <c r="J358">
        <v>8</v>
      </c>
      <c r="N358">
        <v>8</v>
      </c>
    </row>
    <row r="360" spans="1:15">
      <c r="B360" t="s">
        <v>561</v>
      </c>
      <c r="C360">
        <f>(SUM(C351:C358)/8)</f>
        <v>0.26075000000000004</v>
      </c>
      <c r="F360" t="s">
        <v>561</v>
      </c>
      <c r="G360">
        <f>(SUM(G351:G358)/8)</f>
        <v>0.26987499999999998</v>
      </c>
      <c r="J360" t="s">
        <v>561</v>
      </c>
      <c r="K360">
        <f>(SUM(K351:K358)/8)</f>
        <v>0</v>
      </c>
      <c r="N360" t="s">
        <v>561</v>
      </c>
      <c r="O360">
        <f>(SUM(O351:O358)/8)</f>
        <v>0</v>
      </c>
    </row>
    <row r="362" spans="1:15">
      <c r="A362" t="s">
        <v>629</v>
      </c>
      <c r="B362" t="s">
        <v>558</v>
      </c>
      <c r="C362" t="s">
        <v>559</v>
      </c>
      <c r="E362" t="s">
        <v>560</v>
      </c>
      <c r="F362" t="s">
        <v>558</v>
      </c>
      <c r="G362" t="s">
        <v>559</v>
      </c>
    </row>
    <row r="363" spans="1:15">
      <c r="B363">
        <v>1</v>
      </c>
      <c r="F363">
        <v>1</v>
      </c>
    </row>
    <row r="364" spans="1:15">
      <c r="B364">
        <v>2</v>
      </c>
      <c r="F364">
        <v>2</v>
      </c>
    </row>
    <row r="365" spans="1:15">
      <c r="B365">
        <v>3</v>
      </c>
      <c r="F365">
        <v>3</v>
      </c>
    </row>
    <row r="366" spans="1:15">
      <c r="B366">
        <v>4</v>
      </c>
      <c r="F366">
        <v>4</v>
      </c>
    </row>
    <row r="367" spans="1:15">
      <c r="B367">
        <v>5</v>
      </c>
      <c r="F367">
        <v>5</v>
      </c>
    </row>
    <row r="368" spans="1:15">
      <c r="B368">
        <v>6</v>
      </c>
      <c r="F368">
        <v>6</v>
      </c>
    </row>
    <row r="369" spans="1:7">
      <c r="B369">
        <v>7</v>
      </c>
      <c r="F369">
        <v>7</v>
      </c>
    </row>
    <row r="370" spans="1:7">
      <c r="B370">
        <v>8</v>
      </c>
      <c r="F370">
        <v>8</v>
      </c>
    </row>
    <row r="372" spans="1:7">
      <c r="B372" t="s">
        <v>561</v>
      </c>
      <c r="C372">
        <f>(SUM(C363:C370)/8)</f>
        <v>0</v>
      </c>
      <c r="F372" t="s">
        <v>561</v>
      </c>
      <c r="G372">
        <f>(SUM(G363:G370)/8)</f>
        <v>0</v>
      </c>
    </row>
    <row r="374" spans="1:7">
      <c r="A374" t="s">
        <v>630</v>
      </c>
      <c r="B374" t="s">
        <v>558</v>
      </c>
      <c r="C374" t="s">
        <v>559</v>
      </c>
      <c r="E374" t="s">
        <v>560</v>
      </c>
      <c r="F374" t="s">
        <v>558</v>
      </c>
      <c r="G374" t="s">
        <v>559</v>
      </c>
    </row>
    <row r="375" spans="1:7">
      <c r="B375">
        <v>1</v>
      </c>
      <c r="F375">
        <v>1</v>
      </c>
    </row>
    <row r="376" spans="1:7">
      <c r="B376">
        <v>2</v>
      </c>
      <c r="F376">
        <v>2</v>
      </c>
    </row>
    <row r="377" spans="1:7">
      <c r="B377">
        <v>3</v>
      </c>
      <c r="F377">
        <v>3</v>
      </c>
    </row>
    <row r="378" spans="1:7">
      <c r="B378">
        <v>4</v>
      </c>
      <c r="F378">
        <v>4</v>
      </c>
    </row>
    <row r="379" spans="1:7">
      <c r="B379">
        <v>5</v>
      </c>
      <c r="F379">
        <v>5</v>
      </c>
    </row>
    <row r="380" spans="1:7">
      <c r="B380">
        <v>6</v>
      </c>
      <c r="F380">
        <v>6</v>
      </c>
    </row>
    <row r="381" spans="1:7">
      <c r="B381">
        <v>7</v>
      </c>
      <c r="F381">
        <v>7</v>
      </c>
    </row>
    <row r="382" spans="1:7">
      <c r="B382">
        <v>8</v>
      </c>
      <c r="F382">
        <v>8</v>
      </c>
    </row>
    <row r="384" spans="1:7">
      <c r="B384" t="s">
        <v>561</v>
      </c>
      <c r="C384">
        <f>(SUM(C375:C382)/8)</f>
        <v>0</v>
      </c>
      <c r="F384" t="s">
        <v>561</v>
      </c>
      <c r="G384">
        <f>(SUM(G375:G382)/8)</f>
        <v>0</v>
      </c>
    </row>
    <row r="386" spans="1:7">
      <c r="A386" t="s">
        <v>560</v>
      </c>
      <c r="B386" t="s">
        <v>558</v>
      </c>
      <c r="C386" t="s">
        <v>559</v>
      </c>
      <c r="E386" t="s">
        <v>560</v>
      </c>
      <c r="F386" t="s">
        <v>558</v>
      </c>
      <c r="G386" t="s">
        <v>559</v>
      </c>
    </row>
    <row r="387" spans="1:7">
      <c r="B387">
        <v>1</v>
      </c>
      <c r="F387">
        <v>1</v>
      </c>
    </row>
    <row r="388" spans="1:7">
      <c r="B388">
        <v>2</v>
      </c>
      <c r="F388">
        <v>2</v>
      </c>
    </row>
    <row r="389" spans="1:7">
      <c r="B389">
        <v>3</v>
      </c>
      <c r="F389">
        <v>3</v>
      </c>
    </row>
    <row r="390" spans="1:7">
      <c r="B390">
        <v>4</v>
      </c>
      <c r="F390">
        <v>4</v>
      </c>
    </row>
    <row r="391" spans="1:7">
      <c r="B391">
        <v>5</v>
      </c>
      <c r="F391">
        <v>5</v>
      </c>
    </row>
    <row r="392" spans="1:7">
      <c r="B392">
        <v>6</v>
      </c>
      <c r="F392">
        <v>6</v>
      </c>
    </row>
    <row r="393" spans="1:7">
      <c r="B393">
        <v>7</v>
      </c>
      <c r="F393">
        <v>7</v>
      </c>
    </row>
    <row r="394" spans="1:7">
      <c r="B394">
        <v>8</v>
      </c>
      <c r="F394">
        <v>8</v>
      </c>
    </row>
    <row r="396" spans="1:7">
      <c r="B396" t="s">
        <v>561</v>
      </c>
      <c r="C396">
        <f>(SUM(C387:C394)/8)</f>
        <v>0</v>
      </c>
      <c r="F396" t="s">
        <v>561</v>
      </c>
      <c r="G396">
        <f>(SUM(G387:G394)/8)</f>
        <v>0</v>
      </c>
    </row>
    <row r="398" spans="1:7">
      <c r="A398" t="s">
        <v>250</v>
      </c>
      <c r="B398" t="s">
        <v>558</v>
      </c>
      <c r="C398" t="s">
        <v>559</v>
      </c>
      <c r="E398" t="s">
        <v>252</v>
      </c>
      <c r="F398" t="s">
        <v>558</v>
      </c>
      <c r="G398" t="s">
        <v>559</v>
      </c>
    </row>
    <row r="399" spans="1:7">
      <c r="B399">
        <v>1</v>
      </c>
      <c r="C399">
        <v>0.28100000000000003</v>
      </c>
      <c r="F399">
        <v>1</v>
      </c>
    </row>
    <row r="400" spans="1:7">
      <c r="B400">
        <v>2</v>
      </c>
      <c r="C400">
        <v>0.28599999999999998</v>
      </c>
      <c r="F400">
        <v>2</v>
      </c>
    </row>
    <row r="401" spans="1:7">
      <c r="B401">
        <v>3</v>
      </c>
      <c r="C401">
        <v>0.28699999999999998</v>
      </c>
      <c r="F401">
        <v>3</v>
      </c>
    </row>
    <row r="402" spans="1:7">
      <c r="B402">
        <v>4</v>
      </c>
      <c r="C402">
        <v>0.28399999999999997</v>
      </c>
      <c r="F402">
        <v>4</v>
      </c>
    </row>
    <row r="403" spans="1:7">
      <c r="B403">
        <v>5</v>
      </c>
      <c r="C403">
        <v>0.28100000000000003</v>
      </c>
      <c r="F403">
        <v>5</v>
      </c>
    </row>
    <row r="404" spans="1:7">
      <c r="B404">
        <v>6</v>
      </c>
      <c r="C404">
        <v>0.28000000000000003</v>
      </c>
      <c r="F404">
        <v>6</v>
      </c>
    </row>
    <row r="405" spans="1:7">
      <c r="B405">
        <v>7</v>
      </c>
      <c r="C405">
        <v>0.28799999999999998</v>
      </c>
      <c r="F405">
        <v>7</v>
      </c>
    </row>
    <row r="406" spans="1:7">
      <c r="B406">
        <v>8</v>
      </c>
      <c r="C406">
        <v>0.28199999999999997</v>
      </c>
      <c r="F406">
        <v>8</v>
      </c>
    </row>
    <row r="408" spans="1:7">
      <c r="B408" t="s">
        <v>561</v>
      </c>
      <c r="C408">
        <f>(SUM(C399:C406)/8)</f>
        <v>0.28362500000000002</v>
      </c>
      <c r="F408" t="s">
        <v>561</v>
      </c>
      <c r="G408">
        <f>(SUM(G399:G406)/8)</f>
        <v>0</v>
      </c>
    </row>
    <row r="410" spans="1:7">
      <c r="A410" t="s">
        <v>254</v>
      </c>
      <c r="B410" t="s">
        <v>558</v>
      </c>
      <c r="C410" t="s">
        <v>559</v>
      </c>
      <c r="E410" t="s">
        <v>256</v>
      </c>
      <c r="F410" t="s">
        <v>558</v>
      </c>
      <c r="G410" t="s">
        <v>559</v>
      </c>
    </row>
    <row r="411" spans="1:7">
      <c r="B411">
        <v>1</v>
      </c>
      <c r="C411">
        <v>0.27300000000000002</v>
      </c>
      <c r="F411">
        <v>1</v>
      </c>
    </row>
    <row r="412" spans="1:7">
      <c r="B412">
        <v>2</v>
      </c>
      <c r="C412">
        <v>0.28299999999999997</v>
      </c>
      <c r="F412">
        <v>2</v>
      </c>
    </row>
    <row r="413" spans="1:7">
      <c r="B413">
        <v>3</v>
      </c>
      <c r="C413">
        <v>0.28299999999999997</v>
      </c>
      <c r="F413">
        <v>3</v>
      </c>
    </row>
    <row r="414" spans="1:7">
      <c r="B414">
        <v>4</v>
      </c>
      <c r="C414">
        <v>0.28599999999999998</v>
      </c>
      <c r="F414">
        <v>4</v>
      </c>
    </row>
    <row r="415" spans="1:7">
      <c r="B415">
        <v>5</v>
      </c>
      <c r="C415">
        <v>0.28799999999999998</v>
      </c>
      <c r="F415">
        <v>5</v>
      </c>
    </row>
    <row r="416" spans="1:7">
      <c r="B416">
        <v>6</v>
      </c>
      <c r="C416">
        <v>0.28699999999999998</v>
      </c>
      <c r="F416">
        <v>6</v>
      </c>
    </row>
    <row r="417" spans="1:7">
      <c r="B417">
        <v>7</v>
      </c>
      <c r="C417">
        <v>0.28599999999999998</v>
      </c>
      <c r="F417">
        <v>7</v>
      </c>
    </row>
    <row r="418" spans="1:7">
      <c r="B418">
        <v>8</v>
      </c>
      <c r="C418">
        <v>0.28799999999999998</v>
      </c>
      <c r="F418">
        <v>8</v>
      </c>
    </row>
    <row r="420" spans="1:7">
      <c r="B420" t="s">
        <v>561</v>
      </c>
      <c r="C420">
        <f>(SUM(C411:C418)/8)</f>
        <v>0.28425</v>
      </c>
      <c r="F420" t="s">
        <v>561</v>
      </c>
      <c r="G420">
        <f>(SUM(G411:G418)/8)</f>
        <v>0</v>
      </c>
    </row>
    <row r="422" spans="1:7">
      <c r="A422" t="s">
        <v>257</v>
      </c>
      <c r="B422" t="s">
        <v>558</v>
      </c>
      <c r="C422" t="s">
        <v>559</v>
      </c>
      <c r="E422" t="s">
        <v>259</v>
      </c>
      <c r="F422" t="s">
        <v>558</v>
      </c>
      <c r="G422" t="s">
        <v>559</v>
      </c>
    </row>
    <row r="423" spans="1:7">
      <c r="B423">
        <v>1</v>
      </c>
      <c r="C423">
        <v>0.28199999999999997</v>
      </c>
      <c r="F423">
        <v>1</v>
      </c>
      <c r="G423">
        <v>0.27600000000000002</v>
      </c>
    </row>
    <row r="424" spans="1:7">
      <c r="B424">
        <v>2</v>
      </c>
      <c r="C424">
        <v>0.28899999999999998</v>
      </c>
      <c r="F424">
        <v>2</v>
      </c>
      <c r="G424">
        <v>0.27400000000000002</v>
      </c>
    </row>
    <row r="425" spans="1:7">
      <c r="B425">
        <v>3</v>
      </c>
      <c r="C425">
        <v>0.28699999999999998</v>
      </c>
      <c r="F425">
        <v>3</v>
      </c>
      <c r="G425">
        <v>0.27400000000000002</v>
      </c>
    </row>
    <row r="426" spans="1:7">
      <c r="B426">
        <v>4</v>
      </c>
      <c r="C426">
        <v>0.27700000000000002</v>
      </c>
      <c r="F426">
        <v>4</v>
      </c>
      <c r="G426">
        <v>0.26900000000000002</v>
      </c>
    </row>
    <row r="427" spans="1:7">
      <c r="B427">
        <v>5</v>
      </c>
      <c r="C427">
        <v>0.28899999999999998</v>
      </c>
      <c r="F427">
        <v>5</v>
      </c>
      <c r="G427">
        <v>0.28100000000000003</v>
      </c>
    </row>
    <row r="428" spans="1:7">
      <c r="B428">
        <v>6</v>
      </c>
      <c r="C428">
        <v>0.27700000000000002</v>
      </c>
      <c r="F428">
        <v>6</v>
      </c>
      <c r="G428">
        <v>0.28799999999999998</v>
      </c>
    </row>
    <row r="429" spans="1:7">
      <c r="B429">
        <v>7</v>
      </c>
      <c r="C429">
        <v>0.27100000000000002</v>
      </c>
      <c r="F429">
        <v>7</v>
      </c>
      <c r="G429">
        <v>0.27900000000000003</v>
      </c>
    </row>
    <row r="430" spans="1:7">
      <c r="B430">
        <v>8</v>
      </c>
      <c r="C430">
        <v>0.27400000000000002</v>
      </c>
      <c r="F430">
        <v>8</v>
      </c>
      <c r="G430">
        <v>0.27600000000000002</v>
      </c>
    </row>
    <row r="432" spans="1:7">
      <c r="B432" t="s">
        <v>561</v>
      </c>
      <c r="C432">
        <f>(SUM(C423:C430)/8)</f>
        <v>0.28074999999999994</v>
      </c>
      <c r="F432" t="s">
        <v>561</v>
      </c>
      <c r="G432">
        <f>(SUM(G423:G430)/8)</f>
        <v>0.27712500000000007</v>
      </c>
    </row>
    <row r="441" spans="1:7">
      <c r="A441" t="s">
        <v>263</v>
      </c>
      <c r="B441" t="s">
        <v>558</v>
      </c>
      <c r="C441" t="s">
        <v>559</v>
      </c>
      <c r="E441" t="s">
        <v>265</v>
      </c>
      <c r="F441" t="s">
        <v>558</v>
      </c>
      <c r="G441" t="s">
        <v>559</v>
      </c>
    </row>
    <row r="442" spans="1:7">
      <c r="B442">
        <v>1</v>
      </c>
      <c r="C442">
        <v>0.26600000000000001</v>
      </c>
      <c r="F442">
        <v>1</v>
      </c>
      <c r="G442">
        <v>0.246</v>
      </c>
    </row>
    <row r="443" spans="1:7">
      <c r="B443">
        <v>2</v>
      </c>
      <c r="C443">
        <v>0.28999999999999998</v>
      </c>
      <c r="F443">
        <v>2</v>
      </c>
      <c r="G443">
        <v>0.26600000000000001</v>
      </c>
    </row>
    <row r="444" spans="1:7">
      <c r="B444">
        <v>3</v>
      </c>
      <c r="C444">
        <v>0.28100000000000003</v>
      </c>
      <c r="F444">
        <v>3</v>
      </c>
      <c r="G444">
        <v>0.25800000000000001</v>
      </c>
    </row>
    <row r="445" spans="1:7">
      <c r="B445">
        <v>4</v>
      </c>
      <c r="C445">
        <v>0.27</v>
      </c>
      <c r="F445">
        <v>4</v>
      </c>
      <c r="G445">
        <v>0.26</v>
      </c>
    </row>
    <row r="446" spans="1:7">
      <c r="B446">
        <v>5</v>
      </c>
      <c r="C446">
        <v>0.26500000000000001</v>
      </c>
      <c r="F446">
        <v>5</v>
      </c>
      <c r="G446">
        <v>0.254</v>
      </c>
    </row>
    <row r="447" spans="1:7">
      <c r="B447">
        <v>6</v>
      </c>
      <c r="C447">
        <v>0.26700000000000002</v>
      </c>
      <c r="F447">
        <v>6</v>
      </c>
      <c r="G447">
        <v>0.26900000000000002</v>
      </c>
    </row>
    <row r="448" spans="1:7">
      <c r="B448">
        <v>7</v>
      </c>
      <c r="C448">
        <v>0.26900000000000002</v>
      </c>
      <c r="F448">
        <v>7</v>
      </c>
      <c r="G448">
        <v>0.25600000000000001</v>
      </c>
    </row>
    <row r="449" spans="1:7">
      <c r="B449">
        <v>8</v>
      </c>
      <c r="C449">
        <v>0.26200000000000001</v>
      </c>
      <c r="F449">
        <v>8</v>
      </c>
      <c r="G449">
        <v>0.26200000000000001</v>
      </c>
    </row>
    <row r="451" spans="1:7">
      <c r="B451" t="s">
        <v>561</v>
      </c>
      <c r="C451">
        <f>(SUM(C442:C449)/8)</f>
        <v>0.27125000000000005</v>
      </c>
      <c r="F451" t="s">
        <v>561</v>
      </c>
      <c r="G451">
        <f>(SUM(G442:G449)/8)</f>
        <v>0.25887499999999997</v>
      </c>
    </row>
    <row r="453" spans="1:7">
      <c r="A453" t="s">
        <v>271</v>
      </c>
      <c r="B453" t="s">
        <v>558</v>
      </c>
      <c r="C453" t="s">
        <v>559</v>
      </c>
      <c r="E453" t="s">
        <v>272</v>
      </c>
      <c r="F453" t="s">
        <v>558</v>
      </c>
      <c r="G453" t="s">
        <v>559</v>
      </c>
    </row>
    <row r="454" spans="1:7">
      <c r="A454">
        <v>129</v>
      </c>
      <c r="B454">
        <v>1</v>
      </c>
      <c r="C454">
        <v>0.27</v>
      </c>
      <c r="F454">
        <v>1</v>
      </c>
      <c r="G454">
        <v>0.254</v>
      </c>
    </row>
    <row r="455" spans="1:7">
      <c r="B455">
        <v>2</v>
      </c>
      <c r="C455">
        <v>0.26600000000000001</v>
      </c>
      <c r="F455">
        <v>2</v>
      </c>
      <c r="G455">
        <v>0.26</v>
      </c>
    </row>
    <row r="456" spans="1:7">
      <c r="B456">
        <v>3</v>
      </c>
      <c r="C456">
        <v>0.254</v>
      </c>
      <c r="F456">
        <v>3</v>
      </c>
      <c r="G456">
        <v>0.26</v>
      </c>
    </row>
    <row r="457" spans="1:7">
      <c r="B457">
        <v>4</v>
      </c>
      <c r="C457">
        <v>0.26800000000000002</v>
      </c>
      <c r="F457">
        <v>4</v>
      </c>
      <c r="G457">
        <v>0.26300000000000001</v>
      </c>
    </row>
    <row r="458" spans="1:7">
      <c r="B458">
        <v>5</v>
      </c>
      <c r="C458">
        <v>0.27</v>
      </c>
      <c r="F458">
        <v>5</v>
      </c>
      <c r="G458">
        <v>0.27</v>
      </c>
    </row>
    <row r="459" spans="1:7">
      <c r="B459">
        <v>6</v>
      </c>
      <c r="C459">
        <v>0.25900000000000001</v>
      </c>
      <c r="F459">
        <v>6</v>
      </c>
      <c r="G459">
        <v>0.26800000000000002</v>
      </c>
    </row>
    <row r="460" spans="1:7">
      <c r="B460">
        <v>7</v>
      </c>
      <c r="C460">
        <v>0.26900000000000002</v>
      </c>
      <c r="F460">
        <v>7</v>
      </c>
      <c r="G460">
        <v>0.26600000000000001</v>
      </c>
    </row>
    <row r="461" spans="1:7">
      <c r="B461">
        <v>8</v>
      </c>
      <c r="C461">
        <v>0.26800000000000002</v>
      </c>
      <c r="F461">
        <v>8</v>
      </c>
      <c r="G461">
        <v>0.26900000000000002</v>
      </c>
    </row>
    <row r="463" spans="1:7">
      <c r="B463" t="s">
        <v>561</v>
      </c>
      <c r="C463">
        <f>(SUM(C454:C461)/8)</f>
        <v>0.26550000000000007</v>
      </c>
      <c r="F463" t="s">
        <v>561</v>
      </c>
      <c r="G463">
        <f>(SUM(G454:G461)/8)</f>
        <v>0.26374999999999998</v>
      </c>
    </row>
    <row r="465" spans="1:7">
      <c r="A465" t="s">
        <v>276</v>
      </c>
      <c r="B465" t="s">
        <v>558</v>
      </c>
      <c r="C465" t="s">
        <v>559</v>
      </c>
      <c r="E465" t="s">
        <v>278</v>
      </c>
      <c r="F465" t="s">
        <v>558</v>
      </c>
      <c r="G465" t="s">
        <v>559</v>
      </c>
    </row>
    <row r="466" spans="1:7">
      <c r="A466">
        <v>130</v>
      </c>
      <c r="B466">
        <v>1</v>
      </c>
      <c r="C466">
        <v>0.26900000000000002</v>
      </c>
      <c r="F466">
        <v>1</v>
      </c>
      <c r="G466">
        <v>0.26200000000000001</v>
      </c>
    </row>
    <row r="467" spans="1:7">
      <c r="B467">
        <v>2</v>
      </c>
      <c r="C467">
        <v>0.26600000000000001</v>
      </c>
      <c r="F467">
        <v>2</v>
      </c>
      <c r="G467">
        <v>0.28799999999999998</v>
      </c>
    </row>
    <row r="468" spans="1:7">
      <c r="B468">
        <v>3</v>
      </c>
      <c r="C468">
        <v>0.27600000000000002</v>
      </c>
      <c r="F468">
        <v>3</v>
      </c>
      <c r="G468">
        <v>0.27700000000000002</v>
      </c>
    </row>
    <row r="469" spans="1:7">
      <c r="B469">
        <v>4</v>
      </c>
      <c r="C469">
        <v>0.27400000000000002</v>
      </c>
      <c r="F469">
        <v>4</v>
      </c>
      <c r="G469">
        <v>0.26300000000000001</v>
      </c>
    </row>
    <row r="470" spans="1:7">
      <c r="B470">
        <v>5</v>
      </c>
      <c r="C470">
        <v>0.26800000000000002</v>
      </c>
      <c r="F470">
        <v>5</v>
      </c>
      <c r="G470">
        <v>0.28499999999999998</v>
      </c>
    </row>
    <row r="471" spans="1:7">
      <c r="B471">
        <v>6</v>
      </c>
      <c r="C471">
        <v>0.27500000000000002</v>
      </c>
      <c r="F471">
        <v>6</v>
      </c>
      <c r="G471">
        <v>0.27100000000000002</v>
      </c>
    </row>
    <row r="472" spans="1:7">
      <c r="B472">
        <v>7</v>
      </c>
      <c r="C472">
        <v>0.28499999999999998</v>
      </c>
      <c r="F472">
        <v>7</v>
      </c>
      <c r="G472">
        <v>0.27700000000000002</v>
      </c>
    </row>
    <row r="473" spans="1:7">
      <c r="B473">
        <v>8</v>
      </c>
      <c r="C473">
        <v>0.26600000000000001</v>
      </c>
      <c r="F473">
        <v>8</v>
      </c>
      <c r="G473">
        <v>0.26900000000000002</v>
      </c>
    </row>
    <row r="475" spans="1:7">
      <c r="B475" t="s">
        <v>561</v>
      </c>
      <c r="C475">
        <f>(SUM(C466:C473)/8)</f>
        <v>0.27237500000000003</v>
      </c>
      <c r="F475" t="s">
        <v>561</v>
      </c>
      <c r="G475">
        <f>(SUM(G466:G473)/8)</f>
        <v>0.27400000000000002</v>
      </c>
    </row>
    <row r="477" spans="1:7">
      <c r="A477" t="s">
        <v>560</v>
      </c>
      <c r="B477" t="s">
        <v>558</v>
      </c>
      <c r="C477" t="s">
        <v>559</v>
      </c>
      <c r="E477" t="s">
        <v>560</v>
      </c>
      <c r="F477" t="s">
        <v>558</v>
      </c>
      <c r="G477" t="s">
        <v>559</v>
      </c>
    </row>
    <row r="478" spans="1:7">
      <c r="A478">
        <v>131</v>
      </c>
      <c r="B478">
        <v>1</v>
      </c>
      <c r="F478">
        <v>1</v>
      </c>
    </row>
    <row r="479" spans="1:7">
      <c r="B479">
        <v>2</v>
      </c>
      <c r="F479">
        <v>2</v>
      </c>
    </row>
    <row r="480" spans="1:7">
      <c r="B480">
        <v>3</v>
      </c>
      <c r="F480">
        <v>3</v>
      </c>
    </row>
    <row r="481" spans="1:7">
      <c r="B481">
        <v>4</v>
      </c>
      <c r="F481">
        <v>4</v>
      </c>
    </row>
    <row r="482" spans="1:7">
      <c r="B482">
        <v>5</v>
      </c>
      <c r="F482">
        <v>5</v>
      </c>
    </row>
    <row r="483" spans="1:7">
      <c r="B483">
        <v>6</v>
      </c>
      <c r="F483">
        <v>6</v>
      </c>
    </row>
    <row r="484" spans="1:7">
      <c r="B484">
        <v>7</v>
      </c>
      <c r="F484">
        <v>7</v>
      </c>
    </row>
    <row r="485" spans="1:7">
      <c r="B485">
        <v>8</v>
      </c>
      <c r="F485">
        <v>8</v>
      </c>
    </row>
    <row r="487" spans="1:7">
      <c r="B487" t="s">
        <v>561</v>
      </c>
      <c r="C487">
        <f>(SUM(C478:C485)/8)</f>
        <v>0</v>
      </c>
      <c r="F487" t="s">
        <v>561</v>
      </c>
      <c r="G487">
        <f>(SUM(G478:G485)/8)</f>
        <v>0</v>
      </c>
    </row>
    <row r="489" spans="1:7">
      <c r="A489" t="s">
        <v>284</v>
      </c>
      <c r="B489" t="s">
        <v>558</v>
      </c>
      <c r="C489" t="s">
        <v>559</v>
      </c>
      <c r="E489" t="s">
        <v>285</v>
      </c>
      <c r="F489" t="s">
        <v>558</v>
      </c>
      <c r="G489" t="s">
        <v>559</v>
      </c>
    </row>
    <row r="490" spans="1:7">
      <c r="A490" t="s">
        <v>555</v>
      </c>
      <c r="B490">
        <v>1</v>
      </c>
      <c r="C490">
        <v>0.26800000000000002</v>
      </c>
      <c r="E490" t="s">
        <v>555</v>
      </c>
      <c r="F490">
        <v>1</v>
      </c>
      <c r="G490">
        <v>0.29099999999999998</v>
      </c>
    </row>
    <row r="491" spans="1:7">
      <c r="B491">
        <v>2</v>
      </c>
      <c r="C491">
        <v>0.27800000000000002</v>
      </c>
      <c r="F491">
        <v>2</v>
      </c>
      <c r="G491">
        <v>0.28699999999999998</v>
      </c>
    </row>
    <row r="492" spans="1:7">
      <c r="B492">
        <v>3</v>
      </c>
      <c r="C492">
        <v>0.28699999999999998</v>
      </c>
      <c r="F492">
        <v>3</v>
      </c>
      <c r="G492">
        <v>0.29399999999999998</v>
      </c>
    </row>
    <row r="493" spans="1:7">
      <c r="B493">
        <v>4</v>
      </c>
      <c r="C493">
        <v>0.28899999999999998</v>
      </c>
      <c r="F493">
        <v>4</v>
      </c>
      <c r="G493">
        <v>0.29499999999999998</v>
      </c>
    </row>
    <row r="494" spans="1:7">
      <c r="B494">
        <v>5</v>
      </c>
      <c r="C494">
        <v>0.28699999999999998</v>
      </c>
      <c r="F494">
        <v>5</v>
      </c>
      <c r="G494">
        <v>0.30199999999999999</v>
      </c>
    </row>
    <row r="495" spans="1:7">
      <c r="B495">
        <v>6</v>
      </c>
      <c r="C495">
        <v>0.28999999999999998</v>
      </c>
      <c r="F495">
        <v>6</v>
      </c>
      <c r="G495">
        <v>0.28499999999999998</v>
      </c>
    </row>
    <row r="496" spans="1:7">
      <c r="B496">
        <v>7</v>
      </c>
      <c r="C496">
        <v>0.29199999999999998</v>
      </c>
      <c r="F496">
        <v>7</v>
      </c>
      <c r="G496">
        <v>0.28399999999999997</v>
      </c>
    </row>
    <row r="497" spans="1:7">
      <c r="B497">
        <v>8</v>
      </c>
      <c r="C497">
        <v>0.28699999999999998</v>
      </c>
      <c r="F497">
        <v>8</v>
      </c>
      <c r="G497">
        <v>0.29399999999999998</v>
      </c>
    </row>
    <row r="499" spans="1:7">
      <c r="B499" t="s">
        <v>561</v>
      </c>
      <c r="C499">
        <f>(SUM(C490:C497)/8)</f>
        <v>0.28475</v>
      </c>
      <c r="F499" t="s">
        <v>561</v>
      </c>
      <c r="G499">
        <f>(SUM(G490:G497)/8)</f>
        <v>0.29149999999999998</v>
      </c>
    </row>
    <row r="501" spans="1:7">
      <c r="A501" t="s">
        <v>286</v>
      </c>
      <c r="B501" t="s">
        <v>558</v>
      </c>
      <c r="C501" t="s">
        <v>559</v>
      </c>
      <c r="E501" t="s">
        <v>288</v>
      </c>
      <c r="F501" t="s">
        <v>558</v>
      </c>
      <c r="G501" t="s">
        <v>559</v>
      </c>
    </row>
    <row r="502" spans="1:7">
      <c r="A502" t="s">
        <v>555</v>
      </c>
      <c r="B502">
        <v>1</v>
      </c>
      <c r="C502">
        <v>0.28799999999999998</v>
      </c>
      <c r="F502">
        <v>1</v>
      </c>
    </row>
    <row r="503" spans="1:7">
      <c r="B503">
        <v>2</v>
      </c>
      <c r="C503">
        <v>0.28699999999999998</v>
      </c>
      <c r="F503">
        <v>2</v>
      </c>
    </row>
    <row r="504" spans="1:7">
      <c r="B504">
        <v>3</v>
      </c>
      <c r="C504">
        <v>0.28799999999999998</v>
      </c>
      <c r="F504">
        <v>3</v>
      </c>
    </row>
    <row r="505" spans="1:7">
      <c r="B505">
        <v>4</v>
      </c>
      <c r="C505">
        <v>0.29699999999999999</v>
      </c>
      <c r="F505">
        <v>4</v>
      </c>
    </row>
    <row r="506" spans="1:7">
      <c r="B506">
        <v>5</v>
      </c>
      <c r="C506">
        <v>0.29499999999999998</v>
      </c>
      <c r="F506">
        <v>5</v>
      </c>
    </row>
    <row r="507" spans="1:7">
      <c r="B507">
        <v>6</v>
      </c>
      <c r="C507">
        <v>0.28699999999999998</v>
      </c>
      <c r="F507">
        <v>6</v>
      </c>
    </row>
    <row r="508" spans="1:7">
      <c r="B508">
        <v>7</v>
      </c>
      <c r="C508">
        <v>0.28799999999999998</v>
      </c>
      <c r="F508">
        <v>7</v>
      </c>
    </row>
    <row r="509" spans="1:7">
      <c r="B509">
        <v>8</v>
      </c>
      <c r="C509">
        <v>0.29599999999999999</v>
      </c>
      <c r="F509">
        <v>8</v>
      </c>
    </row>
    <row r="511" spans="1:7">
      <c r="B511" t="s">
        <v>561</v>
      </c>
      <c r="C511">
        <f>(SUM(C502:C509)/8)</f>
        <v>0.29074999999999995</v>
      </c>
      <c r="F511" t="s">
        <v>561</v>
      </c>
      <c r="G511">
        <f>(SUM(G502:G509)/8)</f>
        <v>0</v>
      </c>
    </row>
    <row r="513" spans="1:7">
      <c r="A513" s="22" t="s">
        <v>290</v>
      </c>
      <c r="B513" s="22" t="s">
        <v>558</v>
      </c>
      <c r="C513" s="22" t="s">
        <v>559</v>
      </c>
      <c r="D513" s="22"/>
      <c r="E513" s="22" t="s">
        <v>291</v>
      </c>
      <c r="F513" s="22" t="s">
        <v>558</v>
      </c>
      <c r="G513" s="22" t="s">
        <v>559</v>
      </c>
    </row>
    <row r="514" spans="1:7">
      <c r="A514" s="22">
        <v>141</v>
      </c>
      <c r="B514" s="22">
        <v>1</v>
      </c>
      <c r="C514" s="22">
        <v>0.27900000000000003</v>
      </c>
      <c r="D514" s="22"/>
      <c r="E514" s="22"/>
      <c r="F514" s="22">
        <v>1</v>
      </c>
      <c r="G514" s="22">
        <v>0.28599999999999998</v>
      </c>
    </row>
    <row r="515" spans="1:7">
      <c r="A515" s="22"/>
      <c r="B515" s="22">
        <v>2</v>
      </c>
      <c r="C515" s="22">
        <v>0.28199999999999997</v>
      </c>
      <c r="D515" s="22"/>
      <c r="E515" s="22"/>
      <c r="F515" s="22">
        <v>2</v>
      </c>
      <c r="G515" s="22">
        <v>0.28299999999999997</v>
      </c>
    </row>
    <row r="516" spans="1:7">
      <c r="A516" s="22"/>
      <c r="B516" s="22">
        <v>3</v>
      </c>
      <c r="C516" s="22">
        <v>0.28399999999999997</v>
      </c>
      <c r="D516" s="22"/>
      <c r="E516" s="22"/>
      <c r="F516" s="22">
        <v>3</v>
      </c>
      <c r="G516" s="22">
        <v>0.28100000000000003</v>
      </c>
    </row>
    <row r="517" spans="1:7">
      <c r="A517" s="22"/>
      <c r="B517" s="22">
        <v>4</v>
      </c>
      <c r="C517" s="22">
        <v>0.28799999999999998</v>
      </c>
      <c r="D517" s="22"/>
      <c r="E517" s="22"/>
      <c r="F517" s="22">
        <v>4</v>
      </c>
      <c r="G517" s="22">
        <v>0.27900000000000003</v>
      </c>
    </row>
    <row r="518" spans="1:7">
      <c r="A518" s="22"/>
      <c r="B518" s="22">
        <v>5</v>
      </c>
      <c r="C518" s="22">
        <v>0.28100000000000003</v>
      </c>
      <c r="D518" s="22"/>
      <c r="E518" s="22"/>
      <c r="F518" s="22">
        <v>5</v>
      </c>
      <c r="G518" s="22">
        <v>0.27800000000000002</v>
      </c>
    </row>
    <row r="519" spans="1:7">
      <c r="A519" s="22"/>
      <c r="B519" s="22">
        <v>6</v>
      </c>
      <c r="C519" s="22">
        <v>0.29699999999999999</v>
      </c>
      <c r="D519" s="22"/>
      <c r="E519" s="22"/>
      <c r="F519" s="22">
        <v>6</v>
      </c>
      <c r="G519" s="22">
        <v>0.27600000000000002</v>
      </c>
    </row>
    <row r="520" spans="1:7">
      <c r="A520" s="22"/>
      <c r="B520" s="22">
        <v>7</v>
      </c>
      <c r="C520" s="22">
        <v>0.28499999999999998</v>
      </c>
      <c r="D520" s="22"/>
      <c r="E520" s="22"/>
      <c r="F520" s="22">
        <v>7</v>
      </c>
      <c r="G520" s="22">
        <v>0.26800000000000002</v>
      </c>
    </row>
    <row r="521" spans="1:7">
      <c r="A521" s="22"/>
      <c r="B521" s="22">
        <v>8</v>
      </c>
      <c r="C521" s="22">
        <v>0.28899999999999998</v>
      </c>
      <c r="D521" s="22"/>
      <c r="E521" s="22"/>
      <c r="F521" s="22">
        <v>8</v>
      </c>
      <c r="G521" s="22">
        <v>0.27</v>
      </c>
    </row>
    <row r="522" spans="1:7">
      <c r="A522" s="22"/>
      <c r="B522" s="22"/>
      <c r="C522" s="22"/>
      <c r="D522" s="22"/>
      <c r="E522" s="22"/>
      <c r="F522" s="22"/>
      <c r="G522" s="22"/>
    </row>
    <row r="523" spans="1:7">
      <c r="A523" s="22"/>
      <c r="B523" s="22" t="s">
        <v>561</v>
      </c>
      <c r="C523" s="22">
        <f>(SUM(C514:C521)/8)</f>
        <v>0.28562500000000002</v>
      </c>
      <c r="D523" s="22"/>
      <c r="E523" s="22"/>
      <c r="F523" s="22" t="s">
        <v>561</v>
      </c>
      <c r="G523" s="22">
        <f>(SUM(G514:G521)/8)</f>
        <v>0.27762500000000001</v>
      </c>
    </row>
    <row r="525" spans="1:7">
      <c r="A525" t="s">
        <v>292</v>
      </c>
      <c r="B525" t="s">
        <v>558</v>
      </c>
      <c r="C525" t="s">
        <v>559</v>
      </c>
      <c r="E525" t="s">
        <v>294</v>
      </c>
      <c r="F525" t="s">
        <v>558</v>
      </c>
      <c r="G525" t="s">
        <v>559</v>
      </c>
    </row>
    <row r="526" spans="1:7">
      <c r="B526">
        <v>1</v>
      </c>
      <c r="F526">
        <v>1</v>
      </c>
      <c r="G526">
        <v>0.26400000000000001</v>
      </c>
    </row>
    <row r="527" spans="1:7">
      <c r="B527">
        <v>2</v>
      </c>
      <c r="F527">
        <v>2</v>
      </c>
      <c r="G527">
        <v>0.27</v>
      </c>
    </row>
    <row r="528" spans="1:7">
      <c r="B528">
        <v>3</v>
      </c>
      <c r="F528">
        <v>3</v>
      </c>
      <c r="G528">
        <v>0.27700000000000002</v>
      </c>
    </row>
    <row r="529" spans="1:7">
      <c r="B529">
        <v>4</v>
      </c>
      <c r="F529">
        <v>4</v>
      </c>
      <c r="G529">
        <v>0.28999999999999998</v>
      </c>
    </row>
    <row r="530" spans="1:7">
      <c r="B530">
        <v>5</v>
      </c>
      <c r="F530">
        <v>5</v>
      </c>
      <c r="G530">
        <v>0.27900000000000003</v>
      </c>
    </row>
    <row r="531" spans="1:7">
      <c r="B531">
        <v>6</v>
      </c>
      <c r="F531">
        <v>6</v>
      </c>
      <c r="G531">
        <v>0.27800000000000002</v>
      </c>
    </row>
    <row r="532" spans="1:7">
      <c r="B532">
        <v>7</v>
      </c>
      <c r="F532">
        <v>7</v>
      </c>
      <c r="G532">
        <v>0.27800000000000002</v>
      </c>
    </row>
    <row r="533" spans="1:7">
      <c r="B533">
        <v>8</v>
      </c>
      <c r="F533">
        <v>8</v>
      </c>
      <c r="G533">
        <v>0.27</v>
      </c>
    </row>
    <row r="535" spans="1:7">
      <c r="B535" t="s">
        <v>561</v>
      </c>
      <c r="C535">
        <f>(SUM(C526:C533)/8)</f>
        <v>0</v>
      </c>
      <c r="F535" t="s">
        <v>561</v>
      </c>
      <c r="G535">
        <f>(SUM(G526:G533)/8)</f>
        <v>0.27575</v>
      </c>
    </row>
    <row r="537" spans="1:7">
      <c r="A537" t="s">
        <v>295</v>
      </c>
      <c r="B537" t="s">
        <v>558</v>
      </c>
      <c r="C537" t="s">
        <v>559</v>
      </c>
      <c r="E537" t="s">
        <v>296</v>
      </c>
      <c r="F537" t="s">
        <v>558</v>
      </c>
      <c r="G537" t="s">
        <v>559</v>
      </c>
    </row>
    <row r="538" spans="1:7">
      <c r="B538">
        <v>1</v>
      </c>
      <c r="C538">
        <v>0.28100000000000003</v>
      </c>
      <c r="F538">
        <v>1</v>
      </c>
      <c r="G538">
        <v>0.27500000000000002</v>
      </c>
    </row>
    <row r="539" spans="1:7">
      <c r="B539">
        <v>2</v>
      </c>
      <c r="C539">
        <v>0.27300000000000002</v>
      </c>
      <c r="F539">
        <v>2</v>
      </c>
      <c r="G539">
        <v>0.27600000000000002</v>
      </c>
    </row>
    <row r="540" spans="1:7">
      <c r="B540">
        <v>3</v>
      </c>
      <c r="C540">
        <v>0.28999999999999998</v>
      </c>
      <c r="F540">
        <v>3</v>
      </c>
      <c r="G540">
        <v>0.28599999999999998</v>
      </c>
    </row>
    <row r="541" spans="1:7">
      <c r="B541">
        <v>4</v>
      </c>
      <c r="C541">
        <v>0.26600000000000001</v>
      </c>
      <c r="F541">
        <v>4</v>
      </c>
      <c r="G541">
        <v>0.27600000000000002</v>
      </c>
    </row>
    <row r="542" spans="1:7">
      <c r="B542">
        <v>5</v>
      </c>
      <c r="C542">
        <v>0.27500000000000002</v>
      </c>
      <c r="F542">
        <v>5</v>
      </c>
      <c r="G542">
        <v>0.28499999999999998</v>
      </c>
    </row>
    <row r="543" spans="1:7">
      <c r="B543">
        <v>6</v>
      </c>
      <c r="C543">
        <v>0.27800000000000002</v>
      </c>
      <c r="F543">
        <v>6</v>
      </c>
      <c r="G543">
        <v>0.27900000000000003</v>
      </c>
    </row>
    <row r="544" spans="1:7">
      <c r="B544">
        <v>7</v>
      </c>
      <c r="C544">
        <v>0.28199999999999997</v>
      </c>
      <c r="F544">
        <v>7</v>
      </c>
      <c r="G544">
        <v>0.28799999999999998</v>
      </c>
    </row>
    <row r="545" spans="1:7">
      <c r="B545">
        <v>8</v>
      </c>
      <c r="C545">
        <v>0.28299999999999997</v>
      </c>
      <c r="F545">
        <v>8</v>
      </c>
      <c r="G545">
        <v>0.28399999999999997</v>
      </c>
    </row>
    <row r="547" spans="1:7">
      <c r="B547" t="s">
        <v>561</v>
      </c>
      <c r="C547">
        <f>(SUM(C538:C545)/8)</f>
        <v>0.27850000000000003</v>
      </c>
      <c r="F547" t="s">
        <v>561</v>
      </c>
      <c r="G547">
        <f>(SUM(G538:G545)/8)</f>
        <v>0.28112500000000001</v>
      </c>
    </row>
    <row r="549" spans="1:7">
      <c r="A549" t="s">
        <v>297</v>
      </c>
      <c r="B549" t="s">
        <v>558</v>
      </c>
      <c r="C549" t="s">
        <v>559</v>
      </c>
      <c r="E549" t="s">
        <v>299</v>
      </c>
      <c r="F549" t="s">
        <v>558</v>
      </c>
      <c r="G549" t="s">
        <v>559</v>
      </c>
    </row>
    <row r="550" spans="1:7">
      <c r="B550">
        <v>1</v>
      </c>
      <c r="C550">
        <v>0.28199999999999997</v>
      </c>
      <c r="F550">
        <v>1</v>
      </c>
      <c r="G550">
        <v>0.28000000000000003</v>
      </c>
    </row>
    <row r="551" spans="1:7">
      <c r="B551">
        <v>2</v>
      </c>
      <c r="C551">
        <v>0.27700000000000002</v>
      </c>
      <c r="F551">
        <v>2</v>
      </c>
      <c r="G551">
        <v>0.28000000000000003</v>
      </c>
    </row>
    <row r="552" spans="1:7">
      <c r="B552">
        <v>3</v>
      </c>
      <c r="C552">
        <v>0.28599999999999998</v>
      </c>
      <c r="F552">
        <v>3</v>
      </c>
      <c r="G552">
        <v>0.28899999999999998</v>
      </c>
    </row>
    <row r="553" spans="1:7">
      <c r="B553">
        <v>4</v>
      </c>
      <c r="C553">
        <v>0.27500000000000002</v>
      </c>
      <c r="F553">
        <v>4</v>
      </c>
      <c r="G553">
        <v>0.28199999999999997</v>
      </c>
    </row>
    <row r="554" spans="1:7">
      <c r="B554">
        <v>5</v>
      </c>
      <c r="C554">
        <v>0.27300000000000002</v>
      </c>
      <c r="F554">
        <v>5</v>
      </c>
      <c r="G554">
        <v>0.28199999999999997</v>
      </c>
    </row>
    <row r="555" spans="1:7">
      <c r="B555">
        <v>6</v>
      </c>
      <c r="C555">
        <v>0.27500000000000002</v>
      </c>
      <c r="F555">
        <v>6</v>
      </c>
      <c r="G555">
        <v>0.27700000000000002</v>
      </c>
    </row>
    <row r="556" spans="1:7">
      <c r="B556">
        <v>7</v>
      </c>
      <c r="C556">
        <v>0.28399999999999997</v>
      </c>
      <c r="F556">
        <v>7</v>
      </c>
      <c r="G556">
        <v>0.28100000000000003</v>
      </c>
    </row>
    <row r="557" spans="1:7">
      <c r="B557">
        <v>8</v>
      </c>
      <c r="C557">
        <v>0.28000000000000003</v>
      </c>
      <c r="F557">
        <v>8</v>
      </c>
      <c r="G557">
        <v>0.27900000000000003</v>
      </c>
    </row>
    <row r="559" spans="1:7">
      <c r="B559" t="s">
        <v>561</v>
      </c>
      <c r="C559">
        <f>(SUM(C550:C557)/8)</f>
        <v>0.27900000000000003</v>
      </c>
      <c r="F559" t="s">
        <v>561</v>
      </c>
      <c r="G559">
        <f>(SUM(G550:G557)/8)</f>
        <v>0.28125</v>
      </c>
    </row>
    <row r="561" spans="1:7">
      <c r="A561" s="22" t="s">
        <v>301</v>
      </c>
      <c r="B561" s="22" t="s">
        <v>558</v>
      </c>
      <c r="C561" s="22" t="s">
        <v>559</v>
      </c>
      <c r="D561" s="22"/>
      <c r="E561" s="22" t="s">
        <v>302</v>
      </c>
      <c r="F561" s="22" t="s">
        <v>558</v>
      </c>
      <c r="G561" s="22" t="s">
        <v>559</v>
      </c>
    </row>
    <row r="562" spans="1:7">
      <c r="A562" s="22">
        <v>149</v>
      </c>
      <c r="B562" s="22">
        <v>1</v>
      </c>
      <c r="C562" s="22">
        <v>0.28000000000000003</v>
      </c>
      <c r="D562" s="22"/>
      <c r="E562" s="22"/>
      <c r="F562" s="22">
        <v>1</v>
      </c>
      <c r="G562" s="22">
        <v>0.28100000000000003</v>
      </c>
    </row>
    <row r="563" spans="1:7">
      <c r="A563" s="22"/>
      <c r="B563" s="22">
        <v>2</v>
      </c>
      <c r="C563" s="22">
        <v>0.27900000000000003</v>
      </c>
      <c r="D563" s="22"/>
      <c r="E563" s="22"/>
      <c r="F563" s="22">
        <v>2</v>
      </c>
      <c r="G563" s="22">
        <v>0.27800000000000002</v>
      </c>
    </row>
    <row r="564" spans="1:7">
      <c r="A564" s="22"/>
      <c r="B564" s="22">
        <v>3</v>
      </c>
      <c r="C564" s="22">
        <v>0.28000000000000003</v>
      </c>
      <c r="D564" s="22"/>
      <c r="E564" s="22"/>
      <c r="F564" s="22">
        <v>3</v>
      </c>
      <c r="G564" s="22">
        <v>0.27500000000000002</v>
      </c>
    </row>
    <row r="565" spans="1:7">
      <c r="A565" s="22"/>
      <c r="B565" s="22">
        <v>4</v>
      </c>
      <c r="C565" s="22">
        <v>0.28999999999999998</v>
      </c>
      <c r="D565" s="22"/>
      <c r="E565" s="22"/>
      <c r="F565" s="22">
        <v>4</v>
      </c>
      <c r="G565" s="22">
        <v>0.27300000000000002</v>
      </c>
    </row>
    <row r="566" spans="1:7">
      <c r="A566" s="22"/>
      <c r="B566" s="22">
        <v>5</v>
      </c>
      <c r="C566" s="22">
        <v>0.28499999999999998</v>
      </c>
      <c r="D566" s="22"/>
      <c r="E566" s="22"/>
      <c r="F566" s="22">
        <v>5</v>
      </c>
      <c r="G566" s="22">
        <v>0.28299999999999997</v>
      </c>
    </row>
    <row r="567" spans="1:7">
      <c r="A567" s="22"/>
      <c r="B567" s="22">
        <v>6</v>
      </c>
      <c r="C567" s="22">
        <v>0.28599999999999998</v>
      </c>
      <c r="D567" s="22"/>
      <c r="E567" s="22"/>
      <c r="F567" s="22">
        <v>6</v>
      </c>
      <c r="G567" s="22">
        <v>0.26800000000000002</v>
      </c>
    </row>
    <row r="568" spans="1:7">
      <c r="A568" s="22"/>
      <c r="B568" s="22">
        <v>7</v>
      </c>
      <c r="C568" s="22">
        <v>0.28599999999999998</v>
      </c>
      <c r="D568" s="22"/>
      <c r="E568" s="22"/>
      <c r="F568" s="22">
        <v>7</v>
      </c>
      <c r="G568" s="22">
        <v>0.28299999999999997</v>
      </c>
    </row>
    <row r="569" spans="1:7">
      <c r="A569" s="22"/>
      <c r="B569" s="22">
        <v>8</v>
      </c>
      <c r="C569" s="22">
        <v>0.28899999999999998</v>
      </c>
      <c r="D569" s="22"/>
      <c r="E569" s="22"/>
      <c r="F569" s="22">
        <v>8</v>
      </c>
      <c r="G569" s="22">
        <v>0.28499999999999998</v>
      </c>
    </row>
    <row r="570" spans="1:7">
      <c r="A570" s="22"/>
      <c r="B570" s="22"/>
      <c r="C570" s="22"/>
      <c r="D570" s="22"/>
      <c r="E570" s="22"/>
      <c r="F570" s="22"/>
      <c r="G570" s="22"/>
    </row>
    <row r="571" spans="1:7">
      <c r="A571" s="22"/>
      <c r="B571" s="22" t="s">
        <v>561</v>
      </c>
      <c r="C571" s="22">
        <f>(SUM(C562:C569)/8)</f>
        <v>0.28437499999999999</v>
      </c>
      <c r="D571" s="22"/>
      <c r="E571" s="22"/>
      <c r="F571" s="22" t="s">
        <v>561</v>
      </c>
      <c r="G571" s="22">
        <f>(SUM(G562:G569)/8)</f>
        <v>0.27825</v>
      </c>
    </row>
    <row r="573" spans="1:7">
      <c r="A573" t="s">
        <v>303</v>
      </c>
      <c r="B573" t="s">
        <v>558</v>
      </c>
      <c r="C573" t="s">
        <v>559</v>
      </c>
      <c r="E573" t="s">
        <v>560</v>
      </c>
      <c r="F573" t="s">
        <v>558</v>
      </c>
      <c r="G573" t="s">
        <v>559</v>
      </c>
    </row>
    <row r="574" spans="1:7">
      <c r="A574">
        <v>150</v>
      </c>
      <c r="B574">
        <v>1</v>
      </c>
      <c r="C574">
        <v>0.28999999999999998</v>
      </c>
      <c r="F574">
        <v>1</v>
      </c>
    </row>
    <row r="575" spans="1:7">
      <c r="B575">
        <v>2</v>
      </c>
      <c r="C575">
        <v>0.28699999999999998</v>
      </c>
      <c r="F575">
        <v>2</v>
      </c>
    </row>
    <row r="576" spans="1:7">
      <c r="B576">
        <v>3</v>
      </c>
      <c r="C576">
        <v>0.28799999999999998</v>
      </c>
      <c r="F576">
        <v>3</v>
      </c>
    </row>
    <row r="577" spans="1:7">
      <c r="B577">
        <v>4</v>
      </c>
      <c r="C577">
        <v>0.29499999999999998</v>
      </c>
      <c r="F577">
        <v>4</v>
      </c>
    </row>
    <row r="578" spans="1:7">
      <c r="B578">
        <v>5</v>
      </c>
      <c r="C578">
        <v>0.29099999999999998</v>
      </c>
      <c r="F578">
        <v>5</v>
      </c>
    </row>
    <row r="579" spans="1:7">
      <c r="B579">
        <v>6</v>
      </c>
      <c r="C579">
        <v>0.28499999999999998</v>
      </c>
      <c r="F579">
        <v>6</v>
      </c>
    </row>
    <row r="580" spans="1:7">
      <c r="B580">
        <v>7</v>
      </c>
      <c r="C580">
        <v>0.28799999999999998</v>
      </c>
      <c r="F580">
        <v>7</v>
      </c>
    </row>
    <row r="581" spans="1:7">
      <c r="B581">
        <v>8</v>
      </c>
      <c r="C581">
        <v>0.28899999999999998</v>
      </c>
      <c r="F581">
        <v>8</v>
      </c>
    </row>
    <row r="583" spans="1:7">
      <c r="B583" t="s">
        <v>561</v>
      </c>
      <c r="C583">
        <f>(SUM(C574:C581)/8)</f>
        <v>0.28912499999999997</v>
      </c>
      <c r="F583" t="s">
        <v>561</v>
      </c>
      <c r="G583">
        <f>(SUM(G574:G581)/8)</f>
        <v>0</v>
      </c>
    </row>
    <row r="585" spans="1:7">
      <c r="A585" t="s">
        <v>308</v>
      </c>
      <c r="B585" t="s">
        <v>558</v>
      </c>
      <c r="C585" t="s">
        <v>559</v>
      </c>
      <c r="E585" t="s">
        <v>309</v>
      </c>
      <c r="F585" t="s">
        <v>558</v>
      </c>
      <c r="G585" t="s">
        <v>559</v>
      </c>
    </row>
    <row r="586" spans="1:7">
      <c r="A586">
        <v>151</v>
      </c>
      <c r="B586">
        <v>1</v>
      </c>
      <c r="C586">
        <v>0.29799999999999999</v>
      </c>
      <c r="F586">
        <v>1</v>
      </c>
      <c r="G586">
        <v>0.29099999999999998</v>
      </c>
    </row>
    <row r="587" spans="1:7">
      <c r="B587">
        <v>2</v>
      </c>
      <c r="C587">
        <v>0.28699999999999998</v>
      </c>
      <c r="F587">
        <v>2</v>
      </c>
      <c r="G587">
        <v>0.28999999999999998</v>
      </c>
    </row>
    <row r="588" spans="1:7">
      <c r="B588">
        <v>3</v>
      </c>
      <c r="C588">
        <v>0.28999999999999998</v>
      </c>
      <c r="F588">
        <v>3</v>
      </c>
      <c r="G588">
        <v>0.29299999999999998</v>
      </c>
    </row>
    <row r="589" spans="1:7">
      <c r="B589">
        <v>4</v>
      </c>
      <c r="C589">
        <v>0.29199999999999998</v>
      </c>
      <c r="F589">
        <v>4</v>
      </c>
      <c r="G589">
        <v>0.28699999999999998</v>
      </c>
    </row>
    <row r="590" spans="1:7">
      <c r="B590">
        <v>5</v>
      </c>
      <c r="C590">
        <v>0.28399999999999997</v>
      </c>
      <c r="F590">
        <v>5</v>
      </c>
      <c r="G590">
        <v>0.27900000000000003</v>
      </c>
    </row>
    <row r="591" spans="1:7">
      <c r="B591">
        <v>6</v>
      </c>
      <c r="C591">
        <v>0.29599999999999999</v>
      </c>
      <c r="F591">
        <v>6</v>
      </c>
      <c r="G591">
        <v>0.28799999999999998</v>
      </c>
    </row>
    <row r="592" spans="1:7">
      <c r="B592">
        <v>7</v>
      </c>
      <c r="C592">
        <v>0.28799999999999998</v>
      </c>
      <c r="F592">
        <v>7</v>
      </c>
      <c r="G592">
        <v>0.28799999999999998</v>
      </c>
    </row>
    <row r="593" spans="1:7">
      <c r="B593">
        <v>8</v>
      </c>
      <c r="C593">
        <v>0.28799999999999998</v>
      </c>
      <c r="F593">
        <v>8</v>
      </c>
      <c r="G593">
        <v>0.28499999999999998</v>
      </c>
    </row>
    <row r="595" spans="1:7">
      <c r="B595" t="s">
        <v>561</v>
      </c>
      <c r="C595">
        <f>(SUM(C586:C593)/8)</f>
        <v>0.29037499999999999</v>
      </c>
      <c r="F595" t="s">
        <v>561</v>
      </c>
      <c r="G595">
        <f>(SUM(G586:G593)/8)</f>
        <v>0.28762500000000002</v>
      </c>
    </row>
    <row r="597" spans="1:7">
      <c r="A597" t="s">
        <v>560</v>
      </c>
      <c r="B597" t="s">
        <v>558</v>
      </c>
      <c r="C597" t="s">
        <v>559</v>
      </c>
      <c r="E597" t="s">
        <v>560</v>
      </c>
      <c r="F597" t="s">
        <v>558</v>
      </c>
      <c r="G597" t="s">
        <v>559</v>
      </c>
    </row>
    <row r="598" spans="1:7">
      <c r="A598">
        <v>152</v>
      </c>
      <c r="B598">
        <v>1</v>
      </c>
      <c r="F598">
        <v>1</v>
      </c>
    </row>
    <row r="599" spans="1:7">
      <c r="B599">
        <v>2</v>
      </c>
      <c r="F599">
        <v>2</v>
      </c>
    </row>
    <row r="600" spans="1:7">
      <c r="B600">
        <v>3</v>
      </c>
      <c r="F600">
        <v>3</v>
      </c>
    </row>
    <row r="601" spans="1:7">
      <c r="B601">
        <v>4</v>
      </c>
      <c r="F601">
        <v>4</v>
      </c>
    </row>
    <row r="602" spans="1:7">
      <c r="B602">
        <v>5</v>
      </c>
      <c r="F602">
        <v>5</v>
      </c>
    </row>
    <row r="603" spans="1:7">
      <c r="B603">
        <v>6</v>
      </c>
      <c r="F603">
        <v>6</v>
      </c>
    </row>
    <row r="604" spans="1:7">
      <c r="B604">
        <v>7</v>
      </c>
      <c r="F604">
        <v>7</v>
      </c>
    </row>
    <row r="605" spans="1:7">
      <c r="B605">
        <v>8</v>
      </c>
      <c r="F605">
        <v>8</v>
      </c>
    </row>
    <row r="607" spans="1:7">
      <c r="B607" t="s">
        <v>561</v>
      </c>
      <c r="C607">
        <f>(SUM(C598:C605)/8)</f>
        <v>0</v>
      </c>
      <c r="F607" t="s">
        <v>561</v>
      </c>
      <c r="G607">
        <f>(SUM(G598:G605)/8)</f>
        <v>0</v>
      </c>
    </row>
    <row r="609" spans="1:9">
      <c r="A609" t="s">
        <v>310</v>
      </c>
      <c r="B609" t="s">
        <v>558</v>
      </c>
      <c r="C609" t="s">
        <v>559</v>
      </c>
      <c r="E609" t="s">
        <v>312</v>
      </c>
      <c r="F609" t="s">
        <v>558</v>
      </c>
      <c r="G609" t="s">
        <v>559</v>
      </c>
      <c r="I609" t="s">
        <v>631</v>
      </c>
    </row>
    <row r="610" spans="1:9">
      <c r="A610">
        <v>155</v>
      </c>
      <c r="B610">
        <v>1</v>
      </c>
      <c r="C610">
        <v>0.28499999999999998</v>
      </c>
      <c r="F610">
        <v>1</v>
      </c>
      <c r="G610">
        <v>0.28199999999999997</v>
      </c>
      <c r="I610" t="s">
        <v>632</v>
      </c>
    </row>
    <row r="611" spans="1:9">
      <c r="B611">
        <v>2</v>
      </c>
      <c r="C611">
        <v>0.29199999999999998</v>
      </c>
      <c r="F611">
        <v>2</v>
      </c>
      <c r="G611">
        <v>0.28100000000000003</v>
      </c>
    </row>
    <row r="612" spans="1:9">
      <c r="B612">
        <v>3</v>
      </c>
      <c r="C612">
        <v>0.28699999999999998</v>
      </c>
      <c r="F612">
        <v>3</v>
      </c>
      <c r="G612">
        <v>0.29899999999999999</v>
      </c>
    </row>
    <row r="613" spans="1:9">
      <c r="B613">
        <v>4</v>
      </c>
      <c r="C613">
        <v>0.26800000000000002</v>
      </c>
      <c r="F613">
        <v>4</v>
      </c>
      <c r="G613">
        <v>0.29799999999999999</v>
      </c>
    </row>
    <row r="614" spans="1:9">
      <c r="B614">
        <v>5</v>
      </c>
      <c r="C614">
        <v>0.28199999999999997</v>
      </c>
      <c r="F614">
        <v>5</v>
      </c>
      <c r="G614">
        <v>0.29199999999999998</v>
      </c>
    </row>
    <row r="615" spans="1:9">
      <c r="B615">
        <v>6</v>
      </c>
      <c r="C615">
        <v>0.28899999999999998</v>
      </c>
      <c r="F615">
        <v>6</v>
      </c>
      <c r="G615">
        <v>0.28999999999999998</v>
      </c>
    </row>
    <row r="616" spans="1:9">
      <c r="B616">
        <v>7</v>
      </c>
      <c r="C616">
        <v>0.28299999999999997</v>
      </c>
      <c r="F616">
        <v>7</v>
      </c>
      <c r="G616">
        <v>0.28299999999999997</v>
      </c>
    </row>
    <row r="617" spans="1:9">
      <c r="B617">
        <v>8</v>
      </c>
      <c r="C617">
        <v>0.28899999999999998</v>
      </c>
      <c r="F617">
        <v>8</v>
      </c>
      <c r="G617">
        <v>0.28799999999999998</v>
      </c>
    </row>
    <row r="619" spans="1:9">
      <c r="B619" t="s">
        <v>561</v>
      </c>
      <c r="C619">
        <f>(SUM(C610:C617)/8)</f>
        <v>0.28437499999999999</v>
      </c>
      <c r="F619" t="s">
        <v>561</v>
      </c>
      <c r="G619">
        <f>(SUM(G610:G617)/8)</f>
        <v>0.28912499999999997</v>
      </c>
    </row>
    <row r="621" spans="1:9">
      <c r="A621" t="s">
        <v>313</v>
      </c>
      <c r="B621" t="s">
        <v>558</v>
      </c>
      <c r="C621" t="s">
        <v>559</v>
      </c>
      <c r="E621" t="s">
        <v>315</v>
      </c>
      <c r="F621" t="s">
        <v>560</v>
      </c>
      <c r="G621" t="s">
        <v>559</v>
      </c>
    </row>
    <row r="622" spans="1:9">
      <c r="A622">
        <v>156</v>
      </c>
      <c r="B622">
        <v>1</v>
      </c>
      <c r="F622">
        <v>1</v>
      </c>
    </row>
    <row r="623" spans="1:9">
      <c r="B623">
        <v>2</v>
      </c>
      <c r="F623">
        <v>2</v>
      </c>
    </row>
    <row r="624" spans="1:9">
      <c r="B624">
        <v>3</v>
      </c>
      <c r="F624">
        <v>3</v>
      </c>
    </row>
    <row r="625" spans="1:7">
      <c r="B625">
        <v>4</v>
      </c>
      <c r="F625">
        <v>4</v>
      </c>
    </row>
    <row r="626" spans="1:7">
      <c r="B626">
        <v>5</v>
      </c>
      <c r="F626">
        <v>5</v>
      </c>
    </row>
    <row r="627" spans="1:7">
      <c r="B627">
        <v>6</v>
      </c>
      <c r="F627">
        <v>6</v>
      </c>
    </row>
    <row r="628" spans="1:7">
      <c r="B628">
        <v>7</v>
      </c>
      <c r="F628">
        <v>7</v>
      </c>
    </row>
    <row r="629" spans="1:7">
      <c r="B629">
        <v>8</v>
      </c>
      <c r="F629">
        <v>8</v>
      </c>
    </row>
    <row r="631" spans="1:7">
      <c r="B631" t="s">
        <v>561</v>
      </c>
      <c r="C631">
        <f>(SUM(C622:C629)/8)</f>
        <v>0</v>
      </c>
      <c r="F631" t="s">
        <v>561</v>
      </c>
      <c r="G631">
        <f>(SUM(G622:G629)/8)</f>
        <v>0</v>
      </c>
    </row>
    <row r="633" spans="1:7">
      <c r="A633" t="s">
        <v>617</v>
      </c>
      <c r="B633" t="s">
        <v>558</v>
      </c>
      <c r="C633" t="s">
        <v>559</v>
      </c>
      <c r="E633" t="s">
        <v>618</v>
      </c>
      <c r="F633" t="s">
        <v>558</v>
      </c>
      <c r="G633" t="s">
        <v>559</v>
      </c>
    </row>
    <row r="634" spans="1:7">
      <c r="B634">
        <v>1</v>
      </c>
      <c r="F634">
        <v>1</v>
      </c>
    </row>
    <row r="635" spans="1:7">
      <c r="B635">
        <v>2</v>
      </c>
      <c r="F635">
        <v>2</v>
      </c>
    </row>
    <row r="636" spans="1:7">
      <c r="B636">
        <v>3</v>
      </c>
      <c r="F636">
        <v>3</v>
      </c>
    </row>
    <row r="637" spans="1:7">
      <c r="B637">
        <v>4</v>
      </c>
      <c r="F637">
        <v>4</v>
      </c>
    </row>
    <row r="638" spans="1:7">
      <c r="B638">
        <v>5</v>
      </c>
      <c r="F638">
        <v>5</v>
      </c>
    </row>
    <row r="639" spans="1:7">
      <c r="B639">
        <v>6</v>
      </c>
      <c r="F639">
        <v>6</v>
      </c>
    </row>
    <row r="640" spans="1:7">
      <c r="B640">
        <v>7</v>
      </c>
      <c r="F640">
        <v>7</v>
      </c>
    </row>
    <row r="641" spans="1:7">
      <c r="B641">
        <v>8</v>
      </c>
      <c r="F641">
        <v>8</v>
      </c>
    </row>
    <row r="643" spans="1:7">
      <c r="B643" t="s">
        <v>561</v>
      </c>
      <c r="C643">
        <f>(SUM(C634:C641)/8)</f>
        <v>0</v>
      </c>
      <c r="F643" t="s">
        <v>561</v>
      </c>
      <c r="G643">
        <f>(SUM(G634:G641)/8)</f>
        <v>0</v>
      </c>
    </row>
    <row r="645" spans="1:7">
      <c r="A645" t="s">
        <v>324</v>
      </c>
      <c r="B645" t="s">
        <v>558</v>
      </c>
      <c r="C645" t="s">
        <v>559</v>
      </c>
      <c r="E645" t="s">
        <v>326</v>
      </c>
      <c r="F645" t="s">
        <v>558</v>
      </c>
      <c r="G645" t="s">
        <v>559</v>
      </c>
    </row>
    <row r="646" spans="1:7">
      <c r="A646" t="s">
        <v>467</v>
      </c>
      <c r="B646">
        <v>1</v>
      </c>
      <c r="C646">
        <v>0.27200000000000002</v>
      </c>
      <c r="E646" t="s">
        <v>467</v>
      </c>
      <c r="F646">
        <v>1</v>
      </c>
      <c r="G646">
        <v>0.28100000000000003</v>
      </c>
    </row>
    <row r="647" spans="1:7">
      <c r="B647">
        <v>2</v>
      </c>
      <c r="C647">
        <v>0.27800000000000002</v>
      </c>
      <c r="F647">
        <v>2</v>
      </c>
      <c r="G647">
        <v>0.27700000000000002</v>
      </c>
    </row>
    <row r="648" spans="1:7">
      <c r="B648">
        <v>3</v>
      </c>
      <c r="C648">
        <v>0.28399999999999997</v>
      </c>
      <c r="F648">
        <v>3</v>
      </c>
      <c r="G648">
        <v>0.28699999999999998</v>
      </c>
    </row>
    <row r="649" spans="1:7">
      <c r="B649">
        <v>4</v>
      </c>
      <c r="C649">
        <v>0.29399999999999998</v>
      </c>
      <c r="F649">
        <v>4</v>
      </c>
      <c r="G649">
        <v>0.27700000000000002</v>
      </c>
    </row>
    <row r="650" spans="1:7">
      <c r="B650">
        <v>5</v>
      </c>
      <c r="C650">
        <v>0.27600000000000002</v>
      </c>
      <c r="F650">
        <v>5</v>
      </c>
      <c r="G650">
        <v>0.28299999999999997</v>
      </c>
    </row>
    <row r="651" spans="1:7">
      <c r="B651">
        <v>6</v>
      </c>
      <c r="C651">
        <v>0.28199999999999997</v>
      </c>
      <c r="F651">
        <v>6</v>
      </c>
      <c r="G651">
        <v>0.28699999999999998</v>
      </c>
    </row>
    <row r="652" spans="1:7">
      <c r="B652">
        <v>7</v>
      </c>
      <c r="C652">
        <v>0.27400000000000002</v>
      </c>
      <c r="F652">
        <v>7</v>
      </c>
      <c r="G652">
        <v>0.28799999999999998</v>
      </c>
    </row>
    <row r="653" spans="1:7">
      <c r="B653">
        <v>8</v>
      </c>
      <c r="C653">
        <v>0.28399999999999997</v>
      </c>
      <c r="F653">
        <v>8</v>
      </c>
      <c r="G653">
        <v>0.28499999999999998</v>
      </c>
    </row>
    <row r="655" spans="1:7">
      <c r="B655" t="s">
        <v>561</v>
      </c>
      <c r="C655">
        <f>(SUM(C646:C653)/8)</f>
        <v>0.28050000000000003</v>
      </c>
      <c r="F655" t="s">
        <v>561</v>
      </c>
      <c r="G655">
        <f>(SUM(G646:G653)/8)</f>
        <v>0.28312499999999996</v>
      </c>
    </row>
    <row r="657" spans="1:7">
      <c r="A657" t="s">
        <v>560</v>
      </c>
      <c r="B657" t="s">
        <v>558</v>
      </c>
      <c r="C657" t="s">
        <v>559</v>
      </c>
      <c r="E657" t="s">
        <v>560</v>
      </c>
      <c r="F657" t="s">
        <v>558</v>
      </c>
      <c r="G657" t="s">
        <v>559</v>
      </c>
    </row>
    <row r="658" spans="1:7">
      <c r="B658">
        <v>1</v>
      </c>
      <c r="F658">
        <v>1</v>
      </c>
    </row>
    <row r="659" spans="1:7">
      <c r="B659">
        <v>2</v>
      </c>
      <c r="F659">
        <v>2</v>
      </c>
    </row>
    <row r="660" spans="1:7">
      <c r="B660">
        <v>3</v>
      </c>
      <c r="F660">
        <v>3</v>
      </c>
    </row>
    <row r="661" spans="1:7">
      <c r="B661">
        <v>4</v>
      </c>
      <c r="F661">
        <v>4</v>
      </c>
    </row>
    <row r="662" spans="1:7">
      <c r="B662">
        <v>5</v>
      </c>
      <c r="F662">
        <v>5</v>
      </c>
    </row>
    <row r="663" spans="1:7">
      <c r="B663">
        <v>6</v>
      </c>
      <c r="F663">
        <v>6</v>
      </c>
    </row>
    <row r="664" spans="1:7">
      <c r="B664">
        <v>7</v>
      </c>
      <c r="F664">
        <v>7</v>
      </c>
    </row>
    <row r="665" spans="1:7">
      <c r="B665">
        <v>8</v>
      </c>
      <c r="F665">
        <v>8</v>
      </c>
    </row>
    <row r="667" spans="1:7">
      <c r="B667" t="s">
        <v>561</v>
      </c>
      <c r="C667">
        <f>(SUM(C658:C665)/8)</f>
        <v>0</v>
      </c>
      <c r="F667" t="s">
        <v>561</v>
      </c>
      <c r="G667">
        <f>(SUM(G658:G665)/8)</f>
        <v>0</v>
      </c>
    </row>
    <row r="669" spans="1:7">
      <c r="A669" t="s">
        <v>327</v>
      </c>
      <c r="B669" t="s">
        <v>558</v>
      </c>
      <c r="C669" t="s">
        <v>559</v>
      </c>
      <c r="E669" t="s">
        <v>328</v>
      </c>
      <c r="F669" t="s">
        <v>558</v>
      </c>
      <c r="G669" t="s">
        <v>559</v>
      </c>
    </row>
    <row r="670" spans="1:7">
      <c r="B670">
        <v>1</v>
      </c>
      <c r="E670" t="s">
        <v>467</v>
      </c>
      <c r="F670">
        <v>1</v>
      </c>
      <c r="G670">
        <v>0.29499999999999998</v>
      </c>
    </row>
    <row r="671" spans="1:7">
      <c r="B671">
        <v>2</v>
      </c>
      <c r="F671">
        <v>2</v>
      </c>
      <c r="G671">
        <v>0.28499999999999998</v>
      </c>
    </row>
    <row r="672" spans="1:7">
      <c r="B672">
        <v>3</v>
      </c>
      <c r="F672">
        <v>3</v>
      </c>
      <c r="G672">
        <v>0.28299999999999997</v>
      </c>
    </row>
    <row r="673" spans="1:15">
      <c r="B673">
        <v>4</v>
      </c>
      <c r="F673">
        <v>4</v>
      </c>
      <c r="G673">
        <v>0.28000000000000003</v>
      </c>
    </row>
    <row r="674" spans="1:15">
      <c r="B674">
        <v>5</v>
      </c>
      <c r="F674">
        <v>5</v>
      </c>
      <c r="G674">
        <v>0.28399999999999997</v>
      </c>
    </row>
    <row r="675" spans="1:15">
      <c r="B675">
        <v>6</v>
      </c>
      <c r="F675">
        <v>6</v>
      </c>
      <c r="G675">
        <v>0.28599999999999998</v>
      </c>
    </row>
    <row r="676" spans="1:15">
      <c r="B676">
        <v>7</v>
      </c>
      <c r="F676">
        <v>7</v>
      </c>
      <c r="G676">
        <v>0.27100000000000002</v>
      </c>
    </row>
    <row r="677" spans="1:15">
      <c r="B677">
        <v>8</v>
      </c>
      <c r="F677">
        <v>8</v>
      </c>
      <c r="G677">
        <v>0.27600000000000002</v>
      </c>
    </row>
    <row r="679" spans="1:15">
      <c r="B679" t="s">
        <v>561</v>
      </c>
      <c r="C679">
        <f>(SUM(C670:C677)/8)</f>
        <v>0</v>
      </c>
      <c r="F679" t="s">
        <v>561</v>
      </c>
      <c r="G679">
        <f>(SUM(G670:G677)/8)</f>
        <v>0.28249999999999997</v>
      </c>
    </row>
    <row r="681" spans="1:15">
      <c r="A681" t="s">
        <v>560</v>
      </c>
      <c r="B681" t="s">
        <v>558</v>
      </c>
      <c r="C681" t="s">
        <v>559</v>
      </c>
      <c r="E681" t="s">
        <v>560</v>
      </c>
      <c r="F681" t="s">
        <v>558</v>
      </c>
      <c r="G681" t="s">
        <v>559</v>
      </c>
      <c r="I681" t="s">
        <v>502</v>
      </c>
      <c r="J681" t="s">
        <v>558</v>
      </c>
      <c r="K681" t="s">
        <v>559</v>
      </c>
      <c r="M681" t="s">
        <v>504</v>
      </c>
      <c r="N681" t="s">
        <v>558</v>
      </c>
      <c r="O681" t="s">
        <v>559</v>
      </c>
    </row>
    <row r="682" spans="1:15">
      <c r="B682">
        <v>1</v>
      </c>
      <c r="F682">
        <v>1</v>
      </c>
      <c r="I682" t="s">
        <v>633</v>
      </c>
      <c r="J682">
        <v>1</v>
      </c>
      <c r="K682">
        <v>0.27600000000000002</v>
      </c>
      <c r="M682" t="s">
        <v>633</v>
      </c>
      <c r="N682">
        <v>1</v>
      </c>
      <c r="O682">
        <v>0.27</v>
      </c>
    </row>
    <row r="683" spans="1:15">
      <c r="B683">
        <v>2</v>
      </c>
      <c r="F683">
        <v>2</v>
      </c>
      <c r="J683">
        <v>2</v>
      </c>
      <c r="K683">
        <v>0.28299999999999997</v>
      </c>
      <c r="N683">
        <v>2</v>
      </c>
      <c r="O683">
        <v>0.28000000000000003</v>
      </c>
    </row>
    <row r="684" spans="1:15">
      <c r="B684">
        <v>3</v>
      </c>
      <c r="F684">
        <v>3</v>
      </c>
      <c r="J684">
        <v>3</v>
      </c>
      <c r="K684">
        <v>0.28599999999999998</v>
      </c>
      <c r="N684">
        <v>3</v>
      </c>
      <c r="O684">
        <v>0.28499999999999998</v>
      </c>
    </row>
    <row r="685" spans="1:15">
      <c r="B685">
        <v>4</v>
      </c>
      <c r="F685">
        <v>4</v>
      </c>
      <c r="J685">
        <v>4</v>
      </c>
      <c r="K685">
        <v>0.27600000000000002</v>
      </c>
      <c r="N685">
        <v>4</v>
      </c>
      <c r="O685">
        <v>0.28199999999999997</v>
      </c>
    </row>
    <row r="686" spans="1:15">
      <c r="B686">
        <v>5</v>
      </c>
      <c r="F686">
        <v>5</v>
      </c>
      <c r="J686">
        <v>5</v>
      </c>
      <c r="K686">
        <v>0.27400000000000002</v>
      </c>
      <c r="N686">
        <v>5</v>
      </c>
      <c r="O686">
        <v>0.27800000000000002</v>
      </c>
    </row>
    <row r="687" spans="1:15">
      <c r="B687">
        <v>6</v>
      </c>
      <c r="F687">
        <v>6</v>
      </c>
      <c r="J687">
        <v>6</v>
      </c>
      <c r="K687">
        <v>0.28399999999999997</v>
      </c>
      <c r="N687">
        <v>6</v>
      </c>
      <c r="O687">
        <v>0.28299999999999997</v>
      </c>
    </row>
    <row r="688" spans="1:15">
      <c r="B688">
        <v>7</v>
      </c>
      <c r="F688">
        <v>7</v>
      </c>
      <c r="J688">
        <v>7</v>
      </c>
      <c r="K688">
        <v>0.28899999999999998</v>
      </c>
      <c r="N688">
        <v>7</v>
      </c>
      <c r="O688">
        <v>0.27600000000000002</v>
      </c>
    </row>
    <row r="689" spans="1:15">
      <c r="B689">
        <v>8</v>
      </c>
      <c r="F689">
        <v>8</v>
      </c>
      <c r="J689">
        <v>8</v>
      </c>
      <c r="K689">
        <v>0.27300000000000002</v>
      </c>
      <c r="N689">
        <v>8</v>
      </c>
      <c r="O689">
        <v>0.27900000000000003</v>
      </c>
    </row>
    <row r="691" spans="1:15">
      <c r="B691" t="s">
        <v>561</v>
      </c>
      <c r="C691">
        <f>(SUM(C682:C689)/8)</f>
        <v>0</v>
      </c>
      <c r="F691" t="s">
        <v>561</v>
      </c>
      <c r="G691">
        <f>(SUM(G682:G689)/8)</f>
        <v>0</v>
      </c>
      <c r="J691" t="s">
        <v>561</v>
      </c>
      <c r="K691">
        <f>(SUM(K682:K689)/8)</f>
        <v>0.28012500000000001</v>
      </c>
      <c r="N691" t="s">
        <v>561</v>
      </c>
      <c r="O691">
        <f>(SUM(O682:O689)/8)</f>
        <v>0.27912500000000001</v>
      </c>
    </row>
    <row r="693" spans="1:15">
      <c r="A693" t="s">
        <v>560</v>
      </c>
      <c r="B693" t="s">
        <v>558</v>
      </c>
      <c r="C693" t="s">
        <v>559</v>
      </c>
      <c r="E693" t="s">
        <v>560</v>
      </c>
      <c r="F693" t="s">
        <v>558</v>
      </c>
      <c r="G693" t="s">
        <v>559</v>
      </c>
      <c r="I693" t="s">
        <v>222</v>
      </c>
      <c r="J693" t="s">
        <v>558</v>
      </c>
      <c r="K693" t="s">
        <v>559</v>
      </c>
      <c r="M693" t="s">
        <v>506</v>
      </c>
      <c r="N693" t="s">
        <v>558</v>
      </c>
      <c r="O693" t="s">
        <v>559</v>
      </c>
    </row>
    <row r="694" spans="1:15">
      <c r="B694">
        <v>1</v>
      </c>
      <c r="F694">
        <v>1</v>
      </c>
      <c r="I694" t="s">
        <v>633</v>
      </c>
      <c r="J694">
        <v>1</v>
      </c>
      <c r="K694">
        <v>0.27300000000000002</v>
      </c>
      <c r="M694" t="s">
        <v>633</v>
      </c>
      <c r="N694">
        <v>1</v>
      </c>
      <c r="O694">
        <v>0.28299999999999997</v>
      </c>
    </row>
    <row r="695" spans="1:15">
      <c r="B695">
        <v>2</v>
      </c>
      <c r="F695">
        <v>2</v>
      </c>
      <c r="J695">
        <v>2</v>
      </c>
      <c r="K695">
        <v>0.28299999999999997</v>
      </c>
      <c r="N695">
        <v>2</v>
      </c>
      <c r="O695">
        <v>0.28399999999999997</v>
      </c>
    </row>
    <row r="696" spans="1:15">
      <c r="B696">
        <v>3</v>
      </c>
      <c r="F696">
        <v>3</v>
      </c>
      <c r="J696">
        <v>3</v>
      </c>
      <c r="K696">
        <v>0.28199999999999997</v>
      </c>
      <c r="N696">
        <v>3</v>
      </c>
      <c r="O696">
        <v>0.27400000000000002</v>
      </c>
    </row>
    <row r="697" spans="1:15">
      <c r="B697">
        <v>4</v>
      </c>
      <c r="F697">
        <v>4</v>
      </c>
      <c r="J697">
        <v>4</v>
      </c>
      <c r="K697">
        <v>0.27600000000000002</v>
      </c>
      <c r="N697">
        <v>4</v>
      </c>
      <c r="O697">
        <v>0.27500000000000002</v>
      </c>
    </row>
    <row r="698" spans="1:15">
      <c r="B698">
        <v>5</v>
      </c>
      <c r="F698">
        <v>5</v>
      </c>
      <c r="J698">
        <v>5</v>
      </c>
      <c r="K698">
        <v>0.27800000000000002</v>
      </c>
      <c r="N698">
        <v>5</v>
      </c>
      <c r="O698">
        <v>0.28499999999999998</v>
      </c>
    </row>
    <row r="699" spans="1:15">
      <c r="B699">
        <v>6</v>
      </c>
      <c r="F699">
        <v>6</v>
      </c>
      <c r="J699">
        <v>6</v>
      </c>
      <c r="K699">
        <v>0.28000000000000003</v>
      </c>
      <c r="N699">
        <v>6</v>
      </c>
      <c r="O699">
        <v>0.27900000000000003</v>
      </c>
    </row>
    <row r="700" spans="1:15">
      <c r="B700">
        <v>7</v>
      </c>
      <c r="F700">
        <v>7</v>
      </c>
      <c r="J700">
        <v>7</v>
      </c>
      <c r="K700">
        <v>0.27400000000000002</v>
      </c>
      <c r="N700">
        <v>7</v>
      </c>
      <c r="O700">
        <v>0.28499999999999998</v>
      </c>
    </row>
    <row r="701" spans="1:15">
      <c r="B701">
        <v>8</v>
      </c>
      <c r="F701">
        <v>8</v>
      </c>
      <c r="J701">
        <v>8</v>
      </c>
      <c r="K701">
        <v>0.27100000000000002</v>
      </c>
      <c r="N701">
        <v>8</v>
      </c>
      <c r="O701">
        <v>0.28000000000000003</v>
      </c>
    </row>
    <row r="703" spans="1:15">
      <c r="B703" t="s">
        <v>561</v>
      </c>
      <c r="C703">
        <f>(SUM(C694:C701)/8)</f>
        <v>0</v>
      </c>
      <c r="F703" t="s">
        <v>561</v>
      </c>
      <c r="G703">
        <f>(SUM(G694:G701)/8)</f>
        <v>0</v>
      </c>
      <c r="J703" t="s">
        <v>561</v>
      </c>
      <c r="K703">
        <f>(SUM(K694:K701)/8)</f>
        <v>0.27712500000000001</v>
      </c>
      <c r="N703" t="s">
        <v>561</v>
      </c>
      <c r="O703">
        <f>(SUM(O694:O701)/8)</f>
        <v>0.28062500000000001</v>
      </c>
    </row>
    <row r="705" spans="9:15">
      <c r="I705" t="s">
        <v>634</v>
      </c>
      <c r="J705" t="s">
        <v>558</v>
      </c>
      <c r="K705" t="s">
        <v>559</v>
      </c>
      <c r="M705" t="s">
        <v>635</v>
      </c>
      <c r="N705" t="s">
        <v>558</v>
      </c>
      <c r="O705" t="s">
        <v>559</v>
      </c>
    </row>
    <row r="706" spans="9:15">
      <c r="I706" t="s">
        <v>636</v>
      </c>
      <c r="J706">
        <v>1</v>
      </c>
      <c r="K706">
        <v>0.28000000000000003</v>
      </c>
      <c r="M706" t="s">
        <v>633</v>
      </c>
      <c r="N706">
        <v>1</v>
      </c>
      <c r="O706">
        <v>0.26200000000000001</v>
      </c>
    </row>
    <row r="707" spans="9:15">
      <c r="I707" t="s">
        <v>637</v>
      </c>
      <c r="J707">
        <v>2</v>
      </c>
      <c r="K707">
        <v>0.27500000000000002</v>
      </c>
      <c r="N707">
        <v>2</v>
      </c>
      <c r="O707">
        <v>0.27700000000000002</v>
      </c>
    </row>
    <row r="708" spans="9:15">
      <c r="J708">
        <v>3</v>
      </c>
      <c r="K708">
        <v>0.27700000000000002</v>
      </c>
      <c r="N708">
        <v>3</v>
      </c>
      <c r="O708">
        <v>0.28599999999999998</v>
      </c>
    </row>
    <row r="709" spans="9:15">
      <c r="J709">
        <v>4</v>
      </c>
      <c r="K709">
        <v>0.27100000000000002</v>
      </c>
      <c r="N709">
        <v>4</v>
      </c>
      <c r="O709">
        <v>0.27800000000000002</v>
      </c>
    </row>
    <row r="710" spans="9:15">
      <c r="J710">
        <v>5</v>
      </c>
      <c r="K710">
        <v>0.27500000000000002</v>
      </c>
      <c r="N710">
        <v>5</v>
      </c>
      <c r="O710">
        <v>0.27100000000000002</v>
      </c>
    </row>
    <row r="711" spans="9:15">
      <c r="J711">
        <v>6</v>
      </c>
      <c r="K711">
        <v>0.28499999999999998</v>
      </c>
      <c r="N711">
        <v>6</v>
      </c>
      <c r="O711">
        <v>0.27600000000000002</v>
      </c>
    </row>
    <row r="712" spans="9:15">
      <c r="J712">
        <v>7</v>
      </c>
      <c r="K712">
        <v>0.28499999999999998</v>
      </c>
      <c r="N712">
        <v>7</v>
      </c>
      <c r="O712">
        <v>0.26600000000000001</v>
      </c>
    </row>
    <row r="713" spans="9:15">
      <c r="J713">
        <v>8</v>
      </c>
      <c r="K713">
        <v>0.28299999999999997</v>
      </c>
      <c r="N713">
        <v>8</v>
      </c>
      <c r="O713">
        <v>0.26</v>
      </c>
    </row>
    <row r="715" spans="9:15">
      <c r="J715" t="s">
        <v>561</v>
      </c>
      <c r="K715">
        <f>(SUM(K706:K713)/8)</f>
        <v>0.27887499999999998</v>
      </c>
      <c r="N715" t="s">
        <v>561</v>
      </c>
      <c r="O715">
        <f>(SUM(O706:O713)/8)</f>
        <v>0.27200000000000002</v>
      </c>
    </row>
    <row r="717" spans="9:15">
      <c r="I717" t="s">
        <v>560</v>
      </c>
      <c r="J717" t="s">
        <v>558</v>
      </c>
      <c r="K717" t="s">
        <v>559</v>
      </c>
      <c r="M717" t="s">
        <v>560</v>
      </c>
      <c r="N717" t="s">
        <v>558</v>
      </c>
      <c r="O717" t="s">
        <v>559</v>
      </c>
    </row>
    <row r="718" spans="9:15">
      <c r="J718">
        <v>1</v>
      </c>
      <c r="N718">
        <v>1</v>
      </c>
    </row>
    <row r="719" spans="9:15">
      <c r="J719">
        <v>2</v>
      </c>
      <c r="N719">
        <v>2</v>
      </c>
    </row>
    <row r="720" spans="9:15">
      <c r="J720">
        <v>3</v>
      </c>
      <c r="N720">
        <v>3</v>
      </c>
    </row>
    <row r="721" spans="1:15">
      <c r="A721" t="s">
        <v>638</v>
      </c>
      <c r="B721" t="s">
        <v>558</v>
      </c>
      <c r="C721" t="s">
        <v>559</v>
      </c>
      <c r="E721" t="s">
        <v>639</v>
      </c>
      <c r="F721" t="s">
        <v>558</v>
      </c>
      <c r="G721" t="s">
        <v>559</v>
      </c>
      <c r="J721">
        <v>4</v>
      </c>
      <c r="N721">
        <v>4</v>
      </c>
    </row>
    <row r="722" spans="1:15">
      <c r="B722">
        <v>1</v>
      </c>
      <c r="C722">
        <v>0.28899999999999998</v>
      </c>
      <c r="F722">
        <v>1</v>
      </c>
      <c r="G722">
        <v>0.26</v>
      </c>
      <c r="J722">
        <v>5</v>
      </c>
      <c r="N722">
        <v>5</v>
      </c>
    </row>
    <row r="723" spans="1:15">
      <c r="B723">
        <v>2</v>
      </c>
      <c r="C723">
        <v>0.28799999999999998</v>
      </c>
      <c r="F723">
        <v>2</v>
      </c>
      <c r="G723">
        <v>0.26500000000000001</v>
      </c>
      <c r="J723">
        <v>6</v>
      </c>
      <c r="N723">
        <v>6</v>
      </c>
    </row>
    <row r="724" spans="1:15">
      <c r="B724">
        <v>3</v>
      </c>
      <c r="C724">
        <v>0.27200000000000002</v>
      </c>
      <c r="F724">
        <v>3</v>
      </c>
      <c r="G724">
        <v>0.28499999999999998</v>
      </c>
      <c r="J724">
        <v>7</v>
      </c>
      <c r="N724">
        <v>7</v>
      </c>
    </row>
    <row r="725" spans="1:15">
      <c r="B725">
        <v>4</v>
      </c>
      <c r="C725">
        <v>0.27800000000000002</v>
      </c>
      <c r="F725">
        <v>4</v>
      </c>
      <c r="G725">
        <v>0.28499999999999998</v>
      </c>
      <c r="J725">
        <v>8</v>
      </c>
      <c r="N725">
        <v>8</v>
      </c>
    </row>
    <row r="726" spans="1:15">
      <c r="B726">
        <v>5</v>
      </c>
      <c r="C726">
        <v>0.28599999999999998</v>
      </c>
      <c r="F726">
        <v>5</v>
      </c>
      <c r="G726">
        <v>0.28199999999999997</v>
      </c>
    </row>
    <row r="727" spans="1:15">
      <c r="B727">
        <v>6</v>
      </c>
      <c r="C727">
        <v>0.27700000000000002</v>
      </c>
      <c r="F727">
        <v>6</v>
      </c>
      <c r="G727">
        <v>0.26800000000000002</v>
      </c>
      <c r="J727" t="s">
        <v>561</v>
      </c>
      <c r="K727">
        <f>(SUM(K718:K725)/8)</f>
        <v>0</v>
      </c>
      <c r="N727" t="s">
        <v>561</v>
      </c>
      <c r="O727">
        <f>(SUM(O718:O725)/8)</f>
        <v>0</v>
      </c>
    </row>
    <row r="728" spans="1:15">
      <c r="B728">
        <v>7</v>
      </c>
      <c r="C728">
        <v>0.28699999999999998</v>
      </c>
      <c r="F728">
        <v>7</v>
      </c>
      <c r="G728">
        <v>0.25700000000000001</v>
      </c>
    </row>
    <row r="729" spans="1:15">
      <c r="B729">
        <v>8</v>
      </c>
      <c r="C729">
        <v>0.28199999999999997</v>
      </c>
      <c r="F729">
        <v>8</v>
      </c>
      <c r="G729">
        <v>0.27400000000000002</v>
      </c>
    </row>
    <row r="731" spans="1:15">
      <c r="B731" t="s">
        <v>561</v>
      </c>
      <c r="C731">
        <f>(SUM(C722:C729)/8)</f>
        <v>0.28237499999999999</v>
      </c>
      <c r="F731" t="s">
        <v>561</v>
      </c>
      <c r="G731">
        <f>(SUM(G722:G729)/8)</f>
        <v>0.27200000000000002</v>
      </c>
    </row>
    <row r="734" spans="1:15">
      <c r="A734" t="s">
        <v>640</v>
      </c>
      <c r="B734" t="s">
        <v>558</v>
      </c>
      <c r="C734" t="s">
        <v>559</v>
      </c>
      <c r="E734" t="s">
        <v>641</v>
      </c>
      <c r="F734" t="s">
        <v>558</v>
      </c>
      <c r="G734" t="s">
        <v>559</v>
      </c>
    </row>
    <row r="735" spans="1:15">
      <c r="B735">
        <v>1</v>
      </c>
      <c r="F735">
        <v>1</v>
      </c>
      <c r="G735">
        <v>0.27100000000000002</v>
      </c>
    </row>
    <row r="736" spans="1:15">
      <c r="B736">
        <v>2</v>
      </c>
      <c r="F736">
        <v>2</v>
      </c>
      <c r="G736">
        <v>0.27700000000000002</v>
      </c>
    </row>
    <row r="737" spans="1:7">
      <c r="B737">
        <v>3</v>
      </c>
      <c r="F737">
        <v>3</v>
      </c>
      <c r="G737">
        <v>0.27500000000000002</v>
      </c>
    </row>
    <row r="738" spans="1:7">
      <c r="B738">
        <v>4</v>
      </c>
      <c r="F738">
        <v>4</v>
      </c>
      <c r="G738">
        <v>0.27800000000000002</v>
      </c>
    </row>
    <row r="739" spans="1:7">
      <c r="B739">
        <v>5</v>
      </c>
      <c r="F739">
        <v>5</v>
      </c>
      <c r="G739">
        <v>0.27200000000000002</v>
      </c>
    </row>
    <row r="740" spans="1:7">
      <c r="B740">
        <v>6</v>
      </c>
      <c r="F740">
        <v>6</v>
      </c>
      <c r="G740">
        <v>0.26300000000000001</v>
      </c>
    </row>
    <row r="741" spans="1:7">
      <c r="B741">
        <v>7</v>
      </c>
      <c r="F741">
        <v>7</v>
      </c>
      <c r="G741">
        <v>0.26300000000000001</v>
      </c>
    </row>
    <row r="742" spans="1:7">
      <c r="B742">
        <v>8</v>
      </c>
      <c r="F742">
        <v>8</v>
      </c>
      <c r="G742">
        <v>0.27400000000000002</v>
      </c>
    </row>
    <row r="744" spans="1:7">
      <c r="B744" t="s">
        <v>561</v>
      </c>
      <c r="C744">
        <f>(SUM(C735:C742)/8)</f>
        <v>0</v>
      </c>
      <c r="F744" t="s">
        <v>561</v>
      </c>
      <c r="G744">
        <f>(SUM(G735:G742)/8)</f>
        <v>0.27162500000000001</v>
      </c>
    </row>
    <row r="747" spans="1:7">
      <c r="A747" t="s">
        <v>560</v>
      </c>
      <c r="B747" t="s">
        <v>558</v>
      </c>
      <c r="C747" t="s">
        <v>559</v>
      </c>
      <c r="E747" t="s">
        <v>560</v>
      </c>
      <c r="F747" t="s">
        <v>558</v>
      </c>
      <c r="G747" t="s">
        <v>559</v>
      </c>
    </row>
    <row r="748" spans="1:7">
      <c r="B748">
        <v>1</v>
      </c>
      <c r="F748">
        <v>1</v>
      </c>
    </row>
    <row r="749" spans="1:7">
      <c r="B749">
        <v>2</v>
      </c>
      <c r="F749">
        <v>2</v>
      </c>
    </row>
    <row r="750" spans="1:7">
      <c r="B750">
        <v>3</v>
      </c>
      <c r="F750">
        <v>3</v>
      </c>
    </row>
    <row r="751" spans="1:7">
      <c r="B751">
        <v>4</v>
      </c>
      <c r="F751">
        <v>4</v>
      </c>
    </row>
    <row r="752" spans="1:7">
      <c r="B752">
        <v>5</v>
      </c>
      <c r="F752">
        <v>5</v>
      </c>
    </row>
    <row r="753" spans="1:7">
      <c r="B753">
        <v>6</v>
      </c>
      <c r="F753">
        <v>6</v>
      </c>
    </row>
    <row r="754" spans="1:7">
      <c r="B754">
        <v>7</v>
      </c>
      <c r="F754">
        <v>7</v>
      </c>
    </row>
    <row r="755" spans="1:7">
      <c r="B755">
        <v>8</v>
      </c>
      <c r="F755">
        <v>8</v>
      </c>
    </row>
    <row r="757" spans="1:7">
      <c r="B757" t="s">
        <v>561</v>
      </c>
      <c r="C757">
        <f>(SUM(C748:C755)/8)</f>
        <v>0</v>
      </c>
      <c r="F757" t="s">
        <v>561</v>
      </c>
      <c r="G757">
        <f>(SUM(G748:G755)/8)</f>
        <v>0</v>
      </c>
    </row>
    <row r="760" spans="1:7">
      <c r="A760" t="s">
        <v>335</v>
      </c>
      <c r="B760" t="s">
        <v>558</v>
      </c>
      <c r="C760" t="s">
        <v>559</v>
      </c>
      <c r="E760" t="s">
        <v>336</v>
      </c>
      <c r="F760" t="s">
        <v>558</v>
      </c>
      <c r="G760" t="s">
        <v>559</v>
      </c>
    </row>
    <row r="761" spans="1:7">
      <c r="B761">
        <v>1</v>
      </c>
      <c r="C761">
        <v>0.27200000000000002</v>
      </c>
      <c r="F761">
        <v>1</v>
      </c>
      <c r="G761">
        <v>0.28699999999999998</v>
      </c>
    </row>
    <row r="762" spans="1:7">
      <c r="B762">
        <v>2</v>
      </c>
      <c r="C762">
        <v>0.27600000000000002</v>
      </c>
      <c r="F762">
        <v>2</v>
      </c>
      <c r="G762">
        <v>0.27600000000000002</v>
      </c>
    </row>
    <row r="763" spans="1:7">
      <c r="B763">
        <v>3</v>
      </c>
      <c r="C763">
        <v>0.28000000000000003</v>
      </c>
      <c r="F763">
        <v>3</v>
      </c>
      <c r="G763">
        <v>0.27300000000000002</v>
      </c>
    </row>
    <row r="764" spans="1:7">
      <c r="B764">
        <v>4</v>
      </c>
      <c r="C764">
        <v>0.27700000000000002</v>
      </c>
      <c r="F764">
        <v>4</v>
      </c>
      <c r="G764">
        <v>0.26900000000000002</v>
      </c>
    </row>
    <row r="765" spans="1:7">
      <c r="B765">
        <v>5</v>
      </c>
      <c r="C765">
        <v>0.27900000000000003</v>
      </c>
      <c r="F765">
        <v>5</v>
      </c>
      <c r="G765">
        <v>0.28299999999999997</v>
      </c>
    </row>
    <row r="766" spans="1:7">
      <c r="B766">
        <v>6</v>
      </c>
      <c r="C766">
        <v>0.27200000000000002</v>
      </c>
      <c r="F766">
        <v>6</v>
      </c>
      <c r="G766">
        <v>0.27600000000000002</v>
      </c>
    </row>
    <row r="767" spans="1:7">
      <c r="B767">
        <v>7</v>
      </c>
      <c r="C767">
        <v>0.27200000000000002</v>
      </c>
      <c r="F767">
        <v>7</v>
      </c>
      <c r="G767">
        <v>0.28000000000000003</v>
      </c>
    </row>
    <row r="768" spans="1:7">
      <c r="B768">
        <v>8</v>
      </c>
      <c r="C768">
        <v>0.28100000000000003</v>
      </c>
      <c r="F768">
        <v>8</v>
      </c>
      <c r="G768">
        <v>0.27700000000000002</v>
      </c>
    </row>
    <row r="770" spans="1:7">
      <c r="B770" t="s">
        <v>561</v>
      </c>
      <c r="C770">
        <f>(SUM(C761:C768)/8)</f>
        <v>0.27612500000000001</v>
      </c>
      <c r="F770" t="s">
        <v>561</v>
      </c>
      <c r="G770">
        <f>(SUM(G761:G768)/8)</f>
        <v>0.27762500000000001</v>
      </c>
    </row>
    <row r="772" spans="1:7">
      <c r="A772" t="s">
        <v>560</v>
      </c>
      <c r="B772" t="s">
        <v>558</v>
      </c>
      <c r="C772" t="s">
        <v>559</v>
      </c>
      <c r="E772" t="s">
        <v>560</v>
      </c>
      <c r="F772" t="s">
        <v>558</v>
      </c>
      <c r="G772" t="s">
        <v>559</v>
      </c>
    </row>
    <row r="773" spans="1:7">
      <c r="B773">
        <v>1</v>
      </c>
      <c r="F773">
        <v>1</v>
      </c>
    </row>
    <row r="774" spans="1:7">
      <c r="B774">
        <v>2</v>
      </c>
      <c r="F774">
        <v>2</v>
      </c>
    </row>
    <row r="775" spans="1:7">
      <c r="B775">
        <v>3</v>
      </c>
      <c r="F775">
        <v>3</v>
      </c>
    </row>
    <row r="776" spans="1:7">
      <c r="B776">
        <v>4</v>
      </c>
      <c r="F776">
        <v>4</v>
      </c>
    </row>
    <row r="777" spans="1:7">
      <c r="B777">
        <v>5</v>
      </c>
      <c r="F777">
        <v>5</v>
      </c>
    </row>
    <row r="778" spans="1:7">
      <c r="B778">
        <v>6</v>
      </c>
      <c r="F778">
        <v>6</v>
      </c>
    </row>
    <row r="779" spans="1:7">
      <c r="B779">
        <v>7</v>
      </c>
      <c r="F779">
        <v>7</v>
      </c>
    </row>
    <row r="780" spans="1:7">
      <c r="B780">
        <v>8</v>
      </c>
      <c r="F780">
        <v>8</v>
      </c>
    </row>
    <row r="782" spans="1:7">
      <c r="B782" t="s">
        <v>561</v>
      </c>
      <c r="C782">
        <f>(SUM(C773:C780)/8)</f>
        <v>0</v>
      </c>
      <c r="F782" t="s">
        <v>561</v>
      </c>
      <c r="G782">
        <f>(SUM(G773:G780)/8)</f>
        <v>0</v>
      </c>
    </row>
  </sheetData>
  <phoneticPr fontId="6" type="noConversion"/>
  <pageMargins left="0.7" right="0.7" top="0.75" bottom="0.75" header="0.3" footer="0.3"/>
  <tableParts count="1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9C38-29DC-4716-862A-03B39F964AD0}">
  <dimension ref="A1:G45"/>
  <sheetViews>
    <sheetView topLeftCell="B27" workbookViewId="0">
      <selection sqref="A1:XFD1048576"/>
    </sheetView>
  </sheetViews>
  <sheetFormatPr defaultRowHeight="14.45"/>
  <cols>
    <col min="1" max="1" width="32.28515625" bestFit="1" customWidth="1"/>
    <col min="2" max="2" width="65.85546875" bestFit="1" customWidth="1"/>
    <col min="3" max="3" width="18" bestFit="1" customWidth="1"/>
    <col min="4" max="4" width="12.85546875" bestFit="1" customWidth="1"/>
    <col min="5" max="5" width="12.28515625" bestFit="1" customWidth="1"/>
    <col min="6" max="6" width="18.42578125" bestFit="1" customWidth="1"/>
    <col min="7" max="7" width="36.85546875" bestFit="1" customWidth="1"/>
  </cols>
  <sheetData>
    <row r="1" spans="1:7" ht="15.6">
      <c r="A1" s="7" t="s">
        <v>23</v>
      </c>
      <c r="B1" s="6" t="s">
        <v>24</v>
      </c>
      <c r="C1" s="7" t="s">
        <v>30</v>
      </c>
      <c r="D1" s="7" t="s">
        <v>31</v>
      </c>
      <c r="E1" s="7" t="s">
        <v>35</v>
      </c>
      <c r="F1" s="7" t="s">
        <v>36</v>
      </c>
      <c r="G1" s="82" t="s">
        <v>37</v>
      </c>
    </row>
    <row r="2" spans="1:7">
      <c r="A2" t="s">
        <v>642</v>
      </c>
      <c r="B2" s="56" t="s">
        <v>643</v>
      </c>
      <c r="C2" s="10" t="s">
        <v>439</v>
      </c>
    </row>
    <row r="3" spans="1:7">
      <c r="A3" t="s">
        <v>644</v>
      </c>
      <c r="B3" s="56" t="s">
        <v>645</v>
      </c>
      <c r="C3" s="10" t="s">
        <v>439</v>
      </c>
    </row>
    <row r="4" spans="1:7">
      <c r="A4" t="s">
        <v>646</v>
      </c>
      <c r="B4" s="56" t="s">
        <v>647</v>
      </c>
      <c r="C4" s="10" t="s">
        <v>439</v>
      </c>
    </row>
    <row r="5" spans="1:7">
      <c r="A5" t="s">
        <v>648</v>
      </c>
      <c r="B5" s="56" t="s">
        <v>649</v>
      </c>
      <c r="C5" s="10" t="s">
        <v>439</v>
      </c>
    </row>
    <row r="6" spans="1:7">
      <c r="A6" t="s">
        <v>650</v>
      </c>
      <c r="B6" s="56" t="s">
        <v>651</v>
      </c>
      <c r="C6" s="10" t="s">
        <v>439</v>
      </c>
    </row>
    <row r="7" spans="1:7">
      <c r="A7" t="s">
        <v>652</v>
      </c>
      <c r="B7" s="56" t="s">
        <v>653</v>
      </c>
      <c r="C7" s="10" t="s">
        <v>439</v>
      </c>
    </row>
    <row r="8" spans="1:7">
      <c r="A8" s="22" t="s">
        <v>654</v>
      </c>
      <c r="B8" s="83" t="s">
        <v>655</v>
      </c>
      <c r="C8" s="84" t="s">
        <v>439</v>
      </c>
    </row>
    <row r="9" spans="1:7">
      <c r="A9" t="s">
        <v>656</v>
      </c>
      <c r="B9" s="56" t="s">
        <v>657</v>
      </c>
      <c r="C9" s="10" t="s">
        <v>439</v>
      </c>
    </row>
    <row r="10" spans="1:7">
      <c r="A10" t="s">
        <v>658</v>
      </c>
      <c r="B10" s="56" t="s">
        <v>659</v>
      </c>
      <c r="C10" s="10" t="s">
        <v>439</v>
      </c>
    </row>
    <row r="11" spans="1:7">
      <c r="A11" s="22" t="s">
        <v>660</v>
      </c>
      <c r="B11" s="83" t="s">
        <v>661</v>
      </c>
      <c r="C11" s="84" t="s">
        <v>439</v>
      </c>
    </row>
    <row r="12" spans="1:7">
      <c r="A12" t="s">
        <v>662</v>
      </c>
      <c r="B12" s="56" t="s">
        <v>663</v>
      </c>
      <c r="C12" s="10" t="s">
        <v>439</v>
      </c>
    </row>
    <row r="13" spans="1:7">
      <c r="A13" t="s">
        <v>664</v>
      </c>
      <c r="B13" s="56" t="s">
        <v>665</v>
      </c>
      <c r="C13" s="10" t="s">
        <v>439</v>
      </c>
    </row>
    <row r="14" spans="1:7">
      <c r="A14" s="22" t="s">
        <v>666</v>
      </c>
      <c r="B14" s="83" t="s">
        <v>667</v>
      </c>
      <c r="C14" s="84" t="s">
        <v>439</v>
      </c>
    </row>
    <row r="15" spans="1:7">
      <c r="A15" t="s">
        <v>668</v>
      </c>
      <c r="B15" s="56" t="s">
        <v>669</v>
      </c>
      <c r="C15" s="10" t="s">
        <v>439</v>
      </c>
    </row>
    <row r="16" spans="1:7">
      <c r="A16" t="s">
        <v>670</v>
      </c>
      <c r="B16" s="56" t="s">
        <v>671</v>
      </c>
      <c r="C16" s="10" t="s">
        <v>439</v>
      </c>
    </row>
    <row r="17" spans="1:4">
      <c r="B17" s="56"/>
      <c r="C17" s="10"/>
    </row>
    <row r="18" spans="1:4">
      <c r="A18" t="s">
        <v>672</v>
      </c>
      <c r="B18" s="56" t="s">
        <v>673</v>
      </c>
      <c r="C18" s="10" t="s">
        <v>439</v>
      </c>
    </row>
    <row r="19" spans="1:4">
      <c r="A19" t="s">
        <v>674</v>
      </c>
      <c r="B19" s="56" t="s">
        <v>675</v>
      </c>
      <c r="C19" s="10" t="s">
        <v>439</v>
      </c>
    </row>
    <row r="20" spans="1:4">
      <c r="A20" t="s">
        <v>676</v>
      </c>
      <c r="B20" s="56" t="s">
        <v>677</v>
      </c>
      <c r="C20" s="10" t="s">
        <v>439</v>
      </c>
    </row>
    <row r="21" spans="1:4">
      <c r="A21" t="s">
        <v>678</v>
      </c>
      <c r="B21" s="56" t="s">
        <v>679</v>
      </c>
      <c r="C21" s="10" t="s">
        <v>439</v>
      </c>
    </row>
    <row r="22" spans="1:4">
      <c r="A22" t="s">
        <v>680</v>
      </c>
      <c r="B22" s="56" t="s">
        <v>681</v>
      </c>
      <c r="C22" s="10" t="s">
        <v>439</v>
      </c>
    </row>
    <row r="23" spans="1:4">
      <c r="A23" t="s">
        <v>682</v>
      </c>
      <c r="B23" s="56" t="s">
        <v>683</v>
      </c>
      <c r="C23" s="10" t="s">
        <v>439</v>
      </c>
    </row>
    <row r="25" spans="1:4">
      <c r="A25" t="s">
        <v>684</v>
      </c>
      <c r="B25" s="56" t="s">
        <v>685</v>
      </c>
      <c r="C25" s="10" t="s">
        <v>438</v>
      </c>
      <c r="D25" t="s">
        <v>686</v>
      </c>
    </row>
    <row r="26" spans="1:4">
      <c r="A26" t="s">
        <v>687</v>
      </c>
      <c r="B26" s="56" t="s">
        <v>688</v>
      </c>
      <c r="C26" s="10" t="s">
        <v>438</v>
      </c>
      <c r="D26" t="s">
        <v>686</v>
      </c>
    </row>
    <row r="27" spans="1:4">
      <c r="A27" t="s">
        <v>689</v>
      </c>
      <c r="B27" s="56" t="s">
        <v>685</v>
      </c>
      <c r="C27" s="10" t="s">
        <v>438</v>
      </c>
      <c r="D27" t="s">
        <v>690</v>
      </c>
    </row>
    <row r="28" spans="1:4">
      <c r="A28" t="s">
        <v>691</v>
      </c>
      <c r="B28" s="56" t="s">
        <v>688</v>
      </c>
      <c r="C28" s="10" t="s">
        <v>438</v>
      </c>
      <c r="D28" t="s">
        <v>690</v>
      </c>
    </row>
    <row r="29" spans="1:4">
      <c r="B29" s="56"/>
      <c r="C29" s="10"/>
    </row>
    <row r="30" spans="1:4">
      <c r="B30" s="56"/>
      <c r="C30" s="10"/>
    </row>
    <row r="31" spans="1:4">
      <c r="C31" s="10"/>
    </row>
    <row r="32" spans="1:4">
      <c r="A32" t="s">
        <v>692</v>
      </c>
      <c r="B32" s="56" t="s">
        <v>693</v>
      </c>
      <c r="C32" s="10" t="s">
        <v>439</v>
      </c>
      <c r="D32" t="s">
        <v>686</v>
      </c>
    </row>
    <row r="33" spans="1:4">
      <c r="A33" t="s">
        <v>694</v>
      </c>
      <c r="B33" s="56" t="s">
        <v>695</v>
      </c>
      <c r="C33" s="10" t="s">
        <v>439</v>
      </c>
      <c r="D33" t="s">
        <v>686</v>
      </c>
    </row>
    <row r="34" spans="1:4">
      <c r="A34" t="s">
        <v>696</v>
      </c>
      <c r="B34" s="56" t="s">
        <v>697</v>
      </c>
      <c r="C34" s="10" t="s">
        <v>439</v>
      </c>
      <c r="D34" t="s">
        <v>686</v>
      </c>
    </row>
    <row r="35" spans="1:4">
      <c r="A35" t="s">
        <v>698</v>
      </c>
      <c r="B35" s="56" t="s">
        <v>699</v>
      </c>
      <c r="C35" s="10" t="s">
        <v>439</v>
      </c>
      <c r="D35" t="s">
        <v>686</v>
      </c>
    </row>
    <row r="37" spans="1:4">
      <c r="A37" t="s">
        <v>700</v>
      </c>
      <c r="B37" s="56" t="s">
        <v>693</v>
      </c>
      <c r="C37" s="10" t="s">
        <v>439</v>
      </c>
      <c r="D37" t="s">
        <v>690</v>
      </c>
    </row>
    <row r="38" spans="1:4">
      <c r="A38" t="s">
        <v>701</v>
      </c>
      <c r="B38" s="56" t="s">
        <v>695</v>
      </c>
      <c r="C38" s="10" t="s">
        <v>439</v>
      </c>
      <c r="D38" t="s">
        <v>690</v>
      </c>
    </row>
    <row r="39" spans="1:4">
      <c r="A39" t="s">
        <v>702</v>
      </c>
      <c r="B39" s="56" t="s">
        <v>697</v>
      </c>
      <c r="C39" s="10" t="s">
        <v>439</v>
      </c>
      <c r="D39" t="s">
        <v>690</v>
      </c>
    </row>
    <row r="40" spans="1:4">
      <c r="A40" t="s">
        <v>703</v>
      </c>
      <c r="B40" s="56" t="s">
        <v>699</v>
      </c>
      <c r="C40" s="10" t="s">
        <v>439</v>
      </c>
      <c r="D40" t="s">
        <v>690</v>
      </c>
    </row>
    <row r="42" spans="1:4">
      <c r="A42" t="s">
        <v>704</v>
      </c>
      <c r="B42" s="56" t="s">
        <v>693</v>
      </c>
      <c r="C42" s="10" t="s">
        <v>439</v>
      </c>
      <c r="D42" t="s">
        <v>705</v>
      </c>
    </row>
    <row r="43" spans="1:4">
      <c r="A43" t="s">
        <v>706</v>
      </c>
      <c r="B43" s="56" t="s">
        <v>695</v>
      </c>
      <c r="C43" s="10" t="s">
        <v>439</v>
      </c>
      <c r="D43" t="s">
        <v>707</v>
      </c>
    </row>
    <row r="44" spans="1:4">
      <c r="A44" t="s">
        <v>708</v>
      </c>
      <c r="B44" s="56" t="s">
        <v>697</v>
      </c>
      <c r="C44" s="10" t="s">
        <v>439</v>
      </c>
      <c r="D44" t="s">
        <v>709</v>
      </c>
    </row>
    <row r="45" spans="1:4">
      <c r="A45" t="s">
        <v>710</v>
      </c>
      <c r="B45" s="56" t="s">
        <v>699</v>
      </c>
      <c r="C45" s="10" t="s">
        <v>439</v>
      </c>
      <c r="D45" t="s">
        <v>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173C-7033-49D7-B7C4-6AAE09386759}">
  <dimension ref="A1:C60"/>
  <sheetViews>
    <sheetView zoomScale="80" zoomScaleNormal="80" workbookViewId="0">
      <selection activeCell="B19" sqref="B19"/>
    </sheetView>
  </sheetViews>
  <sheetFormatPr defaultRowHeight="14.45"/>
  <cols>
    <col min="1" max="1" width="50.140625" bestFit="1" customWidth="1"/>
    <col min="2" max="2" width="50" customWidth="1"/>
    <col min="3" max="3" width="142.5703125" customWidth="1"/>
    <col min="4" max="4" width="6" bestFit="1" customWidth="1"/>
  </cols>
  <sheetData>
    <row r="1" spans="1:3" s="46" customFormat="1">
      <c r="A1" s="42" t="s">
        <v>712</v>
      </c>
      <c r="B1" s="42" t="s">
        <v>361</v>
      </c>
      <c r="C1" s="42" t="s">
        <v>713</v>
      </c>
    </row>
    <row r="2" spans="1:3">
      <c r="A2" s="44" t="s">
        <v>714</v>
      </c>
      <c r="B2" s="44" t="s">
        <v>715</v>
      </c>
      <c r="C2" s="44" t="s">
        <v>716</v>
      </c>
    </row>
    <row r="3" spans="1:3">
      <c r="A3" s="45" t="s">
        <v>717</v>
      </c>
      <c r="B3" s="45" t="s">
        <v>718</v>
      </c>
      <c r="C3" s="45" t="s">
        <v>719</v>
      </c>
    </row>
    <row r="4" spans="1:3">
      <c r="A4" s="1" t="s">
        <v>720</v>
      </c>
      <c r="B4" s="1" t="s">
        <v>721</v>
      </c>
      <c r="C4" s="1" t="s">
        <v>722</v>
      </c>
    </row>
    <row r="5" spans="1:3">
      <c r="A5" s="1" t="s">
        <v>723</v>
      </c>
      <c r="B5" s="1" t="s">
        <v>715</v>
      </c>
      <c r="C5" s="1" t="s">
        <v>716</v>
      </c>
    </row>
    <row r="6" spans="1:3">
      <c r="A6" s="45" t="s">
        <v>724</v>
      </c>
      <c r="B6" s="45" t="s">
        <v>715</v>
      </c>
      <c r="C6" s="45" t="s">
        <v>716</v>
      </c>
    </row>
    <row r="7" spans="1:3">
      <c r="A7" s="1" t="s">
        <v>725</v>
      </c>
      <c r="B7" s="1" t="s">
        <v>721</v>
      </c>
      <c r="C7" s="1" t="s">
        <v>722</v>
      </c>
    </row>
    <row r="8" spans="1:3">
      <c r="A8" s="45" t="s">
        <v>726</v>
      </c>
      <c r="B8" s="45" t="s">
        <v>718</v>
      </c>
      <c r="C8" s="45" t="s">
        <v>719</v>
      </c>
    </row>
    <row r="9" spans="1:3">
      <c r="A9" s="1" t="s">
        <v>727</v>
      </c>
      <c r="B9" s="1" t="s">
        <v>715</v>
      </c>
      <c r="C9" s="1" t="s">
        <v>716</v>
      </c>
    </row>
    <row r="10" spans="1:3">
      <c r="A10" s="45" t="s">
        <v>728</v>
      </c>
      <c r="B10" s="45" t="s">
        <v>721</v>
      </c>
      <c r="C10" s="45" t="s">
        <v>722</v>
      </c>
    </row>
    <row r="11" spans="1:3">
      <c r="A11" s="1" t="s">
        <v>729</v>
      </c>
      <c r="B11" s="1" t="s">
        <v>730</v>
      </c>
      <c r="C11" s="1" t="s">
        <v>731</v>
      </c>
    </row>
    <row r="12" spans="1:3">
      <c r="A12" s="45" t="s">
        <v>732</v>
      </c>
      <c r="B12" s="45" t="s">
        <v>730</v>
      </c>
      <c r="C12" s="45" t="s">
        <v>733</v>
      </c>
    </row>
    <row r="13" spans="1:3">
      <c r="A13" s="45" t="s">
        <v>734</v>
      </c>
      <c r="B13" s="45" t="s">
        <v>735</v>
      </c>
      <c r="C13" s="45" t="s">
        <v>736</v>
      </c>
    </row>
    <row r="14" spans="1:3">
      <c r="A14" s="1" t="s">
        <v>737</v>
      </c>
      <c r="B14" s="1" t="s">
        <v>735</v>
      </c>
      <c r="C14" s="1" t="s">
        <v>736</v>
      </c>
    </row>
    <row r="15" spans="1:3">
      <c r="A15" s="44" t="s">
        <v>738</v>
      </c>
      <c r="B15" s="44" t="s">
        <v>739</v>
      </c>
      <c r="C15" s="44" t="s">
        <v>740</v>
      </c>
    </row>
    <row r="16" spans="1:3">
      <c r="A16" s="45" t="s">
        <v>741</v>
      </c>
      <c r="B16" s="45" t="s">
        <v>739</v>
      </c>
      <c r="C16" s="45" t="s">
        <v>742</v>
      </c>
    </row>
    <row r="17" spans="1:3">
      <c r="A17" s="44" t="s">
        <v>743</v>
      </c>
      <c r="B17" s="44" t="s">
        <v>744</v>
      </c>
      <c r="C17" s="44" t="s">
        <v>745</v>
      </c>
    </row>
    <row r="18" spans="1:3">
      <c r="A18" s="45" t="s">
        <v>746</v>
      </c>
      <c r="B18" s="45" t="s">
        <v>744</v>
      </c>
      <c r="C18" s="45" t="s">
        <v>745</v>
      </c>
    </row>
    <row r="19" spans="1:3">
      <c r="A19" s="45" t="s">
        <v>747</v>
      </c>
      <c r="B19" s="45" t="s">
        <v>748</v>
      </c>
      <c r="C19" s="45" t="s">
        <v>749</v>
      </c>
    </row>
    <row r="20" spans="1:3">
      <c r="A20" s="1" t="s">
        <v>750</v>
      </c>
      <c r="B20" s="1" t="s">
        <v>748</v>
      </c>
      <c r="C20" s="1" t="s">
        <v>749</v>
      </c>
    </row>
    <row r="21" spans="1:3">
      <c r="A21" s="1" t="s">
        <v>751</v>
      </c>
      <c r="B21" s="1" t="s">
        <v>752</v>
      </c>
      <c r="C21" s="1" t="s">
        <v>753</v>
      </c>
    </row>
    <row r="22" spans="1:3">
      <c r="A22" s="1" t="s">
        <v>754</v>
      </c>
      <c r="B22" s="1" t="s">
        <v>755</v>
      </c>
      <c r="C22" s="1" t="s">
        <v>753</v>
      </c>
    </row>
    <row r="23" spans="1:3">
      <c r="A23" s="1" t="s">
        <v>756</v>
      </c>
      <c r="B23" s="1" t="s">
        <v>757</v>
      </c>
      <c r="C23" s="1" t="s">
        <v>758</v>
      </c>
    </row>
    <row r="24" spans="1:3">
      <c r="A24" s="51" t="s">
        <v>759</v>
      </c>
      <c r="B24" s="45" t="s">
        <v>760</v>
      </c>
      <c r="C24" s="45" t="s">
        <v>761</v>
      </c>
    </row>
    <row r="25" spans="1:3">
      <c r="A25" s="1" t="s">
        <v>762</v>
      </c>
      <c r="B25" s="1" t="s">
        <v>760</v>
      </c>
      <c r="C25" s="1" t="s">
        <v>761</v>
      </c>
    </row>
    <row r="26" spans="1:3">
      <c r="A26" s="51" t="s">
        <v>763</v>
      </c>
      <c r="B26" s="45" t="s">
        <v>764</v>
      </c>
      <c r="C26" s="45" t="s">
        <v>765</v>
      </c>
    </row>
    <row r="27" spans="1:3">
      <c r="A27" s="51" t="s">
        <v>766</v>
      </c>
      <c r="B27" s="45" t="s">
        <v>767</v>
      </c>
      <c r="C27" s="45" t="s">
        <v>768</v>
      </c>
    </row>
    <row r="28" spans="1:3">
      <c r="A28" s="51" t="s">
        <v>769</v>
      </c>
      <c r="B28" s="45" t="s">
        <v>770</v>
      </c>
      <c r="C28" s="45" t="s">
        <v>771</v>
      </c>
    </row>
    <row r="29" spans="1:3">
      <c r="A29" s="52" t="s">
        <v>772</v>
      </c>
      <c r="B29" s="52" t="s">
        <v>773</v>
      </c>
      <c r="C29" s="52" t="s">
        <v>774</v>
      </c>
    </row>
    <row r="30" spans="1:3">
      <c r="A30" t="s">
        <v>775</v>
      </c>
      <c r="B30" t="s">
        <v>767</v>
      </c>
      <c r="C30" t="s">
        <v>776</v>
      </c>
    </row>
    <row r="31" spans="1:3">
      <c r="A31" s="53" t="s">
        <v>777</v>
      </c>
      <c r="B31" s="53" t="s">
        <v>778</v>
      </c>
      <c r="C31" s="53" t="s">
        <v>779</v>
      </c>
    </row>
    <row r="32" spans="1:3">
      <c r="A32" t="s">
        <v>780</v>
      </c>
      <c r="B32" t="s">
        <v>764</v>
      </c>
      <c r="C32" t="s">
        <v>781</v>
      </c>
    </row>
    <row r="33" spans="1:3">
      <c r="A33" s="53" t="s">
        <v>782</v>
      </c>
      <c r="B33" s="54" t="s">
        <v>783</v>
      </c>
      <c r="C33" s="54" t="s">
        <v>784</v>
      </c>
    </row>
    <row r="34" spans="1:3">
      <c r="A34" s="53" t="s">
        <v>785</v>
      </c>
      <c r="B34" s="53" t="s">
        <v>764</v>
      </c>
      <c r="C34" s="53" t="s">
        <v>786</v>
      </c>
    </row>
    <row r="35" spans="1:3">
      <c r="A35" s="53" t="s">
        <v>787</v>
      </c>
      <c r="B35" s="53" t="s">
        <v>788</v>
      </c>
      <c r="C35" s="53" t="s">
        <v>789</v>
      </c>
    </row>
    <row r="36" spans="1:3">
      <c r="A36" t="s">
        <v>790</v>
      </c>
      <c r="B36" t="s">
        <v>791</v>
      </c>
      <c r="C36" t="s">
        <v>792</v>
      </c>
    </row>
    <row r="37" spans="1:3">
      <c r="A37" s="53" t="s">
        <v>793</v>
      </c>
      <c r="B37" s="53" t="s">
        <v>791</v>
      </c>
      <c r="C37" s="53" t="s">
        <v>794</v>
      </c>
    </row>
    <row r="38" spans="1:3">
      <c r="A38" t="s">
        <v>795</v>
      </c>
      <c r="B38" t="s">
        <v>796</v>
      </c>
      <c r="C38" t="s">
        <v>797</v>
      </c>
    </row>
    <row r="39" spans="1:3">
      <c r="A39" s="53" t="s">
        <v>798</v>
      </c>
      <c r="B39" s="53" t="s">
        <v>796</v>
      </c>
      <c r="C39" s="53" t="s">
        <v>797</v>
      </c>
    </row>
    <row r="40" spans="1:3">
      <c r="A40" t="s">
        <v>799</v>
      </c>
      <c r="B40" t="s">
        <v>800</v>
      </c>
      <c r="C40" t="s">
        <v>801</v>
      </c>
    </row>
    <row r="41" spans="1:3">
      <c r="A41" s="53" t="s">
        <v>802</v>
      </c>
      <c r="B41" s="53" t="s">
        <v>803</v>
      </c>
      <c r="C41" s="53" t="s">
        <v>804</v>
      </c>
    </row>
    <row r="48" spans="1:3">
      <c r="A48" t="s">
        <v>805</v>
      </c>
      <c r="B48" t="s">
        <v>806</v>
      </c>
    </row>
    <row r="49" spans="1:2">
      <c r="A49" t="s">
        <v>807</v>
      </c>
    </row>
    <row r="50" spans="1:2">
      <c r="A50" t="s">
        <v>808</v>
      </c>
    </row>
    <row r="51" spans="1:2">
      <c r="A51" t="s">
        <v>809</v>
      </c>
    </row>
    <row r="52" spans="1:2">
      <c r="A52" t="s">
        <v>810</v>
      </c>
    </row>
    <row r="53" spans="1:2">
      <c r="A53" t="s">
        <v>811</v>
      </c>
    </row>
    <row r="55" spans="1:2">
      <c r="A55" s="43">
        <v>45380</v>
      </c>
    </row>
    <row r="56" spans="1:2">
      <c r="A56" s="55" t="s">
        <v>812</v>
      </c>
      <c r="B56" s="55" t="s">
        <v>813</v>
      </c>
    </row>
    <row r="57" spans="1:2">
      <c r="A57" s="56"/>
      <c r="B57" s="56"/>
    </row>
    <row r="58" spans="1:2">
      <c r="A58" s="55" t="s">
        <v>814</v>
      </c>
      <c r="B58" s="55" t="s">
        <v>815</v>
      </c>
    </row>
    <row r="59" spans="1:2">
      <c r="A59" s="56"/>
      <c r="B59" s="56"/>
    </row>
    <row r="60" spans="1:2">
      <c r="A60" s="55" t="s">
        <v>816</v>
      </c>
      <c r="B60" s="55" t="s">
        <v>817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D4E596EE72C743A6DBD721D9092909" ma:contentTypeVersion="17" ma:contentTypeDescription="Create a new document." ma:contentTypeScope="" ma:versionID="e0b943ae84e9a719220a0ca5619baf56">
  <xsd:schema xmlns:xsd="http://www.w3.org/2001/XMLSchema" xmlns:xs="http://www.w3.org/2001/XMLSchema" xmlns:p="http://schemas.microsoft.com/office/2006/metadata/properties" xmlns:ns2="7993a1a9-e939-4f27-b4ec-81508310e3f3" xmlns:ns3="b0d669d4-f02d-4a52-8a54-bc870a139dc2" targetNamespace="http://schemas.microsoft.com/office/2006/metadata/properties" ma:root="true" ma:fieldsID="dc36951e22397c171dd311c3d143c6bd" ns2:_="" ns3:_="">
    <xsd:import namespace="7993a1a9-e939-4f27-b4ec-81508310e3f3"/>
    <xsd:import namespace="b0d669d4-f02d-4a52-8a54-bc870a139d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3a1a9-e939-4f27-b4ec-81508310e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b6df9e-4af9-4f5d-938b-65371e8ff2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669d4-f02d-4a52-8a54-bc870a139dc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ab53bf-84f2-491d-813f-480d1a9cae72}" ma:internalName="TaxCatchAll" ma:showField="CatchAllData" ma:web="b0d669d4-f02d-4a52-8a54-bc870a139d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0d669d4-f02d-4a52-8a54-bc870a139dc2">
      <UserInfo>
        <DisplayName>Maheesha Prasadi Paniyanduwage</DisplayName>
        <AccountId>406</AccountId>
        <AccountType/>
      </UserInfo>
    </SharedWithUsers>
    <lcf76f155ced4ddcb4097134ff3c332f xmlns="7993a1a9-e939-4f27-b4ec-81508310e3f3">
      <Terms xmlns="http://schemas.microsoft.com/office/infopath/2007/PartnerControls"/>
    </lcf76f155ced4ddcb4097134ff3c332f>
    <TaxCatchAll xmlns="b0d669d4-f02d-4a52-8a54-bc870a139dc2" xsi:nil="true"/>
  </documentManagement>
</p:properties>
</file>

<file path=customXml/itemProps1.xml><?xml version="1.0" encoding="utf-8"?>
<ds:datastoreItem xmlns:ds="http://schemas.openxmlformats.org/officeDocument/2006/customXml" ds:itemID="{65E88873-0045-486C-9F40-6AFBE9BA47E1}"/>
</file>

<file path=customXml/itemProps2.xml><?xml version="1.0" encoding="utf-8"?>
<ds:datastoreItem xmlns:ds="http://schemas.openxmlformats.org/officeDocument/2006/customXml" ds:itemID="{F9EAC2F3-3DAA-46AF-9610-92C3AFD3AB15}"/>
</file>

<file path=customXml/itemProps3.xml><?xml version="1.0" encoding="utf-8"?>
<ds:datastoreItem xmlns:ds="http://schemas.openxmlformats.org/officeDocument/2006/customXml" ds:itemID="{408FA14F-1A9D-4979-85CD-5B97B90ADC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Udari Kodithuwakku</dc:creator>
  <cp:keywords/>
  <dc:description/>
  <cp:lastModifiedBy/>
  <cp:revision/>
  <dcterms:created xsi:type="dcterms:W3CDTF">2023-12-26T15:39:33Z</dcterms:created>
  <dcterms:modified xsi:type="dcterms:W3CDTF">2024-07-15T16:22:34Z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0x01010050D4E596EE72C743A6DBD721D9092909</vt:lpwstr>
  </property>
  <property fmtid="{D5CDD505-2E9C-101B-9397-08002B2CF9AE}" pid="3" name="MediaServiceImageTags">
    <vt:lpwstr/>
  </property>
</Properties>
</file>