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3" activeTab="7"/>
  </bookViews>
  <sheets>
    <sheet name="TEXT FUNCTIONS" sheetId="2" r:id="rId1"/>
    <sheet name="Basic if with text and numbers" sheetId="3" r:id="rId2"/>
    <sheet name="conditions" sheetId="4" r:id="rId3"/>
    <sheet name="Scenario based que on conditins" sheetId="1" r:id="rId4"/>
    <sheet name="Date and time functions" sheetId="5" r:id="rId5"/>
    <sheet name="V-LOOKUP" sheetId="6" r:id="rId6"/>
    <sheet name="H-LOOKUP" sheetId="7" r:id="rId7"/>
    <sheet name="X-LOOK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<sst xmlns="http://schemas.openxmlformats.org/spreadsheetml/2006/main" count="254" uniqueCount="204">
  <si>
    <t xml:space="preserve">TEXT FUNCTION </t>
  </si>
  <si>
    <t>Name</t>
  </si>
  <si>
    <t>Father Name</t>
  </si>
  <si>
    <t>Surname</t>
  </si>
  <si>
    <t>gender</t>
  </si>
  <si>
    <t>concatination(merging</t>
  </si>
  <si>
    <t>Textjoin=(to avoid extra spaces)</t>
  </si>
  <si>
    <t xml:space="preserve">TRIM=remove the extra spaces </t>
  </si>
  <si>
    <t>LENGTH</t>
  </si>
  <si>
    <t>Left=if u want first or starting things</t>
  </si>
  <si>
    <t>RIGHT=when  you want only last thing</t>
  </si>
  <si>
    <t>MID=when you want middle value(text(7=including space(start_num) and 7=how many character u want to cut )</t>
  </si>
  <si>
    <t>UPPER= all lower case converted into upper case</t>
  </si>
  <si>
    <t>Lower=all uper cases converted into lower case'</t>
  </si>
  <si>
    <t>Proper=when u want a things in proper manner</t>
  </si>
  <si>
    <t>ShwetA</t>
  </si>
  <si>
    <t>Tejram</t>
  </si>
  <si>
    <t xml:space="preserve">     Ghotekar</t>
  </si>
  <si>
    <t>female</t>
  </si>
  <si>
    <t>Shweta  Tejram Ghotekar</t>
  </si>
  <si>
    <t>Shweta  Tejram      Ghotekar</t>
  </si>
  <si>
    <t>Shweta Tejram Ghotekar</t>
  </si>
  <si>
    <t>ShrAdhA</t>
  </si>
  <si>
    <t>Pavan</t>
  </si>
  <si>
    <t xml:space="preserve">      Maleishra</t>
  </si>
  <si>
    <t>Male</t>
  </si>
  <si>
    <t>Shradha Pavan Maleishra</t>
  </si>
  <si>
    <t>Shradha Pavan       Maleishra</t>
  </si>
  <si>
    <t>sHruti</t>
  </si>
  <si>
    <t>Nakhare</t>
  </si>
  <si>
    <t>Shruti  Nakhare</t>
  </si>
  <si>
    <t>Shruti Nakhare</t>
  </si>
  <si>
    <t>Shruti  T. Nakhare</t>
  </si>
  <si>
    <t xml:space="preserve">   SaKshi</t>
  </si>
  <si>
    <t>Sarode</t>
  </si>
  <si>
    <t xml:space="preserve">   Sakshi  Sarode</t>
  </si>
  <si>
    <t xml:space="preserve">   Sakshi Sarode</t>
  </si>
  <si>
    <t>Sakshi Sarode</t>
  </si>
  <si>
    <t>BASIC IF WITH TEXT AND NUMBERS</t>
  </si>
  <si>
    <t>emp</t>
  </si>
  <si>
    <t>age</t>
  </si>
  <si>
    <t>salary</t>
  </si>
  <si>
    <t>dept</t>
  </si>
  <si>
    <t>performance score</t>
  </si>
  <si>
    <t>Basic if with text</t>
  </si>
  <si>
    <t>Basic if with numbers</t>
  </si>
  <si>
    <t xml:space="preserve">Basic if with salary </t>
  </si>
  <si>
    <t>If with two co
nditions(or)</t>
  </si>
  <si>
    <t>If with two contion (age and salary)</t>
  </si>
  <si>
    <t>john</t>
  </si>
  <si>
    <t>HR</t>
  </si>
  <si>
    <t>male</t>
  </si>
  <si>
    <t>sarah</t>
  </si>
  <si>
    <t>SALES</t>
  </si>
  <si>
    <t>mike</t>
  </si>
  <si>
    <t>emmma</t>
  </si>
  <si>
    <t>IT</t>
  </si>
  <si>
    <t>david</t>
  </si>
  <si>
    <t>lucy</t>
  </si>
  <si>
    <t>CONDITIONS</t>
  </si>
  <si>
    <t xml:space="preserve">perfeormance score </t>
  </si>
  <si>
    <t>AND=Both cndition are true</t>
  </si>
  <si>
    <t>OR= single condition is true.</t>
  </si>
  <si>
    <t>Nested if:- more than 2 conditions</t>
  </si>
  <si>
    <t>Nested simple(new nested updated)=for more than 2 conditions(we use "ifs"</t>
  </si>
  <si>
    <t>sumif= add up the values in a range that meet a specific condition (add the values like we have it dept salary in diff column like 5000+2000=70000)</t>
  </si>
  <si>
    <t xml:space="preserve">AVERAGE IF:-- find the middle value (the mean) </t>
  </si>
  <si>
    <t>COUNT IF :- COUNT is used to count how many numbers are in a group of cells.</t>
  </si>
  <si>
    <t>sara</t>
  </si>
  <si>
    <t>emma</t>
  </si>
  <si>
    <t>AND= age is grester than 30k and salary is greater than 50kthen eligibe for bonus otherwisenot eligible?</t>
  </si>
  <si>
    <t>OR = age is less than 25,and salary is less than 40k,need growth otherwise stable.</t>
  </si>
  <si>
    <t>Nested if :-Age is greater than or equal to 50,"senior",age is greater than or equal to 30,"younng",otherwise "adult"</t>
  </si>
  <si>
    <t>Nested simple :- if age is greater than or equal to 50,"senior",if age is greater tha or euqal to 30 ."young",otherwise "adult"</t>
  </si>
  <si>
    <t>SUMIF= we want a salary for whole IT department</t>
  </si>
  <si>
    <t>AVERAGE IF :-- when you wnat to find the middle(average) value of the IT DEPARTMENT.(performance score of it dept).</t>
  </si>
  <si>
    <t>COUNT IF :- We want how many IT dept in the above table?</t>
  </si>
  <si>
    <t xml:space="preserve">SCANARIOS BASED QUES </t>
  </si>
  <si>
    <t>sales</t>
  </si>
  <si>
    <t>target</t>
  </si>
  <si>
    <t>experience</t>
  </si>
  <si>
    <t>rating</t>
  </si>
  <si>
    <t>sales&gt;=target,Yes,No</t>
  </si>
  <si>
    <t>AND=Sales&gt;target,sales&gt;exp,"eligible for bonus,"not eligible"</t>
  </si>
  <si>
    <t>OR=rating&lt;3.5,sales&lt;target,"need attention","no attention"</t>
  </si>
  <si>
    <t>Nested if=rating&gt;=4.5,"execellent",rating&gt;=3.5,"good",rating&lt;3.5,"average"</t>
  </si>
  <si>
    <t>AND= dept="sales",rating&gt;4,"promotion"</t>
  </si>
  <si>
    <t>OR =exp&lt;2 ,rating&lt;3,"training required","no"</t>
  </si>
  <si>
    <t>Nested if =sales&gt;=11000,"high",sales&gt;=9000,"medium",sales&lt;9000,"low"</t>
  </si>
  <si>
    <t>Nested if (simple)---same conditions as previous</t>
  </si>
  <si>
    <t>AND= dept="HR",rating&gt;=4</t>
  </si>
  <si>
    <t>NESTED IF SIMPLE =exp=5,"senior",exp&gt;=3,"mid",exp&lt;3,"junior"</t>
  </si>
  <si>
    <t>Nested if=same as previous condition</t>
  </si>
  <si>
    <t>If with text and logic = if(or(dept="sales",dept="markering"),""client facing","internal"</t>
  </si>
  <si>
    <t>AND=if(and(exp&gt;4,sals&gt;9500),"incentive","no incentive"</t>
  </si>
  <si>
    <t>Nested if simple = rating&gt;=4.5,"outstanding",rating&gt;4,"very good",rating&gt;3,"satisfactory",rating&lt;3,"poor"</t>
  </si>
  <si>
    <t>OR = sales&gt;9000,exp&lt;2,"warning"</t>
  </si>
  <si>
    <t>AND = exp&gt;=5,dept&lt;&gt;"HR" (not sign=&lt;&gt;)</t>
  </si>
  <si>
    <t>Nested if simple= sales&gt;=12000,"15%",sales&gt;=10000,"10%",sales&gt;=9000,"5%",sales&lt;9000,"0"</t>
  </si>
  <si>
    <t>Alice</t>
  </si>
  <si>
    <t>Sales</t>
  </si>
  <si>
    <t>Bob</t>
  </si>
  <si>
    <t>Charlie</t>
  </si>
  <si>
    <t>MARKETING</t>
  </si>
  <si>
    <t>Diana</t>
  </si>
  <si>
    <t>Ethan</t>
  </si>
  <si>
    <t>Fiona</t>
  </si>
  <si>
    <t>1) Create a column to show "YES",if sales are greater than or equal to the target,else NO ?</t>
  </si>
  <si>
    <t>2)if with And :- show "eligible for bonus" if sales are above target and experience is more than 3 years?</t>
  </si>
  <si>
    <t>3)IF WITH OR :- show "needs attention" if rating is below 3.5 or sales are less than target</t>
  </si>
  <si>
    <t>4) Nested if :- (based on rating)if rating is 4.5 and above,"excellent",3.5 to 4.49,"good",below&lt;3.5,"average"</t>
  </si>
  <si>
    <t>5)IF WITH AND :-- Display "promotion"if the emp is from sales dept and has rating more than 4.</t>
  </si>
  <si>
    <t>6)IF WITH OR :-- show "training required"if experience is less than 2 or rating is below 3.</t>
  </si>
  <si>
    <t>7)Nested if :- based on sales performance , &gt;=1100-"high",&gt;=9000-"medium",&lt;9000-"low"</t>
  </si>
  <si>
    <t>8) if with AND :-- display "star"if the emp is from dept HR and has a rating of 4 or more.</t>
  </si>
  <si>
    <t>9)NESTED IF :- 5 years="senior,3 to 5 yrs,"mid",&lt;3="junior"</t>
  </si>
  <si>
    <t>10) IF WITH TEXT AND LOGIC :-- show"client facing" if dept is sales or marketing,else"internal"</t>
  </si>
  <si>
    <t>11)show "incentive" if the emp has more than 4 yr exp and sales are over $9500.otherwise show "no incentive"</t>
  </si>
  <si>
    <t>12)4.5 and above -"outstanding",4.0-4.9="very good",3.0-3.99="satisfactory",blow 3.0 ="poor"</t>
  </si>
  <si>
    <t>13)if sales are less than$9000 or exp is under 2 yrs ,"warning"</t>
  </si>
  <si>
    <t>14)if exp is 5 or more than that and dept is not HR ,show "manager"</t>
  </si>
  <si>
    <t>15) assign bonus percentage based on sales,&gt;=12000="15%",&gt;=10000="10%",&gt;=9000="5%",below 9000="0%"</t>
  </si>
  <si>
    <t>DATE AND TIME FUNCTIONS</t>
  </si>
  <si>
    <t xml:space="preserve">FUNCTIONS </t>
  </si>
  <si>
    <t>DESCRIPTION</t>
  </si>
  <si>
    <t>EXAMPLE</t>
  </si>
  <si>
    <t>TODAY()</t>
  </si>
  <si>
    <t>return the current value</t>
  </si>
  <si>
    <t>NOW()</t>
  </si>
  <si>
    <t>return the current date and time</t>
  </si>
  <si>
    <t>DAY()</t>
  </si>
  <si>
    <t>exact day from date</t>
  </si>
  <si>
    <t>MONTH()</t>
  </si>
  <si>
    <t xml:space="preserve">extract month </t>
  </si>
  <si>
    <t>YEAR()</t>
  </si>
  <si>
    <t>extract the year</t>
  </si>
  <si>
    <t>HOUR()</t>
  </si>
  <si>
    <t>extract the hour</t>
  </si>
  <si>
    <t>MINUTES()</t>
  </si>
  <si>
    <t>extract minutes</t>
  </si>
  <si>
    <t>SECOND()</t>
  </si>
  <si>
    <t>extract second</t>
  </si>
  <si>
    <t>WEEKDAY()  {it counts from sunday}</t>
  </si>
  <si>
    <t xml:space="preserve">return the number of the day in week </t>
  </si>
  <si>
    <t>WEEKNUM() {year me se konsa week hai}</t>
  </si>
  <si>
    <t>return the week number of the year.</t>
  </si>
  <si>
    <t>DATE DIFFERENECE {startdate,end date,"D"//"M"//"Y"}</t>
  </si>
  <si>
    <t>calculates the difference between two dates in various units — like years, months, or days.</t>
  </si>
  <si>
    <t>TEXT()</t>
  </si>
  <si>
    <r>
      <rPr>
        <sz val="11"/>
        <color theme="1"/>
        <rFont val="Calibri"/>
        <charset val="134"/>
        <scheme val="minor"/>
      </rPr>
      <t xml:space="preserve">The TEXT function formats numbers and dates as </t>
    </r>
    <r>
      <rPr>
        <b/>
        <sz val="11"/>
        <color theme="1"/>
        <rFont val="Calibri"/>
        <charset val="134"/>
        <scheme val="minor"/>
      </rPr>
      <t>custom text strings</t>
    </r>
    <r>
      <rPr>
        <sz val="11"/>
        <color theme="1"/>
        <rFont val="Calibri"/>
        <charset val="134"/>
        <scheme val="minor"/>
      </rPr>
      <t>.</t>
    </r>
  </si>
  <si>
    <t>TIME(HRS,MIN,SEC)</t>
  </si>
  <si>
    <t>create a time</t>
  </si>
  <si>
    <t>DATE(year,month,day)</t>
  </si>
  <si>
    <t>create a date</t>
  </si>
  <si>
    <t>VLOOKUP</t>
  </si>
  <si>
    <r>
      <rPr>
        <b/>
        <sz val="12"/>
        <color theme="1"/>
        <rFont val="Calibri"/>
        <charset val="134"/>
        <scheme val="minor"/>
      </rPr>
      <t>VLOOKUP</t>
    </r>
    <r>
      <rPr>
        <sz val="12"/>
        <color theme="1"/>
        <rFont val="Calibri"/>
        <charset val="134"/>
        <scheme val="minor"/>
      </rPr>
      <t xml:space="preserve"> stands for </t>
    </r>
    <r>
      <rPr>
        <b/>
        <sz val="12"/>
        <color theme="1"/>
        <rFont val="Calibri"/>
        <charset val="134"/>
        <scheme val="minor"/>
      </rPr>
      <t>Vertical Lookup</t>
    </r>
    <r>
      <rPr>
        <sz val="12"/>
        <color theme="1"/>
        <rFont val="Calibri"/>
        <charset val="134"/>
        <scheme val="minor"/>
      </rPr>
      <t xml:space="preserve">. It helps you </t>
    </r>
    <r>
      <rPr>
        <b/>
        <sz val="12"/>
        <color theme="1"/>
        <rFont val="Calibri"/>
        <charset val="134"/>
        <scheme val="minor"/>
      </rPr>
      <t>search for a value in the first column</t>
    </r>
    <r>
      <rPr>
        <sz val="12"/>
        <color theme="1"/>
        <rFont val="Calibri"/>
        <charset val="134"/>
        <scheme val="minor"/>
      </rPr>
      <t xml:space="preserve"> of a table and return something from the same row.it used to find the value in a vertical table.</t>
    </r>
  </si>
  <si>
    <r>
      <rPr>
        <b/>
        <sz val="14"/>
        <color rgb="FFFF0000"/>
        <rFont val="Calibri"/>
        <charset val="134"/>
        <scheme val="minor"/>
      </rPr>
      <t>Syntax</t>
    </r>
    <r>
      <rPr>
        <b/>
        <sz val="14"/>
        <color theme="1"/>
        <rFont val="Calibri"/>
        <charset val="134"/>
        <scheme val="minor"/>
      </rPr>
      <t xml:space="preserve"> :-=VLOOKUP(lookup_value, table_array, col_index_num, [range_lookup])</t>
    </r>
  </si>
  <si>
    <t>1)lookup_value  :- The value to search for</t>
  </si>
  <si>
    <t>2)Table_array :- Where to look (the full table)</t>
  </si>
  <si>
    <t>3)Col_index_num :-  Which column number to return data from(jis index pe jo data find karna hai us index ka number)</t>
  </si>
  <si>
    <t>4)Range_lookup :- false(excat match) ,True(approximate match)</t>
  </si>
  <si>
    <t>empid</t>
  </si>
  <si>
    <t>name</t>
  </si>
  <si>
    <t>alex</t>
  </si>
  <si>
    <t>sam</t>
  </si>
  <si>
    <t>charli</t>
  </si>
  <si>
    <t>FINANCE</t>
  </si>
  <si>
    <t>QUE 1) TO FIND DEPT OF EMP 103?</t>
  </si>
  <si>
    <t>ANS:--</t>
  </si>
  <si>
    <t>QUE 2) FIND THE SALARY OF THE EMP 101?</t>
  </si>
  <si>
    <t>QUE 3) FIND THE NAME OF EMP 102?</t>
  </si>
  <si>
    <t>ANS :--</t>
  </si>
  <si>
    <t>QUE 4) FIND THE SALARY OF EMP 104 ?</t>
  </si>
  <si>
    <t>H-LOOKUP</t>
  </si>
  <si>
    <r>
      <rPr>
        <b/>
        <sz val="11"/>
        <color theme="1"/>
        <rFont val="Calibri"/>
        <charset val="134"/>
        <scheme val="minor"/>
      </rPr>
      <t>HLOOKUP</t>
    </r>
    <r>
      <rPr>
        <sz val="11"/>
        <color theme="1"/>
        <rFont val="Calibri"/>
        <charset val="134"/>
        <scheme val="minor"/>
      </rPr>
      <t xml:space="preserve"> stands for </t>
    </r>
    <r>
      <rPr>
        <b/>
        <sz val="11"/>
        <color theme="1"/>
        <rFont val="Calibri"/>
        <charset val="134"/>
        <scheme val="minor"/>
      </rPr>
      <t>Horizontal Lookup</t>
    </r>
    <r>
      <rPr>
        <sz val="11"/>
        <color theme="1"/>
        <rFont val="Calibri"/>
        <charset val="134"/>
        <scheme val="minor"/>
      </rPr>
      <t xml:space="preserve">. It’s a function in Microsoft Excel (and other spreadsheet software) used to search for a value in the </t>
    </r>
    <r>
      <rPr>
        <b/>
        <sz val="11"/>
        <color theme="1"/>
        <rFont val="Calibri"/>
        <charset val="134"/>
        <scheme val="minor"/>
      </rPr>
      <t>first row</t>
    </r>
    <r>
      <rPr>
        <sz val="11"/>
        <color theme="1"/>
        <rFont val="Calibri"/>
        <charset val="134"/>
        <scheme val="minor"/>
      </rPr>
      <t xml:space="preserve"> of a table or range and return a value in the same column from another </t>
    </r>
    <r>
      <rPr>
        <b/>
        <sz val="11"/>
        <color theme="1"/>
        <rFont val="Calibri"/>
        <charset val="134"/>
        <scheme val="minor"/>
      </rPr>
      <t>specified row</t>
    </r>
    <r>
      <rPr>
        <sz val="11"/>
        <color theme="1"/>
        <rFont val="Calibri"/>
        <charset val="134"/>
        <scheme val="minor"/>
      </rPr>
      <t>.</t>
    </r>
  </si>
  <si>
    <r>
      <rPr>
        <sz val="14"/>
        <color rgb="FFFF0000"/>
        <rFont val="Calibri"/>
        <charset val="134"/>
        <scheme val="minor"/>
      </rPr>
      <t>SYNTAX :</t>
    </r>
    <r>
      <rPr>
        <sz val="14"/>
        <color theme="1"/>
        <rFont val="Calibri"/>
        <charset val="134"/>
        <scheme val="minor"/>
      </rPr>
      <t>- =hlookup(lookup_value,table_array,row_index_num,[range_lookup]</t>
    </r>
  </si>
  <si>
    <t xml:space="preserve">SCENARIO :- </t>
  </si>
  <si>
    <t>product</t>
  </si>
  <si>
    <t>Q1</t>
  </si>
  <si>
    <t>Q2</t>
  </si>
  <si>
    <t>Q3</t>
  </si>
  <si>
    <t>Q4</t>
  </si>
  <si>
    <t>Laptop</t>
  </si>
  <si>
    <t>Mobile</t>
  </si>
  <si>
    <t>1) Find Q3 sales of laptop ?</t>
  </si>
  <si>
    <t xml:space="preserve">2:- NEED TO SELECT THE ROW FROM THE TABLE ONLY .LAPTOP IS ON 2 ND NO </t>
  </si>
  <si>
    <t>1)FIND Q4 SALES OF MOBILE ?</t>
  </si>
  <si>
    <t>2)FIND Q1 SALES FOR LAPTOP ?</t>
  </si>
  <si>
    <t>X-LOOKUP</t>
  </si>
  <si>
    <r>
      <rPr>
        <sz val="14"/>
        <color theme="1"/>
        <rFont val="Calibri"/>
        <charset val="134"/>
        <scheme val="minor"/>
      </rPr>
      <t xml:space="preserve">XLOOKUP searches a </t>
    </r>
    <r>
      <rPr>
        <b/>
        <sz val="14"/>
        <color theme="1"/>
        <rFont val="Calibri"/>
        <charset val="134"/>
        <scheme val="minor"/>
      </rPr>
      <t>range or array</t>
    </r>
    <r>
      <rPr>
        <sz val="14"/>
        <color theme="1"/>
        <rFont val="Calibri"/>
        <charset val="134"/>
        <scheme val="minor"/>
      </rPr>
      <t xml:space="preserve"> for a match and returns the corresponding value from another range or array.</t>
    </r>
  </si>
  <si>
    <t>SYNTAX :--</t>
  </si>
  <si>
    <t>XLOOKUP(lookup_value,lookup_array,,ROW_index_num)</t>
  </si>
  <si>
    <t xml:space="preserve">SCENARIO :-- </t>
  </si>
  <si>
    <t>QUE 1)</t>
  </si>
  <si>
    <t>find the salary of emp 102 ?</t>
  </si>
  <si>
    <t>ans :--</t>
  </si>
  <si>
    <t>brian</t>
  </si>
  <si>
    <t>clora</t>
  </si>
  <si>
    <t>QUE2)</t>
  </si>
  <si>
    <t>FIND THE DEPT OF EMP 104 ?</t>
  </si>
  <si>
    <t>AND :--</t>
  </si>
  <si>
    <t>QUE 3)</t>
  </si>
  <si>
    <t>FIND THE NAME OF EMP 101?</t>
  </si>
  <si>
    <t>AND:--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</si>
</sst>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  <numFmt numFmtId="182" formatCode="h:mm\ AM/PM"/>
  </numFmts>
  <fonts count="3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9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10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workbookViewId="0">
      <selection activeCell="F2" sqref="F2"/>
    </sheetView>
  </sheetViews>
  <sheetFormatPr defaultColWidth="9.14285714285714" defaultRowHeight="15"/>
  <cols>
    <col min="1" max="1" width="10.2857142857143" customWidth="1"/>
    <col min="2" max="2" width="10.5714285714286" customWidth="1"/>
    <col min="3" max="3" width="13.8571428571429" customWidth="1"/>
    <col min="4" max="4" width="11" customWidth="1"/>
    <col min="5" max="5" width="22.4285714285714" customWidth="1"/>
    <col min="6" max="6" width="23" customWidth="1"/>
    <col min="7" max="7" width="20.8571428571429" customWidth="1"/>
    <col min="8" max="8" width="13" customWidth="1"/>
    <col min="9" max="9" width="12.1428571428571" customWidth="1"/>
    <col min="10" max="10" width="10.1428571428571" customWidth="1"/>
    <col min="14" max="14" width="16" customWidth="1"/>
  </cols>
  <sheetData>
    <row r="2" ht="21" spans="6:8">
      <c r="F2" s="42" t="s">
        <v>0</v>
      </c>
      <c r="H2" s="43"/>
    </row>
    <row r="5" ht="18.75" spans="1:14">
      <c r="A5" s="39" t="s">
        <v>1</v>
      </c>
      <c r="B5" s="39" t="s">
        <v>2</v>
      </c>
      <c r="C5" s="39" t="s">
        <v>3</v>
      </c>
      <c r="D5" s="39" t="s">
        <v>4</v>
      </c>
      <c r="E5" s="39" t="s">
        <v>5</v>
      </c>
      <c r="F5" s="39" t="s">
        <v>6</v>
      </c>
      <c r="G5" s="39" t="s">
        <v>7</v>
      </c>
      <c r="H5" s="39" t="s">
        <v>8</v>
      </c>
      <c r="I5" s="39" t="s">
        <v>9</v>
      </c>
      <c r="J5" s="39" t="s">
        <v>10</v>
      </c>
      <c r="K5" s="39" t="s">
        <v>11</v>
      </c>
      <c r="L5" s="39" t="s">
        <v>12</v>
      </c>
      <c r="M5" s="39" t="s">
        <v>13</v>
      </c>
      <c r="N5" s="39" t="s">
        <v>14</v>
      </c>
    </row>
    <row r="6" spans="1:14">
      <c r="A6" s="19" t="s">
        <v>15</v>
      </c>
      <c r="B6" s="19" t="s">
        <v>16</v>
      </c>
      <c r="C6" s="19" t="s">
        <v>17</v>
      </c>
      <c r="D6" s="19" t="s">
        <v>18</v>
      </c>
      <c r="E6" s="19" t="s">
        <v>19</v>
      </c>
      <c r="F6" s="19" t="s">
        <v>20</v>
      </c>
      <c r="G6" s="19" t="s">
        <v>21</v>
      </c>
      <c r="H6" s="6">
        <v>22</v>
      </c>
      <c r="I6" s="19" t="str">
        <f t="shared" ref="I6:I9" si="0">LEFT(G6,6)</f>
        <v>Shweta</v>
      </c>
      <c r="J6" s="19" t="str">
        <f>RIGHT(G6,8)</f>
        <v>Ghotekar</v>
      </c>
      <c r="K6" s="19" t="str">
        <f>MID(G6,7,7)</f>
        <v> Tejram</v>
      </c>
      <c r="L6" s="19" t="str">
        <f>UPPER(A6)</f>
        <v>SHWETA</v>
      </c>
      <c r="M6" s="19" t="str">
        <f t="shared" ref="M6:M9" si="1">LOWER(L6)</f>
        <v>shweta</v>
      </c>
      <c r="N6" s="19" t="str">
        <f t="shared" ref="N6:N9" si="2">PROPER(A6)</f>
        <v>Shweta</v>
      </c>
    </row>
    <row r="7" spans="1:14">
      <c r="A7" s="19" t="s">
        <v>22</v>
      </c>
      <c r="B7" s="19" t="s">
        <v>23</v>
      </c>
      <c r="C7" s="6" t="s">
        <v>24</v>
      </c>
      <c r="D7" s="19" t="s">
        <v>25</v>
      </c>
      <c r="E7" s="19" t="s">
        <v>26</v>
      </c>
      <c r="F7" s="19" t="s">
        <v>27</v>
      </c>
      <c r="G7" s="19" t="s">
        <v>26</v>
      </c>
      <c r="H7" s="6">
        <v>23</v>
      </c>
      <c r="I7" s="19" t="str">
        <f>LEFT(G7,7)</f>
        <v>Shradha</v>
      </c>
      <c r="J7" s="19" t="str">
        <f>RIGHT(G7,9)</f>
        <v>Maleishra</v>
      </c>
      <c r="K7" s="19" t="str">
        <f>MID(G7,8,6)</f>
        <v> Pavan</v>
      </c>
      <c r="L7" s="19" t="str">
        <f t="shared" ref="L7:L9" si="3">UPPER(J7)</f>
        <v>MALEISHRA</v>
      </c>
      <c r="M7" s="19" t="str">
        <f t="shared" si="1"/>
        <v>maleishra</v>
      </c>
      <c r="N7" s="19" t="str">
        <f t="shared" si="2"/>
        <v>Shradha</v>
      </c>
    </row>
    <row r="8" spans="1:14">
      <c r="A8" s="19" t="s">
        <v>28</v>
      </c>
      <c r="B8" s="19"/>
      <c r="C8" s="19" t="s">
        <v>29</v>
      </c>
      <c r="D8" s="19" t="s">
        <v>18</v>
      </c>
      <c r="E8" s="19" t="s">
        <v>30</v>
      </c>
      <c r="F8" s="19" t="s">
        <v>31</v>
      </c>
      <c r="G8" s="19" t="s">
        <v>32</v>
      </c>
      <c r="H8" s="6">
        <v>14</v>
      </c>
      <c r="I8" s="19" t="str">
        <f t="shared" si="0"/>
        <v>Shruti</v>
      </c>
      <c r="J8" s="19" t="str">
        <f>RIGHT(G8,7)</f>
        <v>Nakhare</v>
      </c>
      <c r="K8" s="19" t="str">
        <f>MID(G8,8,3)</f>
        <v> T.</v>
      </c>
      <c r="L8" s="19" t="str">
        <f t="shared" si="3"/>
        <v>NAKHARE</v>
      </c>
      <c r="M8" s="19" t="str">
        <f t="shared" si="1"/>
        <v>nakhare</v>
      </c>
      <c r="N8" s="19" t="str">
        <f t="shared" si="2"/>
        <v>Shruti</v>
      </c>
    </row>
    <row r="9" spans="1:14">
      <c r="A9" s="19" t="s">
        <v>33</v>
      </c>
      <c r="B9" s="19"/>
      <c r="C9" s="19" t="s">
        <v>34</v>
      </c>
      <c r="D9" s="19" t="s">
        <v>25</v>
      </c>
      <c r="E9" s="19" t="s">
        <v>35</v>
      </c>
      <c r="F9" s="19" t="s">
        <v>36</v>
      </c>
      <c r="G9" s="19" t="s">
        <v>37</v>
      </c>
      <c r="H9" s="6">
        <v>13</v>
      </c>
      <c r="I9" s="19" t="str">
        <f t="shared" si="0"/>
        <v>Sakshi</v>
      </c>
      <c r="J9" s="19" t="str">
        <f>RIGHT(G9,6)</f>
        <v>Sarode</v>
      </c>
      <c r="K9" s="19"/>
      <c r="L9" s="19" t="str">
        <f t="shared" si="3"/>
        <v>SARODE</v>
      </c>
      <c r="M9" s="19" t="str">
        <f t="shared" si="1"/>
        <v>sarode</v>
      </c>
      <c r="N9" s="19" t="str">
        <f t="shared" si="2"/>
        <v>   Sakshi</v>
      </c>
    </row>
    <row r="10" spans="1:1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workbookViewId="0">
      <selection activeCell="E15" sqref="E15"/>
    </sheetView>
  </sheetViews>
  <sheetFormatPr defaultColWidth="9.14285714285714" defaultRowHeight="15"/>
  <cols>
    <col min="1" max="1" width="15.5714285714286" customWidth="1"/>
    <col min="2" max="2" width="12.2857142857143" customWidth="1"/>
    <col min="7" max="7" width="19.4285714285714" customWidth="1"/>
    <col min="8" max="8" width="15.4285714285714" customWidth="1"/>
    <col min="9" max="9" width="13.5714285714286" customWidth="1"/>
    <col min="10" max="10" width="11.1428571428571" customWidth="1"/>
    <col min="11" max="11" width="12.4285714285714" customWidth="1"/>
  </cols>
  <sheetData>
    <row r="2" ht="18.75" spans="6:8">
      <c r="F2" s="37" t="s">
        <v>38</v>
      </c>
      <c r="G2" s="37"/>
      <c r="H2" s="37"/>
    </row>
    <row r="5" ht="93.75" spans="1:11">
      <c r="A5" s="38" t="s">
        <v>39</v>
      </c>
      <c r="B5" s="39" t="s">
        <v>40</v>
      </c>
      <c r="C5" s="39" t="s">
        <v>41</v>
      </c>
      <c r="D5" s="39" t="s">
        <v>42</v>
      </c>
      <c r="E5" s="39" t="s">
        <v>4</v>
      </c>
      <c r="F5" s="38" t="s">
        <v>43</v>
      </c>
      <c r="G5" s="40" t="s">
        <v>44</v>
      </c>
      <c r="H5" s="41" t="s">
        <v>45</v>
      </c>
      <c r="I5" s="41" t="s">
        <v>46</v>
      </c>
      <c r="J5" s="41" t="s">
        <v>47</v>
      </c>
      <c r="K5" s="41" t="s">
        <v>48</v>
      </c>
    </row>
    <row r="6" spans="1:7">
      <c r="A6" s="19"/>
      <c r="B6" s="19"/>
      <c r="C6" s="19"/>
      <c r="D6" s="19"/>
      <c r="E6" s="19"/>
      <c r="F6" s="19"/>
      <c r="G6" s="19"/>
    </row>
    <row r="7" spans="1:11">
      <c r="A7" s="6" t="s">
        <v>49</v>
      </c>
      <c r="B7" s="6">
        <v>55</v>
      </c>
      <c r="C7" s="6">
        <v>70000</v>
      </c>
      <c r="D7" s="6" t="s">
        <v>50</v>
      </c>
      <c r="E7" s="6" t="s">
        <v>51</v>
      </c>
      <c r="F7" s="6">
        <v>85</v>
      </c>
      <c r="G7" s="6" t="str">
        <f t="shared" ref="G7:G12" si="0">IF(D7="HR","Human Resource",D7)</f>
        <v>Human Resource</v>
      </c>
      <c r="H7" s="6" t="str">
        <f t="shared" ref="H7:H12" si="1">IF(B7&gt;=50,"senior","junior")</f>
        <v>senior</v>
      </c>
      <c r="I7" s="6" t="str">
        <f t="shared" ref="I7:I12" si="2">IF(C7&gt;=50000,"high","low")</f>
        <v>high</v>
      </c>
      <c r="J7" s="6" t="str">
        <f t="shared" ref="J7:J12" si="3">IF(OR(B7&gt;=50,E7="female"),"half ticket","full ticket")</f>
        <v>half ticket</v>
      </c>
      <c r="K7" s="6" t="str">
        <f t="shared" ref="K7:K12" si="4">IF(OR(B7&lt;30,C7&lt;50000),"bonus","no bonus")</f>
        <v>no bonus</v>
      </c>
    </row>
    <row r="8" spans="1:11">
      <c r="A8" s="6" t="s">
        <v>52</v>
      </c>
      <c r="B8" s="6">
        <v>28</v>
      </c>
      <c r="C8" s="6">
        <v>45000</v>
      </c>
      <c r="D8" s="6" t="s">
        <v>53</v>
      </c>
      <c r="E8" s="6" t="s">
        <v>18</v>
      </c>
      <c r="F8" s="6">
        <v>92</v>
      </c>
      <c r="G8" s="6" t="str">
        <f t="shared" si="0"/>
        <v>SALES</v>
      </c>
      <c r="H8" s="6" t="str">
        <f t="shared" si="1"/>
        <v>junior</v>
      </c>
      <c r="I8" s="6" t="str">
        <f t="shared" si="2"/>
        <v>low</v>
      </c>
      <c r="J8" s="6" t="str">
        <f t="shared" si="3"/>
        <v>half ticket</v>
      </c>
      <c r="K8" s="6" t="str">
        <f t="shared" si="4"/>
        <v>bonus</v>
      </c>
    </row>
    <row r="9" spans="1:11">
      <c r="A9" s="6" t="s">
        <v>54</v>
      </c>
      <c r="B9" s="6">
        <v>40</v>
      </c>
      <c r="C9" s="6">
        <v>52000</v>
      </c>
      <c r="D9" s="6" t="s">
        <v>50</v>
      </c>
      <c r="E9" s="6" t="s">
        <v>51</v>
      </c>
      <c r="F9" s="6">
        <v>76</v>
      </c>
      <c r="G9" s="6" t="str">
        <f t="shared" si="0"/>
        <v>Human Resource</v>
      </c>
      <c r="H9" s="6" t="str">
        <f t="shared" si="1"/>
        <v>junior</v>
      </c>
      <c r="I9" s="6" t="str">
        <f t="shared" si="2"/>
        <v>high</v>
      </c>
      <c r="J9" s="6" t="str">
        <f t="shared" si="3"/>
        <v>full ticket</v>
      </c>
      <c r="K9" s="6" t="str">
        <f t="shared" si="4"/>
        <v>no bonus</v>
      </c>
    </row>
    <row r="10" spans="1:11">
      <c r="A10" s="6" t="s">
        <v>55</v>
      </c>
      <c r="B10" s="6">
        <v>65</v>
      </c>
      <c r="C10" s="6">
        <v>85000</v>
      </c>
      <c r="D10" s="6" t="s">
        <v>56</v>
      </c>
      <c r="E10" s="6" t="s">
        <v>18</v>
      </c>
      <c r="F10" s="6">
        <v>88</v>
      </c>
      <c r="G10" s="6" t="str">
        <f t="shared" si="0"/>
        <v>IT</v>
      </c>
      <c r="H10" s="6" t="str">
        <f t="shared" si="1"/>
        <v>senior</v>
      </c>
      <c r="I10" s="6" t="str">
        <f t="shared" si="2"/>
        <v>high</v>
      </c>
      <c r="J10" s="6" t="str">
        <f t="shared" si="3"/>
        <v>half ticket</v>
      </c>
      <c r="K10" s="6" t="str">
        <f t="shared" si="4"/>
        <v>no bonus</v>
      </c>
    </row>
    <row r="11" spans="1:11">
      <c r="A11" s="6" t="s">
        <v>57</v>
      </c>
      <c r="B11" s="6">
        <v>30</v>
      </c>
      <c r="C11" s="6">
        <v>48000</v>
      </c>
      <c r="D11" s="6" t="s">
        <v>53</v>
      </c>
      <c r="E11" s="6" t="s">
        <v>51</v>
      </c>
      <c r="F11" s="6">
        <v>67</v>
      </c>
      <c r="G11" s="6" t="str">
        <f t="shared" si="0"/>
        <v>SALES</v>
      </c>
      <c r="H11" s="6" t="str">
        <f t="shared" si="1"/>
        <v>junior</v>
      </c>
      <c r="I11" s="6" t="str">
        <f t="shared" si="2"/>
        <v>low</v>
      </c>
      <c r="J11" s="6" t="str">
        <f t="shared" si="3"/>
        <v>full ticket</v>
      </c>
      <c r="K11" s="6" t="str">
        <f t="shared" si="4"/>
        <v>bonus</v>
      </c>
    </row>
    <row r="12" spans="1:11">
      <c r="A12" s="6" t="s">
        <v>58</v>
      </c>
      <c r="B12" s="6">
        <v>22</v>
      </c>
      <c r="C12" s="6">
        <v>35000</v>
      </c>
      <c r="D12" s="6" t="s">
        <v>56</v>
      </c>
      <c r="E12" s="6" t="s">
        <v>18</v>
      </c>
      <c r="F12" s="6">
        <v>91</v>
      </c>
      <c r="G12" s="6" t="str">
        <f t="shared" si="0"/>
        <v>IT</v>
      </c>
      <c r="H12" s="6" t="str">
        <f t="shared" si="1"/>
        <v>junior</v>
      </c>
      <c r="I12" s="6" t="str">
        <f t="shared" si="2"/>
        <v>low</v>
      </c>
      <c r="J12" s="6" t="str">
        <f t="shared" si="3"/>
        <v>half ticket</v>
      </c>
      <c r="K12" s="6" t="str">
        <f t="shared" si="4"/>
        <v>bonus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6"/>
  <sheetViews>
    <sheetView topLeftCell="A2" workbookViewId="0">
      <selection activeCell="Q4" sqref="Q4"/>
    </sheetView>
  </sheetViews>
  <sheetFormatPr defaultColWidth="9.14285714285714" defaultRowHeight="15"/>
  <cols>
    <col min="6" max="6" width="20.8571428571429" customWidth="1"/>
    <col min="8" max="8" width="13.7142857142857" customWidth="1"/>
    <col min="9" max="9" width="14.2857142857143" customWidth="1"/>
    <col min="10" max="10" width="15.1428571428571" customWidth="1"/>
    <col min="11" max="11" width="13.5714285714286" customWidth="1"/>
    <col min="12" max="12" width="13" customWidth="1"/>
    <col min="13" max="13" width="13.7142857142857" customWidth="1"/>
  </cols>
  <sheetData>
    <row r="2" ht="23.25" spans="8:8">
      <c r="H2" s="33" t="s">
        <v>59</v>
      </c>
    </row>
    <row r="4" ht="115" customHeight="1" spans="1:13">
      <c r="A4" s="34" t="s">
        <v>39</v>
      </c>
      <c r="B4" s="35" t="s">
        <v>40</v>
      </c>
      <c r="C4" s="35" t="s">
        <v>41</v>
      </c>
      <c r="D4" s="35" t="s">
        <v>42</v>
      </c>
      <c r="E4" s="34" t="s">
        <v>60</v>
      </c>
      <c r="F4" s="36" t="s">
        <v>61</v>
      </c>
      <c r="G4" s="19"/>
      <c r="H4" s="36" t="s">
        <v>62</v>
      </c>
      <c r="I4" s="36" t="s">
        <v>63</v>
      </c>
      <c r="J4" s="36" t="s">
        <v>64</v>
      </c>
      <c r="K4" s="36" t="s">
        <v>65</v>
      </c>
      <c r="L4" s="36" t="s">
        <v>66</v>
      </c>
      <c r="M4" s="36" t="s">
        <v>67</v>
      </c>
    </row>
    <row r="5" spans="1:9">
      <c r="A5" s="19"/>
      <c r="B5" s="19"/>
      <c r="C5" s="19"/>
      <c r="D5" s="19"/>
      <c r="E5" s="19"/>
      <c r="F5" s="19"/>
      <c r="G5" s="19"/>
      <c r="H5" s="19"/>
      <c r="I5" s="19"/>
    </row>
    <row r="6" spans="1:13">
      <c r="A6" s="6" t="s">
        <v>49</v>
      </c>
      <c r="B6" s="6">
        <v>55</v>
      </c>
      <c r="C6" s="6">
        <v>70000</v>
      </c>
      <c r="D6" s="6" t="s">
        <v>50</v>
      </c>
      <c r="E6" s="6">
        <v>85</v>
      </c>
      <c r="F6" s="19" t="str">
        <f>IF(AND(B6&gt;30,C6&gt;50000),"eligible for bonus","not eligible")</f>
        <v>eligible for bonus</v>
      </c>
      <c r="G6" s="19"/>
      <c r="H6" s="6" t="str">
        <f t="shared" ref="H6:H11" si="0">IF(OR(B6&lt;25,C6&lt;40000),"need growth","stable")</f>
        <v>stable</v>
      </c>
      <c r="I6" s="6" t="str" cm="1">
        <f t="array" ref="I6">IF(B6&gt;=50,"senior",IF(B6&gt;=30,"young",adult))</f>
        <v>senior</v>
      </c>
      <c r="J6" s="6" t="str" cm="1">
        <f t="array" ref="J6">_xlfn.IFS(B6&gt;=50,"senior",B6&gt;=30,"young",B6&lt;30,"adult")</f>
        <v>senior</v>
      </c>
      <c r="K6" s="6">
        <f>SUMIF(D6:D11,"HR",C6:C11)</f>
        <v>155000</v>
      </c>
      <c r="L6" s="6">
        <f>AVERAGEIF(D6:D11,"HR",E6:E11)</f>
        <v>86.5</v>
      </c>
      <c r="M6" s="6">
        <f>COUNTIF(D6:D11,"IT")</f>
        <v>2</v>
      </c>
    </row>
    <row r="7" spans="1:13">
      <c r="A7" s="6" t="s">
        <v>68</v>
      </c>
      <c r="B7" s="6">
        <v>28</v>
      </c>
      <c r="C7" s="6">
        <v>45000</v>
      </c>
      <c r="D7" s="6" t="s">
        <v>56</v>
      </c>
      <c r="E7" s="6">
        <v>92</v>
      </c>
      <c r="F7" s="19" t="str">
        <f>IF(AND(B7&gt;30,C7&gt;50000),"Eligible for bonus","not eligible for bonus")</f>
        <v>not eligible for bonus</v>
      </c>
      <c r="G7" s="19"/>
      <c r="H7" s="6" t="str">
        <f t="shared" si="0"/>
        <v>stable</v>
      </c>
      <c r="I7" s="6" t="str">
        <f t="shared" ref="I7:I11" si="1">IF(B7&gt;=50,"senior",IF(B7&gt;=30,"young","adult"))</f>
        <v>adult</v>
      </c>
      <c r="J7" s="6" t="str" cm="1">
        <f t="array" ref="J7">_xlfn.IFS(B7&gt;=50,"senior",B7&gt;=30,"young",B7&lt;30,"adult")</f>
        <v>adult</v>
      </c>
      <c r="K7" s="6">
        <f>SUMIF(D7:D12,"IT",C7:C12)</f>
        <v>93000</v>
      </c>
      <c r="L7" s="6">
        <f>AVERAGEIF(D6:D11,"IT",E6:E11)</f>
        <v>79.5</v>
      </c>
      <c r="M7" s="6">
        <f>COUNTIF(D6:D11,"IT")</f>
        <v>2</v>
      </c>
    </row>
    <row r="8" spans="1:13">
      <c r="A8" s="6" t="s">
        <v>54</v>
      </c>
      <c r="B8" s="6">
        <v>40</v>
      </c>
      <c r="C8" s="6">
        <v>52000</v>
      </c>
      <c r="D8" s="6" t="s">
        <v>53</v>
      </c>
      <c r="E8" s="6">
        <v>75</v>
      </c>
      <c r="F8" s="19" t="str">
        <f t="shared" ref="F8:F11" si="2">IF(AND(B8&gt;30,C8&gt;50000),"Eligible fr bonus","not eligible for bonus")</f>
        <v>Eligible fr bonus</v>
      </c>
      <c r="G8" s="19"/>
      <c r="H8" s="6" t="str">
        <f t="shared" si="0"/>
        <v>stable</v>
      </c>
      <c r="I8" s="6" t="str">
        <f t="shared" si="1"/>
        <v>young</v>
      </c>
      <c r="J8" s="6" t="str" cm="1">
        <f t="array" ref="J8">_xlfn.IFS(B8&gt;=50,"senior",B8&gt;=30,"young",B8&lt;30,"adult")</f>
        <v>young</v>
      </c>
      <c r="K8" s="6">
        <f>SUMIF(D8:D13,"SALES",C8:C13)</f>
        <v>87000</v>
      </c>
      <c r="L8" s="6">
        <f>AVERAGEIF(D6:D11,"SALES",E6:E11)</f>
        <v>83</v>
      </c>
      <c r="M8" s="6">
        <f>COUNTIF(D6:D11,"SALES")</f>
        <v>2</v>
      </c>
    </row>
    <row r="9" spans="1:13">
      <c r="A9" s="6" t="s">
        <v>69</v>
      </c>
      <c r="B9" s="6">
        <v>65</v>
      </c>
      <c r="C9" s="6">
        <v>85000</v>
      </c>
      <c r="D9" s="6" t="s">
        <v>50</v>
      </c>
      <c r="E9" s="6">
        <v>88</v>
      </c>
      <c r="F9" s="19" t="str">
        <f t="shared" si="2"/>
        <v>Eligible fr bonus</v>
      </c>
      <c r="G9" s="19"/>
      <c r="H9" s="6" t="str">
        <f t="shared" si="0"/>
        <v>stable</v>
      </c>
      <c r="I9" s="6" t="str">
        <f t="shared" si="1"/>
        <v>senior</v>
      </c>
      <c r="J9" s="6" t="str" cm="1">
        <f t="array" ref="J9">_xlfn.IFS(B9&gt;=50,"senior",B9&gt;=30,"young",B9&lt;30,"adult")</f>
        <v>senior</v>
      </c>
      <c r="K9" s="6">
        <f>SUMIF(D6:D11,"HR",C6:C11)</f>
        <v>155000</v>
      </c>
      <c r="L9" s="6">
        <f>AVERAGEIF(D6:D11,"HR",E6:E11)</f>
        <v>86.5</v>
      </c>
      <c r="M9" s="6">
        <f>COUNTIF(D6:D11,"HR")</f>
        <v>2</v>
      </c>
    </row>
    <row r="10" spans="1:13">
      <c r="A10" s="6" t="s">
        <v>57</v>
      </c>
      <c r="B10" s="6">
        <v>30</v>
      </c>
      <c r="C10" s="6">
        <v>48000</v>
      </c>
      <c r="D10" s="6" t="s">
        <v>56</v>
      </c>
      <c r="E10" s="6">
        <v>67</v>
      </c>
      <c r="F10" s="19" t="str">
        <f t="shared" si="2"/>
        <v>not eligible for bonus</v>
      </c>
      <c r="G10" s="19"/>
      <c r="H10" s="6" t="str">
        <f t="shared" si="0"/>
        <v>stable</v>
      </c>
      <c r="I10" s="6" t="str">
        <f t="shared" si="1"/>
        <v>young</v>
      </c>
      <c r="J10" s="6" t="str" cm="1">
        <f t="array" ref="J10">_xlfn.IFS(B10&gt;=50,"senior",B10&gt;=30,"young",B10&lt;30,"adult")</f>
        <v>young</v>
      </c>
      <c r="K10" s="6">
        <f>SUMIF(D6:D11,"IT",C6:C11)</f>
        <v>93000</v>
      </c>
      <c r="L10" s="6">
        <f>AVERAGEIF(D6:D11,"IT",E6:E11)</f>
        <v>79.5</v>
      </c>
      <c r="M10" s="6">
        <f>COUNTIF(D6:D11,"IT")</f>
        <v>2</v>
      </c>
    </row>
    <row r="11" spans="1:13">
      <c r="A11" s="6" t="s">
        <v>58</v>
      </c>
      <c r="B11" s="6">
        <v>22</v>
      </c>
      <c r="C11" s="6">
        <v>35000</v>
      </c>
      <c r="D11" s="6" t="s">
        <v>53</v>
      </c>
      <c r="E11" s="6">
        <v>91</v>
      </c>
      <c r="F11" s="19" t="str">
        <f t="shared" si="2"/>
        <v>not eligible for bonus</v>
      </c>
      <c r="G11" s="19"/>
      <c r="H11" s="6" t="str">
        <f t="shared" si="0"/>
        <v>need growth</v>
      </c>
      <c r="I11" s="6" t="str">
        <f t="shared" si="1"/>
        <v>adult</v>
      </c>
      <c r="J11" s="6" t="str" cm="1">
        <f t="array" ref="J11">_xlfn.IFS(B11&gt;=50,"senior",B11&gt;=30,"young",B11&lt;30,"adult")</f>
        <v>adult</v>
      </c>
      <c r="K11" s="6">
        <f>SUMIF(D6:D11,"SALES",C6:C11)</f>
        <v>87000</v>
      </c>
      <c r="L11" s="6">
        <f>AVERAGEIF(D6:D11,"SALES",E6:E11)</f>
        <v>83</v>
      </c>
      <c r="M11" s="6">
        <f>COUNTIF(D6:D11,"SALES")</f>
        <v>2</v>
      </c>
    </row>
    <row r="14" spans="1:1">
      <c r="A14" t="s">
        <v>70</v>
      </c>
    </row>
    <row r="16" spans="1:1">
      <c r="A16" t="s">
        <v>71</v>
      </c>
    </row>
    <row r="18" spans="1:1">
      <c r="A18" t="s">
        <v>72</v>
      </c>
    </row>
    <row r="20" spans="1:1">
      <c r="A20" t="s">
        <v>73</v>
      </c>
    </row>
    <row r="22" spans="1:1">
      <c r="A22" t="s">
        <v>74</v>
      </c>
    </row>
    <row r="24" spans="1:1">
      <c r="A24" t="s">
        <v>75</v>
      </c>
    </row>
    <row r="26" spans="2:2">
      <c r="B2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5"/>
  <sheetViews>
    <sheetView workbookViewId="0">
      <selection activeCell="M1" sqref="M1"/>
    </sheetView>
  </sheetViews>
  <sheetFormatPr defaultColWidth="9.14285714285714" defaultRowHeight="15"/>
  <cols>
    <col min="1" max="1" width="12.4285714285714" customWidth="1"/>
    <col min="2" max="3" width="10.8571428571429" customWidth="1"/>
    <col min="4" max="4" width="9.57142857142857" customWidth="1"/>
    <col min="5" max="5" width="18.2857142857143" customWidth="1"/>
    <col min="6" max="6" width="11.1428571428571" customWidth="1"/>
    <col min="7" max="7" width="19.5714285714286" customWidth="1"/>
    <col min="8" max="8" width="17.1428571428571" customWidth="1"/>
    <col min="9" max="9" width="13.5714285714286" customWidth="1"/>
    <col min="10" max="10" width="10.7142857142857" customWidth="1"/>
    <col min="11" max="11" width="12.8571428571429" customWidth="1"/>
    <col min="12" max="12" width="12.7142857142857" customWidth="1"/>
    <col min="13" max="13" width="10.4285714285714" customWidth="1"/>
    <col min="15" max="15" width="11.4285714285714" customWidth="1"/>
    <col min="16" max="16" width="14.8571428571429" customWidth="1"/>
    <col min="17" max="17" width="13" customWidth="1"/>
    <col min="18" max="18" width="25" customWidth="1"/>
    <col min="19" max="19" width="12.5714285714286" customWidth="1"/>
    <col min="20" max="20" width="24.5714285714286" customWidth="1"/>
    <col min="21" max="21" width="12.1428571428571" customWidth="1"/>
    <col min="22" max="22" width="9" customWidth="1"/>
    <col min="23" max="23" width="15.7142857142857" customWidth="1"/>
  </cols>
  <sheetData>
    <row r="2" spans="7:8">
      <c r="G2" s="27" t="s">
        <v>77</v>
      </c>
      <c r="H2" s="27"/>
    </row>
    <row r="3" spans="7:8">
      <c r="G3" s="27"/>
      <c r="H3" s="27"/>
    </row>
    <row r="4" spans="7:8">
      <c r="G4" s="27"/>
      <c r="H4" s="27"/>
    </row>
    <row r="5" spans="7:8">
      <c r="G5" s="27"/>
      <c r="H5" s="27"/>
    </row>
    <row r="6" spans="7:8">
      <c r="G6" s="27"/>
      <c r="H6" s="27"/>
    </row>
    <row r="7" ht="21" spans="7:8">
      <c r="G7" s="28"/>
      <c r="H7" s="28"/>
    </row>
    <row r="8" ht="126" spans="1:23">
      <c r="A8" s="29" t="s">
        <v>39</v>
      </c>
      <c r="B8" s="29" t="s">
        <v>42</v>
      </c>
      <c r="C8" s="29" t="s">
        <v>78</v>
      </c>
      <c r="D8" s="29" t="s">
        <v>79</v>
      </c>
      <c r="E8" s="29" t="s">
        <v>80</v>
      </c>
      <c r="F8" s="29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0" t="s">
        <v>91</v>
      </c>
      <c r="Q8" s="30" t="s">
        <v>92</v>
      </c>
      <c r="R8" s="30" t="s">
        <v>93</v>
      </c>
      <c r="S8" s="30" t="s">
        <v>94</v>
      </c>
      <c r="T8" s="30" t="s">
        <v>95</v>
      </c>
      <c r="U8" s="30" t="s">
        <v>96</v>
      </c>
      <c r="V8" s="30" t="s">
        <v>97</v>
      </c>
      <c r="W8" s="30" t="s">
        <v>98</v>
      </c>
    </row>
    <row r="9" ht="15.75" spans="1:20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ht="15.75" spans="1:23">
      <c r="A10" s="32" t="s">
        <v>99</v>
      </c>
      <c r="B10" s="32" t="s">
        <v>100</v>
      </c>
      <c r="C10" s="32">
        <v>12000</v>
      </c>
      <c r="D10" s="32">
        <v>10000</v>
      </c>
      <c r="E10" s="32">
        <v>5</v>
      </c>
      <c r="F10" s="32">
        <v>4.5</v>
      </c>
      <c r="G10" s="32" t="str">
        <f>IF(C10&gt;=D10,"YES","NO")</f>
        <v>YES</v>
      </c>
      <c r="H10" s="31" t="str">
        <f>IF(AND(C10&gt;D10,E10&gt;3),"Eligible for bonus","not eligible")</f>
        <v>Eligible for bonus</v>
      </c>
      <c r="I10" s="31" t="str">
        <f t="shared" ref="I10:I15" si="0">IF(OR(F10&lt;3.5,C10&lt;D10),"need attention","no attention")</f>
        <v>no attention</v>
      </c>
      <c r="J10" s="31" t="str" cm="1">
        <f t="array" ref="J10">_xlfn.IFS(F10&gt;=4.5,"execellent",F10&gt;3.5-4.49,"good",F10&lt;3.5,"averge")</f>
        <v>execellent</v>
      </c>
      <c r="K10" s="31" t="str">
        <f>IF(AND(B10="sales",F10&gt;4),"promotion","")</f>
        <v>promotion</v>
      </c>
      <c r="L10" s="32" t="str">
        <f>IF(OR(E11&lt;2,F11&lt;3),"training required","no")</f>
        <v>no</v>
      </c>
      <c r="M10" s="32" t="str">
        <f t="shared" ref="M10:M15" si="1">IF(C10&gt;=11000,"high",IF(C10&gt;=9000,"medium","low"))</f>
        <v>high</v>
      </c>
      <c r="N10" s="32" t="str" cm="1">
        <f t="array" ref="N10">_xlfn.IFS(C10&gt;=11000,"high",C10&gt;=9000,"medium",C10&lt;9000,"low")</f>
        <v>high</v>
      </c>
      <c r="O10" s="32" t="str">
        <f>IF(AND(B10="HR",F10&gt;=4),"star","no")</f>
        <v>no</v>
      </c>
      <c r="P10" s="32" t="str" cm="1">
        <f t="array" ref="P10">_xlfn.IFS(E10&gt;=5,"senior",E10&gt;=3,"mid",E10&lt;3,"junior")</f>
        <v>senior</v>
      </c>
      <c r="Q10" s="32" t="str">
        <f t="shared" ref="Q10:Q15" si="2">IF(E10&gt;=5,"senior",IF(E10&gt;=3,"mid","junior"))</f>
        <v>senior</v>
      </c>
      <c r="R10" s="32" t="str">
        <f t="shared" ref="R10:R15" si="3">IF(OR(B10="sales",B10="marketing"),"client facing","internal")</f>
        <v>client facing</v>
      </c>
      <c r="S10" s="31" t="str">
        <f>IF(AND(E10&gt;4,C10&gt;9500),"incentive","no incentive")</f>
        <v>incentive</v>
      </c>
      <c r="T10" s="31" t="str" cm="1">
        <f t="array" ref="T10">_xlfn.IFS(F10&gt;=4.5,"outstanding",F10&gt;=4,"very good",F10&gt;=3,"satisfactory",F10&lt;3,"poor")</f>
        <v>outstanding</v>
      </c>
      <c r="U10" s="31" t="str">
        <f>IF(OR(C10&lt;9000,E10&lt;2),"warning","NO")</f>
        <v>NO</v>
      </c>
      <c r="V10" s="31" t="str">
        <f>IF(AND(E10&gt;=5,B10&lt;&gt;"HR"),"manager","NO")</f>
        <v>manager</v>
      </c>
      <c r="W10" s="31" t="str" cm="1">
        <f t="array" ref="W10">_xlfn.IFS(C10&gt;=12000,"15%",C10&gt;=10000,"10%",C10&gt;=9000,"5%",C10&lt;9000,"0")</f>
        <v>15%</v>
      </c>
    </row>
    <row r="11" ht="15.75" spans="1:23">
      <c r="A11" s="32" t="s">
        <v>101</v>
      </c>
      <c r="B11" s="32" t="s">
        <v>50</v>
      </c>
      <c r="C11" s="32">
        <v>8000</v>
      </c>
      <c r="D11" s="32">
        <v>9000</v>
      </c>
      <c r="E11" s="32">
        <v>3</v>
      </c>
      <c r="F11" s="32">
        <v>3.2</v>
      </c>
      <c r="G11" s="32" t="str">
        <f>IF(C11&gt;=D11,"YES","NO")</f>
        <v>NO</v>
      </c>
      <c r="H11" s="31" t="str">
        <f>IF(AND(C11&gt;D11,E11&gt;3),"eligible for bonus","not eligible")</f>
        <v>not eligible</v>
      </c>
      <c r="I11" s="31" t="str">
        <f t="shared" si="0"/>
        <v>need attention</v>
      </c>
      <c r="J11" s="31" t="str" cm="1">
        <f t="array" ref="J11">_xlfn.IFS(F11&gt;=4.5,"execellent",F11=3.5-4.49,"good",F11&lt;3.5,"average")</f>
        <v>average</v>
      </c>
      <c r="K11" s="31" t="str">
        <f>IF(AND(B11="sales",F11&gt;4),"promotion","no promotion")</f>
        <v>no promotion</v>
      </c>
      <c r="L11" s="32" t="str">
        <f>IF(OR(E12&lt;2,F12&lt;3),"training required","no")</f>
        <v>no</v>
      </c>
      <c r="M11" s="32" t="str">
        <f t="shared" si="1"/>
        <v>low</v>
      </c>
      <c r="N11" s="32" t="str" cm="1">
        <f t="array" ref="N11">_xlfn.IFS(C11&gt;=11000,"high",C11&gt;=9000,"medium",C11&lt;9000,"low")</f>
        <v>low</v>
      </c>
      <c r="O11" s="32" t="str">
        <f>IF(AND(B11="HR",F11&gt;=4),"STAR","NO")</f>
        <v>NO</v>
      </c>
      <c r="P11" s="32" t="str" cm="1">
        <f t="array" ref="P11">_xlfn.IFS(E11&gt;=5,"senior",E11&gt;=3,"mid",E11&lt;3,"junior")</f>
        <v>mid</v>
      </c>
      <c r="Q11" s="32" t="str">
        <f t="shared" si="2"/>
        <v>mid</v>
      </c>
      <c r="R11" s="32" t="str">
        <f t="shared" si="3"/>
        <v>internal</v>
      </c>
      <c r="S11" s="31" t="str">
        <f>IF(AND(E11&gt;4,C11&gt;=9500),"incentive","no incentive")</f>
        <v>no incentive</v>
      </c>
      <c r="T11" s="31" t="str" cm="1">
        <f t="array" ref="T11">_xlfn.IFS(F11&gt;=4.5,"outstanding",F11&gt;=4,"very good",F11&gt;=3,"satisfactory",F11&lt;3,"poor")</f>
        <v>satisfactory</v>
      </c>
      <c r="U11" s="31" t="str">
        <f>IF(OR(C10&lt;9000,E10&lt;2),"WARNING","NO")</f>
        <v>NO</v>
      </c>
      <c r="V11" s="31" t="str">
        <f>IF(AND(E11&gt;=5,B11&lt;&gt;"HR"),"manager","no")</f>
        <v>no</v>
      </c>
      <c r="W11" s="31" t="str" cm="1">
        <f t="array" ref="W11">_xlfn.IFS(C11&gt;=12000,"15%",C11&gt;=10000,"10%",C11&gt;=9000,"5%",C11&lt;9000,"0")</f>
        <v>0</v>
      </c>
    </row>
    <row r="12" ht="15.75" spans="1:23">
      <c r="A12" s="32" t="s">
        <v>102</v>
      </c>
      <c r="B12" s="32" t="s">
        <v>103</v>
      </c>
      <c r="C12" s="32">
        <v>95000</v>
      </c>
      <c r="D12" s="32">
        <v>10000</v>
      </c>
      <c r="E12" s="32">
        <v>2</v>
      </c>
      <c r="F12" s="32">
        <v>3.8</v>
      </c>
      <c r="G12" s="32" t="str">
        <f>IF(C12&gt;D12,"YES","NO")</f>
        <v>YES</v>
      </c>
      <c r="H12" s="31" t="str">
        <f>IF(AND(C12&gt;=D12,E12&gt;3),"eligible for bonus","not eligible")</f>
        <v>not eligible</v>
      </c>
      <c r="I12" s="31" t="str">
        <f t="shared" si="0"/>
        <v>no attention</v>
      </c>
      <c r="J12" s="31" t="str" cm="1">
        <f t="array" ref="J12">_xlfn.IFS(F12&gt;=4.5,"execellent",F12&gt;=3.5,"good",F12&lt;3.5,"average")</f>
        <v>good</v>
      </c>
      <c r="K12" s="31" t="str">
        <f>IF(AND(B12="sales",F12&gt;4),"promotion","no promotion")</f>
        <v>no promotion</v>
      </c>
      <c r="L12" s="32" t="str">
        <f>IF(OR(E12&lt;2,F12&lt;3),"training required","no")</f>
        <v>no</v>
      </c>
      <c r="M12" s="32" t="str">
        <f t="shared" si="1"/>
        <v>high</v>
      </c>
      <c r="N12" s="32" t="str" cm="1">
        <f t="array" ref="N12">_xlfn.IFS(C12&gt;=11000,"high",C12&gt;=9000,"medium",C12&lt;9000,"low")</f>
        <v>high</v>
      </c>
      <c r="O12" s="32" t="str">
        <f>IF(AND(B12="HR",F12&gt;=4),"STAR","NO")</f>
        <v>NO</v>
      </c>
      <c r="P12" s="32" t="str" cm="1">
        <f t="array" ref="P12">_xlfn.IFS(E12&gt;=5,"senior",E12&gt;=3,"mid",E12&lt;3,"junior")</f>
        <v>junior</v>
      </c>
      <c r="Q12" s="32" t="str">
        <f t="shared" si="2"/>
        <v>junior</v>
      </c>
      <c r="R12" s="32" t="str">
        <f t="shared" si="3"/>
        <v>client facing</v>
      </c>
      <c r="S12" s="31" t="str">
        <f>IF(AND(E12&gt;4,C12&gt;9500),"incentive","no incentive")</f>
        <v>no incentive</v>
      </c>
      <c r="T12" s="31" t="str" cm="1">
        <f t="array" ref="T12">_xlfn.IFS(F12&gt;=4.5,"outstanding",F12&gt;=4,"very good",F12&gt;=3,"satisfactory",F12&lt;3,"poor")</f>
        <v>satisfactory</v>
      </c>
      <c r="U12" s="31" t="str">
        <f>IF(OR(C12&lt;9000,E12&lt;2),"WARNING","NO")</f>
        <v>NO</v>
      </c>
      <c r="V12" s="31" t="str">
        <f>IF(AND(E12&gt;=5,B12&lt;&gt;"HR"),"manager","no")</f>
        <v>no</v>
      </c>
      <c r="W12" s="31" t="str" cm="1">
        <f t="array" ref="W12">_xlfn.IFS(C12&gt;=12000,"15%",C12&gt;=10000,"10%",C12&gt;=9000,"5%",C12&lt;9000,"0")</f>
        <v>15%</v>
      </c>
    </row>
    <row r="13" ht="15.75" spans="1:23">
      <c r="A13" s="32" t="s">
        <v>104</v>
      </c>
      <c r="B13" s="32" t="s">
        <v>53</v>
      </c>
      <c r="C13" s="32">
        <v>10000</v>
      </c>
      <c r="D13" s="32">
        <v>95000</v>
      </c>
      <c r="E13" s="32">
        <v>6</v>
      </c>
      <c r="F13" s="32">
        <v>4.7</v>
      </c>
      <c r="G13" s="32" t="str">
        <f>IF(C13&gt;=D13,"YES","NO")</f>
        <v>NO</v>
      </c>
      <c r="H13" s="31" t="str">
        <f>IF(AND(C13&gt;D13,E13&gt;3,),"eligible for bonus","not eligible")</f>
        <v>not eligible</v>
      </c>
      <c r="I13" s="31" t="str">
        <f t="shared" si="0"/>
        <v>need attention</v>
      </c>
      <c r="J13" s="31" t="str" cm="1">
        <f t="array" ref="J13">_xlfn.IFS(F13&gt;=4.5,"execellent",F13&gt;3.5,"good",F13&lt;3.5,"average")</f>
        <v>execellent</v>
      </c>
      <c r="K13" s="31" t="str">
        <f>IF(AND(B13="sales",F13&gt;4),"promotion","no promotion")</f>
        <v>promotion</v>
      </c>
      <c r="L13" s="32" t="str">
        <f>IF(OR(E13&lt;2,F13&lt;3),"training required","no")</f>
        <v>no</v>
      </c>
      <c r="M13" s="32" t="str">
        <f t="shared" si="1"/>
        <v>medium</v>
      </c>
      <c r="N13" s="32" t="str" cm="1">
        <f t="array" ref="N13">_xlfn.IFS(C13&gt;=11000,"high",C13&gt;=9000,"medium",C13&lt;=9000,"low")</f>
        <v>medium</v>
      </c>
      <c r="O13" s="32" t="str">
        <f>IF(AND(B13="HR",F13&gt;=4),"STAR","NO")</f>
        <v>NO</v>
      </c>
      <c r="P13" s="32" t="str" cm="1">
        <f t="array" ref="P13">_xlfn.IFS(E13&gt;=5,"senior",E13&gt;=3,"mid",E13&lt;3,"junior")</f>
        <v>senior</v>
      </c>
      <c r="Q13" s="32" t="str">
        <f t="shared" si="2"/>
        <v>senior</v>
      </c>
      <c r="R13" s="32" t="str">
        <f t="shared" si="3"/>
        <v>client facing</v>
      </c>
      <c r="S13" s="31" t="str">
        <f>IF(AND(E13&gt;4,C13&gt;9500),"incentive","no incentive")</f>
        <v>incentive</v>
      </c>
      <c r="T13" s="31" t="str" cm="1">
        <f t="array" ref="T13">_xlfn.IFS(F13&gt;=4.5,"outstanding",F13&gt;=4,"very good",F13&gt;=3,"satisfactory",F13&lt;3,"poor")</f>
        <v>outstanding</v>
      </c>
      <c r="U13" s="31" t="str">
        <f>IF(OR(C13&lt;9000,E13&lt;2),"WARNING","NO")</f>
        <v>NO</v>
      </c>
      <c r="V13" s="31" t="str">
        <f>IF(AND(E13&gt;=5,B13&lt;&gt;"HR"),"manager","no")</f>
        <v>manager</v>
      </c>
      <c r="W13" s="31" t="str" cm="1">
        <f t="array" ref="W13">_xlfn.IFS(C13&gt;=12000,"15%",C13&gt;=10000,"10%",C13&gt;=9000,"5%",C13&lt;9000,"0")</f>
        <v>10%</v>
      </c>
    </row>
    <row r="14" ht="15.75" spans="1:23">
      <c r="A14" s="32" t="s">
        <v>105</v>
      </c>
      <c r="B14" s="32" t="s">
        <v>50</v>
      </c>
      <c r="C14" s="32">
        <v>8800</v>
      </c>
      <c r="D14" s="32">
        <v>10000</v>
      </c>
      <c r="E14" s="32">
        <v>1</v>
      </c>
      <c r="F14" s="32">
        <v>2.9</v>
      </c>
      <c r="G14" s="32" t="str">
        <f>IF(C14&gt;=D14,"YES","NO")</f>
        <v>NO</v>
      </c>
      <c r="H14" s="31" t="str">
        <f>IF(AND(C14&gt;D14,E14&gt;3),"eligible for bonus","not eligible")</f>
        <v>not eligible</v>
      </c>
      <c r="I14" s="31" t="str">
        <f t="shared" si="0"/>
        <v>need attention</v>
      </c>
      <c r="J14" s="31" t="str" cm="1">
        <f t="array" ref="J14">_xlfn.IFS(F14&gt;=4.5,"execellent",F14&gt;3.5,"good",F14&lt;3.5,"average")</f>
        <v>average</v>
      </c>
      <c r="K14" s="31" t="str">
        <f>IF(AND(B14="sales",F14&gt;4),"promotion","no promotion")</f>
        <v>no promotion</v>
      </c>
      <c r="L14" s="32" t="str">
        <f>IF(OR(E14&lt;2,F14&lt;3),"training required","no")</f>
        <v>training required</v>
      </c>
      <c r="M14" s="32" t="str">
        <f t="shared" si="1"/>
        <v>low</v>
      </c>
      <c r="N14" s="32" t="str" cm="1">
        <f t="array" ref="N14">_xlfn.IFS(C14&gt;=11000,"high",C14&gt;=9000,"medium",C14&lt;=9000,"low")</f>
        <v>low</v>
      </c>
      <c r="O14" s="32" t="str">
        <f>IF(AND(B14="HR",F14&gt;=4),"STAR","NO")</f>
        <v>NO</v>
      </c>
      <c r="P14" s="32" t="str" cm="1">
        <f t="array" ref="P14">_xlfn.IFS(E14&gt;=5,"senior",E14&gt;=3,"mid",E14&lt;3,"junior")</f>
        <v>junior</v>
      </c>
      <c r="Q14" s="32" t="str">
        <f t="shared" si="2"/>
        <v>junior</v>
      </c>
      <c r="R14" s="32" t="str">
        <f t="shared" si="3"/>
        <v>internal</v>
      </c>
      <c r="S14" s="31" t="str">
        <f>IF(AND(E14&gt;4,C14&gt;9500),"incentive","no incentive")</f>
        <v>no incentive</v>
      </c>
      <c r="T14" s="31" t="str" cm="1">
        <f t="array" ref="T14">_xlfn.IFS(F14&gt;=4.5,"outstanding",F14&gt;=4,"very good",F14&gt;=3,"satisfactory",F14&lt;3,"poor")</f>
        <v>poor</v>
      </c>
      <c r="U14" s="31" t="str">
        <f>IF(OR(C14&lt;9000,E14&lt;2),"WARNING","NO")</f>
        <v>WARNING</v>
      </c>
      <c r="V14" s="31" t="str">
        <f>IF(AND(E14&gt;=5,B14&lt;&gt;"HR"),"manager","no")</f>
        <v>no</v>
      </c>
      <c r="W14" s="31" t="str" cm="1">
        <f t="array" ref="W14">_xlfn.IFS(C14&gt;=12000,"15%",C14&gt;=10000,"10%",C14&gt;=9000,"5%",C14&lt;9000,"0")</f>
        <v>0</v>
      </c>
    </row>
    <row r="15" ht="15.75" spans="1:23">
      <c r="A15" s="32" t="s">
        <v>106</v>
      </c>
      <c r="B15" s="32" t="s">
        <v>50</v>
      </c>
      <c r="C15" s="32">
        <v>9100</v>
      </c>
      <c r="D15" s="32">
        <v>9000</v>
      </c>
      <c r="E15" s="32">
        <v>4</v>
      </c>
      <c r="F15" s="32">
        <v>4</v>
      </c>
      <c r="G15" s="32" t="str">
        <f>IF(C15&gt;=D15,"YES","NO")</f>
        <v>YES</v>
      </c>
      <c r="H15" s="31" t="str">
        <f>IF(AND(C15&gt;D15,E15&gt;3),"eligible for bonus","not eligible")</f>
        <v>eligible for bonus</v>
      </c>
      <c r="I15" s="31" t="str">
        <f t="shared" si="0"/>
        <v>no attention</v>
      </c>
      <c r="J15" s="31" t="str" cm="1">
        <f t="array" ref="J15">_xlfn.IFS(E15&gt;=4.5,"execellent",E15&gt;3.5,"good",E15&lt;3.5,"average")</f>
        <v>good</v>
      </c>
      <c r="K15" s="31" t="str">
        <f>IF(AND(B15="sales",F15&gt;4),"promotion","no promotion")</f>
        <v>no promotion</v>
      </c>
      <c r="L15" s="32" t="str">
        <f>IF(OR(E15&lt;2,F15&lt;3),"training required","no")</f>
        <v>no</v>
      </c>
      <c r="M15" s="32" t="str">
        <f t="shared" si="1"/>
        <v>medium</v>
      </c>
      <c r="N15" s="32" t="str" cm="1">
        <f t="array" ref="N15">_xlfn.IFS(C15&gt;=11000,"high",C15&gt;=9000,"medium",C15&lt;=9000,"low")</f>
        <v>medium</v>
      </c>
      <c r="O15" s="32" t="str">
        <f>IF(AND(B15="HR",F15&gt;=4),"STAR","NO")</f>
        <v>STAR</v>
      </c>
      <c r="P15" s="32" t="str" cm="1">
        <f t="array" ref="P15">_xlfn.IFS(E15&gt;=5,"senior",E15&gt;=3,"mid",E15&lt;3,"junior")</f>
        <v>mid</v>
      </c>
      <c r="Q15" s="32" t="str">
        <f t="shared" si="2"/>
        <v>mid</v>
      </c>
      <c r="R15" s="32" t="str">
        <f t="shared" si="3"/>
        <v>internal</v>
      </c>
      <c r="S15" s="31" t="str">
        <f>IF(AND(E15&gt;4,C15&gt;9500),"incentive","no incentive")</f>
        <v>no incentive</v>
      </c>
      <c r="T15" s="31" t="str" cm="1">
        <f t="array" ref="T15">_xlfn.IFS(F15&gt;=4.5,"outstanding",F15&gt;=4,"very good",F15&gt;=3,"satisfactory",F15&lt;3,"poor")</f>
        <v>very good</v>
      </c>
      <c r="U15" s="31" t="str">
        <f>IF(OR(C15&lt;9000,E15&lt;2),"WARNING","NO")</f>
        <v>NO</v>
      </c>
      <c r="V15" s="31" t="str">
        <f>IF(AND(E15&gt;=5,B15&lt;&gt;"HR"),"manager","no")</f>
        <v>no</v>
      </c>
      <c r="W15" s="31" t="str" cm="1">
        <f t="array" ref="W15">_xlfn.IFS(C15&gt;=12000,"15%",C15&gt;=10000,"10%",C15&gt;=9000,"5%",C15&lt;9000,"0")</f>
        <v>5%</v>
      </c>
    </row>
    <row r="17" spans="1:1">
      <c r="A17" t="s">
        <v>107</v>
      </c>
    </row>
    <row r="19" spans="1:1">
      <c r="A19" t="s">
        <v>108</v>
      </c>
    </row>
    <row r="21" spans="1:1">
      <c r="A21" t="s">
        <v>109</v>
      </c>
    </row>
    <row r="23" spans="1:1">
      <c r="A23" t="s">
        <v>110</v>
      </c>
    </row>
    <row r="25" spans="1:1">
      <c r="A25" t="s">
        <v>111</v>
      </c>
    </row>
    <row r="27" spans="1:1">
      <c r="A27" t="s">
        <v>112</v>
      </c>
    </row>
    <row r="29" spans="1:1">
      <c r="A29" t="s">
        <v>113</v>
      </c>
    </row>
    <row r="31" spans="1:1">
      <c r="A31" t="s">
        <v>114</v>
      </c>
    </row>
    <row r="33" spans="1:1">
      <c r="A33" t="s">
        <v>115</v>
      </c>
    </row>
    <row r="35" spans="1:1">
      <c r="A35" t="s">
        <v>116</v>
      </c>
    </row>
    <row r="37" spans="1:1">
      <c r="A37" t="s">
        <v>117</v>
      </c>
    </row>
    <row r="39" spans="1:1">
      <c r="A39" t="s">
        <v>118</v>
      </c>
    </row>
    <row r="41" spans="1:1">
      <c r="A41" t="s">
        <v>119</v>
      </c>
    </row>
    <row r="43" spans="1:1">
      <c r="A43" t="s">
        <v>120</v>
      </c>
    </row>
    <row r="45" spans="1:1">
      <c r="A45" t="s">
        <v>121</v>
      </c>
    </row>
  </sheetData>
  <mergeCells count="1">
    <mergeCell ref="G2:H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C2" sqref="C2"/>
    </sheetView>
  </sheetViews>
  <sheetFormatPr defaultColWidth="9.14285714285714" defaultRowHeight="15" outlineLevelCol="6"/>
  <cols>
    <col min="1" max="1" width="29" customWidth="1"/>
    <col min="2" max="2" width="43.8571428571429" customWidth="1"/>
    <col min="3" max="3" width="22" customWidth="1"/>
    <col min="4" max="4" width="15.4285714285714" customWidth="1"/>
    <col min="5" max="5" width="14.8571428571429" customWidth="1"/>
    <col min="7" max="7" width="18.4285714285714" customWidth="1"/>
  </cols>
  <sheetData>
    <row r="1" spans="2:2">
      <c r="B1" s="19"/>
    </row>
    <row r="2" ht="40" customHeight="1" spans="2:7">
      <c r="B2" s="20" t="s">
        <v>122</v>
      </c>
      <c r="G2" s="21"/>
    </row>
    <row r="4" spans="1:5">
      <c r="A4" s="22" t="s">
        <v>123</v>
      </c>
      <c r="B4" s="22" t="s">
        <v>124</v>
      </c>
      <c r="C4" s="22" t="s">
        <v>125</v>
      </c>
      <c r="D4" s="19"/>
      <c r="E4" s="19"/>
    </row>
    <row r="5" spans="1:5">
      <c r="A5" s="19"/>
      <c r="B5" s="19"/>
      <c r="C5" s="19"/>
      <c r="D5" s="19"/>
      <c r="E5" s="19"/>
    </row>
    <row r="6" spans="1:5">
      <c r="A6" s="6" t="s">
        <v>126</v>
      </c>
      <c r="B6" s="6" t="s">
        <v>127</v>
      </c>
      <c r="C6" s="23">
        <f ca="1">TODAY()</f>
        <v>45756</v>
      </c>
      <c r="D6" s="23"/>
      <c r="E6" s="23"/>
    </row>
    <row r="7" spans="1:5">
      <c r="A7" s="6"/>
      <c r="B7" s="6"/>
      <c r="C7" s="6"/>
      <c r="D7" s="6"/>
      <c r="E7" s="6"/>
    </row>
    <row r="8" spans="1:5">
      <c r="A8" s="6" t="s">
        <v>128</v>
      </c>
      <c r="B8" s="6" t="s">
        <v>129</v>
      </c>
      <c r="C8" s="24">
        <f ca="1">NOW()</f>
        <v>45756.9052083333</v>
      </c>
      <c r="D8" s="24"/>
      <c r="E8" s="24"/>
    </row>
    <row r="9" spans="1:5">
      <c r="A9" s="6"/>
      <c r="B9" s="6"/>
      <c r="C9" s="6"/>
      <c r="D9" s="6"/>
      <c r="E9" s="6"/>
    </row>
    <row r="10" spans="1:5">
      <c r="A10" s="6" t="s">
        <v>130</v>
      </c>
      <c r="B10" s="6" t="s">
        <v>131</v>
      </c>
      <c r="C10" s="6">
        <f>DAY("2025-04-08")</f>
        <v>8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 t="s">
        <v>132</v>
      </c>
      <c r="B12" s="6" t="s">
        <v>133</v>
      </c>
      <c r="C12" s="6">
        <f>MONTH("2025-04-08")</f>
        <v>4</v>
      </c>
      <c r="D12" s="6"/>
      <c r="E12" s="6"/>
    </row>
    <row r="13" spans="1:5">
      <c r="A13" s="6"/>
      <c r="B13" s="6"/>
      <c r="C13" s="6"/>
      <c r="D13" s="6"/>
      <c r="E13" s="6"/>
    </row>
    <row r="14" spans="1:5">
      <c r="A14" s="6" t="s">
        <v>134</v>
      </c>
      <c r="B14" s="6" t="s">
        <v>135</v>
      </c>
      <c r="C14" s="6">
        <f>YEAR("2025-04-08")</f>
        <v>2025</v>
      </c>
      <c r="D14" s="6"/>
      <c r="E14" s="6"/>
    </row>
    <row r="15" spans="1:5">
      <c r="A15" s="6"/>
      <c r="B15" s="6"/>
      <c r="C15" s="6"/>
      <c r="D15" s="6"/>
      <c r="E15" s="6"/>
    </row>
    <row r="16" spans="1:5">
      <c r="A16" s="6" t="s">
        <v>136</v>
      </c>
      <c r="B16" s="6" t="s">
        <v>137</v>
      </c>
      <c r="C16" s="6">
        <f>HOUR("9:30")</f>
        <v>9</v>
      </c>
      <c r="D16" s="6"/>
      <c r="E16" s="6"/>
    </row>
    <row r="17" spans="1:5">
      <c r="A17" s="6"/>
      <c r="B17" s="6"/>
      <c r="C17" s="6"/>
      <c r="D17" s="6"/>
      <c r="E17" s="6"/>
    </row>
    <row r="18" spans="1:5">
      <c r="A18" s="6" t="s">
        <v>138</v>
      </c>
      <c r="B18" s="6" t="s">
        <v>139</v>
      </c>
      <c r="C18" s="6">
        <f>MINUTE("9:30")</f>
        <v>30</v>
      </c>
      <c r="D18" s="6"/>
      <c r="E18" s="6"/>
    </row>
    <row r="19" spans="1:5">
      <c r="A19" s="6"/>
      <c r="B19" s="6"/>
      <c r="C19" s="6"/>
      <c r="D19" s="6"/>
      <c r="E19" s="6"/>
    </row>
    <row r="20" spans="1:5">
      <c r="A20" s="6" t="s">
        <v>140</v>
      </c>
      <c r="B20" s="6" t="s">
        <v>141</v>
      </c>
      <c r="C20" s="6">
        <f>SECOND("9:30:45")</f>
        <v>45</v>
      </c>
      <c r="D20" s="6"/>
      <c r="E20" s="6"/>
    </row>
    <row r="21" spans="1:5">
      <c r="A21" s="6"/>
      <c r="B21" s="6"/>
      <c r="C21" s="6"/>
      <c r="D21" s="6"/>
      <c r="E21" s="6"/>
    </row>
    <row r="22" ht="30" spans="1:5">
      <c r="A22" s="25" t="s">
        <v>142</v>
      </c>
      <c r="B22" s="25" t="s">
        <v>143</v>
      </c>
      <c r="C22" s="25">
        <f ca="1">WEEKDAY(NOW())</f>
        <v>4</v>
      </c>
      <c r="D22" s="25">
        <f>WEEKDAY("2025-01-20")</f>
        <v>2</v>
      </c>
      <c r="E22" s="25"/>
    </row>
    <row r="23" spans="1:5">
      <c r="A23" s="6"/>
      <c r="B23" s="6"/>
      <c r="C23" s="6"/>
      <c r="D23" s="6"/>
      <c r="E23" s="19"/>
    </row>
    <row r="24" ht="30" spans="1:5">
      <c r="A24" s="25" t="s">
        <v>144</v>
      </c>
      <c r="B24" s="25" t="s">
        <v>145</v>
      </c>
      <c r="C24" s="25">
        <f>WEEKNUM("2025-12-1")</f>
        <v>49</v>
      </c>
      <c r="D24" s="25">
        <f ca="1">WEEKNUM(NOW())</f>
        <v>15</v>
      </c>
      <c r="E24" s="19"/>
    </row>
    <row r="25" spans="1:5">
      <c r="A25" s="6"/>
      <c r="B25" s="6"/>
      <c r="C25" s="6"/>
      <c r="D25" s="6"/>
      <c r="E25" s="19"/>
    </row>
    <row r="26" ht="45" spans="1:5">
      <c r="A26" s="25" t="s">
        <v>146</v>
      </c>
      <c r="B26" s="25" t="s">
        <v>147</v>
      </c>
      <c r="C26" s="25">
        <f>DATEDIF("1995-06-13","2025-06-13","y")</f>
        <v>30</v>
      </c>
      <c r="D26" s="25">
        <f>DATEDIF("2000-01-01","2025-01-15","M")</f>
        <v>300</v>
      </c>
      <c r="E26" s="25">
        <f>DATEDIF("2000-04-08","2025-08-01","D")</f>
        <v>9246</v>
      </c>
    </row>
    <row r="27" spans="1:5">
      <c r="A27" s="6"/>
      <c r="B27" s="6"/>
      <c r="C27" s="6"/>
      <c r="D27" s="6"/>
      <c r="E27" s="6"/>
    </row>
    <row r="28" spans="1:5">
      <c r="A28" s="6" t="s">
        <v>148</v>
      </c>
      <c r="B28" s="6" t="s">
        <v>149</v>
      </c>
      <c r="C28" s="6" t="str">
        <f>TEXT("2025-04-08","M")</f>
        <v>4</v>
      </c>
      <c r="D28" s="6" t="str">
        <f>TEXT("2025-04-08","MMMM")</f>
        <v>April</v>
      </c>
      <c r="E28" s="25" t="str">
        <f>TEXT("2025-04-08","MM")</f>
        <v>04</v>
      </c>
    </row>
    <row r="29" spans="1:5">
      <c r="A29" s="6"/>
      <c r="B29" s="6"/>
      <c r="C29" s="6"/>
      <c r="D29" s="6"/>
      <c r="E29" s="6"/>
    </row>
    <row r="30" spans="1:5">
      <c r="A30" s="6" t="s">
        <v>150</v>
      </c>
      <c r="B30" s="6" t="s">
        <v>151</v>
      </c>
      <c r="C30" s="26">
        <f>TIME(21,32,50)</f>
        <v>0.897800925925926</v>
      </c>
      <c r="D30" s="26">
        <f>TIME(7,30,40)</f>
        <v>0.312962962962963</v>
      </c>
      <c r="E30" s="25"/>
    </row>
    <row r="31" spans="1:5">
      <c r="A31" s="6"/>
      <c r="B31" s="6"/>
      <c r="C31" s="6"/>
      <c r="D31" s="6"/>
      <c r="E31" s="6"/>
    </row>
    <row r="32" spans="1:5">
      <c r="A32" s="6" t="s">
        <v>152</v>
      </c>
      <c r="B32" s="6" t="s">
        <v>153</v>
      </c>
      <c r="C32" s="6">
        <f>DATE(2025,4,8)</f>
        <v>45755</v>
      </c>
      <c r="D32" s="6"/>
      <c r="E32" s="6"/>
    </row>
    <row r="33" spans="1:5">
      <c r="A33" s="6"/>
      <c r="B33" s="6"/>
      <c r="C33" s="6"/>
      <c r="D33" s="6"/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0"/>
  <sheetViews>
    <sheetView topLeftCell="A11" workbookViewId="0">
      <selection activeCell="E25" sqref="E25"/>
    </sheetView>
  </sheetViews>
  <sheetFormatPr defaultColWidth="9.14285714285714" defaultRowHeight="15" outlineLevelCol="4"/>
  <cols>
    <col min="1" max="1" width="14.4285714285714" customWidth="1"/>
    <col min="3" max="3" width="15" customWidth="1"/>
    <col min="4" max="4" width="11.5714285714286" customWidth="1"/>
  </cols>
  <sheetData>
    <row r="2" ht="28.5" spans="5:5">
      <c r="E2" s="15" t="s">
        <v>154</v>
      </c>
    </row>
    <row r="4" s="13" customFormat="1" ht="15.75" spans="1:1">
      <c r="A4" s="16" t="s">
        <v>155</v>
      </c>
    </row>
    <row r="6" s="13" customFormat="1" ht="18.75" spans="1:1">
      <c r="A6" s="17" t="s">
        <v>156</v>
      </c>
    </row>
    <row r="8" s="13" customFormat="1" ht="24" customHeight="1" spans="1:1">
      <c r="A8" s="16" t="s">
        <v>157</v>
      </c>
    </row>
    <row r="9" s="13" customFormat="1" ht="18" customHeight="1" spans="1:1">
      <c r="A9" s="16" t="s">
        <v>158</v>
      </c>
    </row>
    <row r="10" s="13" customFormat="1" ht="21" customHeight="1" spans="1:1">
      <c r="A10" s="16" t="s">
        <v>159</v>
      </c>
    </row>
    <row r="11" s="13" customFormat="1" ht="24" customHeight="1" spans="1:1">
      <c r="A11" s="16" t="s">
        <v>160</v>
      </c>
    </row>
    <row r="13" s="14" customFormat="1" ht="18.75" spans="1:4">
      <c r="A13" s="18" t="s">
        <v>161</v>
      </c>
      <c r="B13" s="18" t="s">
        <v>162</v>
      </c>
      <c r="C13" s="18" t="s">
        <v>42</v>
      </c>
      <c r="D13" s="18" t="s">
        <v>41</v>
      </c>
    </row>
    <row r="14" spans="1:4">
      <c r="A14" s="19"/>
      <c r="B14" s="19"/>
      <c r="C14" s="19"/>
      <c r="D14" s="19"/>
    </row>
    <row r="15" spans="1:4">
      <c r="A15" s="6">
        <v>101</v>
      </c>
      <c r="B15" s="6" t="s">
        <v>163</v>
      </c>
      <c r="C15" s="6" t="s">
        <v>50</v>
      </c>
      <c r="D15" s="6">
        <v>50000</v>
      </c>
    </row>
    <row r="16" spans="1:4">
      <c r="A16" s="6">
        <v>102</v>
      </c>
      <c r="B16" s="6" t="s">
        <v>164</v>
      </c>
      <c r="C16" s="6" t="s">
        <v>56</v>
      </c>
      <c r="D16" s="6">
        <v>60000</v>
      </c>
    </row>
    <row r="17" spans="1:4">
      <c r="A17" s="6">
        <v>103</v>
      </c>
      <c r="B17" s="6" t="s">
        <v>165</v>
      </c>
      <c r="C17" s="6" t="s">
        <v>166</v>
      </c>
      <c r="D17" s="6">
        <v>70000</v>
      </c>
    </row>
    <row r="18" spans="1:4">
      <c r="A18" s="6">
        <v>104</v>
      </c>
      <c r="B18" s="6" t="s">
        <v>57</v>
      </c>
      <c r="C18" s="6" t="s">
        <v>103</v>
      </c>
      <c r="D18" s="6">
        <v>55000</v>
      </c>
    </row>
    <row r="20" ht="31" customHeight="1" spans="1:1">
      <c r="A20" t="s">
        <v>167</v>
      </c>
    </row>
    <row r="21" spans="1:2">
      <c r="A21" t="s">
        <v>168</v>
      </c>
      <c r="B21" t="str">
        <f>VLOOKUP(103,A15:D18,3,FALSE())</f>
        <v>FINANCE</v>
      </c>
    </row>
    <row r="23" spans="1:1">
      <c r="A23" t="s">
        <v>169</v>
      </c>
    </row>
    <row r="24" spans="1:2">
      <c r="A24" t="s">
        <v>168</v>
      </c>
      <c r="B24">
        <f>VLOOKUP(101,A15:D18,4,FALSE())</f>
        <v>50000</v>
      </c>
    </row>
    <row r="26" spans="1:1">
      <c r="A26" t="s">
        <v>170</v>
      </c>
    </row>
    <row r="27" spans="1:2">
      <c r="A27" t="s">
        <v>171</v>
      </c>
      <c r="B27" t="str">
        <f>VLOOKUP(102,A15:D18,2,FALSE())</f>
        <v>sam</v>
      </c>
    </row>
    <row r="29" spans="1:1">
      <c r="A29" t="s">
        <v>172</v>
      </c>
    </row>
    <row r="30" spans="1:2">
      <c r="A30" t="s">
        <v>171</v>
      </c>
      <c r="B30">
        <f>VLOOKUP(104,A15:D18,4,FALSE())</f>
        <v>55000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5"/>
  <sheetViews>
    <sheetView topLeftCell="A7" workbookViewId="0">
      <selection activeCell="C18" sqref="C18"/>
    </sheetView>
  </sheetViews>
  <sheetFormatPr defaultColWidth="9.14285714285714" defaultRowHeight="15" outlineLevelCol="6"/>
  <cols>
    <col min="1" max="1" width="13.8571428571429" customWidth="1"/>
    <col min="7" max="7" width="16.5714285714286" customWidth="1"/>
  </cols>
  <sheetData>
    <row r="2" ht="23.25" spans="7:7">
      <c r="G2" s="9" t="s">
        <v>173</v>
      </c>
    </row>
    <row r="4" spans="1:1">
      <c r="A4" s="10" t="s">
        <v>174</v>
      </c>
    </row>
    <row r="6" ht="18.75" spans="1:1">
      <c r="A6" s="11" t="s">
        <v>175</v>
      </c>
    </row>
    <row r="8" ht="21" spans="1:1">
      <c r="A8" s="7" t="s">
        <v>176</v>
      </c>
    </row>
    <row r="10" ht="21" spans="1:5">
      <c r="A10" s="12" t="s">
        <v>177</v>
      </c>
      <c r="B10" s="12" t="s">
        <v>178</v>
      </c>
      <c r="C10" s="12" t="s">
        <v>179</v>
      </c>
      <c r="D10" s="12" t="s">
        <v>180</v>
      </c>
      <c r="E10" s="12" t="s">
        <v>181</v>
      </c>
    </row>
    <row r="11" ht="21" spans="1:5">
      <c r="A11" s="12" t="s">
        <v>182</v>
      </c>
      <c r="B11" s="12">
        <v>500</v>
      </c>
      <c r="C11" s="12">
        <v>700</v>
      </c>
      <c r="D11" s="12">
        <v>800</v>
      </c>
      <c r="E11" s="12">
        <v>600</v>
      </c>
    </row>
    <row r="12" ht="21" spans="1:5">
      <c r="A12" s="12" t="s">
        <v>183</v>
      </c>
      <c r="B12" s="12">
        <v>900</v>
      </c>
      <c r="C12" s="12">
        <v>850</v>
      </c>
      <c r="D12" s="12">
        <v>950</v>
      </c>
      <c r="E12" s="12">
        <v>990</v>
      </c>
    </row>
    <row r="15" ht="18.75" spans="1:1">
      <c r="A15" s="1" t="s">
        <v>184</v>
      </c>
    </row>
    <row r="17" spans="1:3">
      <c r="A17">
        <f>HLOOKUP("Q3",A10:E12,2,FALSE)</f>
        <v>800</v>
      </c>
      <c r="C17" t="s">
        <v>185</v>
      </c>
    </row>
    <row r="19" spans="1:1">
      <c r="A19" t="s">
        <v>186</v>
      </c>
    </row>
    <row r="21" spans="1:1">
      <c r="A21">
        <f>HLOOKUP("Q4",A10:E12,3,FALSE())</f>
        <v>990</v>
      </c>
    </row>
    <row r="23" spans="1:1">
      <c r="A23" t="s">
        <v>187</v>
      </c>
    </row>
    <row r="25" spans="1:1">
      <c r="A25">
        <f>HLOOKUP("Q1",A10:E12,2,FALSE())</f>
        <v>500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tabSelected="1" workbookViewId="0">
      <selection activeCell="J12" sqref="J12"/>
    </sheetView>
  </sheetViews>
  <sheetFormatPr defaultColWidth="9.14285714285714" defaultRowHeight="15" outlineLevelCol="7"/>
  <cols>
    <col min="3" max="3" width="11.2857142857143" customWidth="1"/>
    <col min="7" max="7" width="18.1428571428571" customWidth="1"/>
    <col min="8" max="8" width="21" customWidth="1"/>
  </cols>
  <sheetData>
    <row r="2" ht="26.25" spans="7:7">
      <c r="G2" s="2" t="s">
        <v>188</v>
      </c>
    </row>
    <row r="4" s="1" customFormat="1" ht="18.75" spans="1:1">
      <c r="A4" s="1" t="s">
        <v>189</v>
      </c>
    </row>
    <row r="6" ht="15.75" spans="1:2">
      <c r="A6" s="3" t="s">
        <v>190</v>
      </c>
      <c r="B6" t="s">
        <v>191</v>
      </c>
    </row>
    <row r="8" spans="1:1">
      <c r="A8" t="s">
        <v>192</v>
      </c>
    </row>
    <row r="10" ht="21" spans="1:8">
      <c r="A10" s="4" t="s">
        <v>161</v>
      </c>
      <c r="B10" s="4" t="s">
        <v>162</v>
      </c>
      <c r="C10" s="4" t="s">
        <v>42</v>
      </c>
      <c r="D10" s="4" t="s">
        <v>41</v>
      </c>
      <c r="F10" s="5" t="s">
        <v>193</v>
      </c>
      <c r="G10" s="5" t="s">
        <v>194</v>
      </c>
      <c r="H10" s="5"/>
    </row>
    <row r="11" ht="21" spans="1:8">
      <c r="A11" s="6">
        <v>101</v>
      </c>
      <c r="B11" s="6" t="s">
        <v>163</v>
      </c>
      <c r="C11" s="6" t="s">
        <v>50</v>
      </c>
      <c r="D11" s="6">
        <v>50000</v>
      </c>
      <c r="F11" s="7"/>
      <c r="G11" s="7" t="s">
        <v>195</v>
      </c>
      <c r="H11" s="8">
        <f>_xlfn.XLOOKUP(102,A11:A14,D11:D14)</f>
        <v>60000</v>
      </c>
    </row>
    <row r="12" ht="21" spans="1:8">
      <c r="A12" s="6">
        <v>102</v>
      </c>
      <c r="B12" s="6" t="s">
        <v>196</v>
      </c>
      <c r="C12" s="6" t="s">
        <v>56</v>
      </c>
      <c r="D12" s="6">
        <v>60000</v>
      </c>
      <c r="F12" s="7"/>
      <c r="G12" s="7"/>
      <c r="H12" s="7"/>
    </row>
    <row r="13" ht="21" spans="1:8">
      <c r="A13" s="6">
        <v>103</v>
      </c>
      <c r="B13" s="6" t="s">
        <v>197</v>
      </c>
      <c r="C13" s="6" t="s">
        <v>166</v>
      </c>
      <c r="D13" s="6">
        <v>70000</v>
      </c>
      <c r="F13" s="5" t="s">
        <v>198</v>
      </c>
      <c r="G13" s="5" t="s">
        <v>199</v>
      </c>
      <c r="H13" s="5"/>
    </row>
    <row r="14" ht="21" spans="1:8">
      <c r="A14" s="6">
        <v>104</v>
      </c>
      <c r="B14" s="6" t="s">
        <v>57</v>
      </c>
      <c r="C14" s="6" t="s">
        <v>103</v>
      </c>
      <c r="D14" s="6">
        <v>55000</v>
      </c>
      <c r="F14" s="7"/>
      <c r="G14" s="7" t="s">
        <v>200</v>
      </c>
      <c r="H14" s="7" t="str">
        <f>_xlfn.XLOOKUP(104,A11:A14,C11:C14)</f>
        <v>MARKETING</v>
      </c>
    </row>
    <row r="15" ht="21" spans="1:8">
      <c r="A15" s="6"/>
      <c r="B15" s="6"/>
      <c r="C15" s="6"/>
      <c r="D15" s="6"/>
      <c r="F15" s="7"/>
      <c r="G15" s="7"/>
      <c r="H15" s="7"/>
    </row>
    <row r="16" ht="21" spans="6:8">
      <c r="F16" s="5" t="s">
        <v>201</v>
      </c>
      <c r="G16" s="5" t="s">
        <v>202</v>
      </c>
      <c r="H16" s="5"/>
    </row>
    <row r="17" ht="21" spans="6:8">
      <c r="F17" s="7"/>
      <c r="G17" s="7" t="s">
        <v>203</v>
      </c>
      <c r="H17" s="8" t="str">
        <f>_xlfn.XLOOKUP(101,A11:A14,B11:B14)</f>
        <v>alex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 FUNCTIONS</vt:lpstr>
      <vt:lpstr>Basic if with text and numbers</vt:lpstr>
      <vt:lpstr>conditions</vt:lpstr>
      <vt:lpstr>Scenario based que on conditins</vt:lpstr>
      <vt:lpstr>Date and time functions</vt:lpstr>
      <vt:lpstr>V-LOOKUP</vt:lpstr>
      <vt:lpstr>H-LOOKUP</vt:lpstr>
      <vt:lpstr>X-LOOKUP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2025-04-07T14:53:00Z</dcterms:created>
  <dcterms:modified xsi:type="dcterms:W3CDTF">2025-04-09T16:13:37Z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0FC00431478941A6AD12ACA6B8B6B04B_13</vt:lpwstr>
  </property>
  <property fmtid="{D5CDD505-2E9C-101B-9397-08002B2CF9AE}" pid="3" name="KSOProductBuildVer">
    <vt:lpwstr>1033-12.2.0.20782</vt:lpwstr>
  </property>
</Properties>
</file>