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Data Analysis project using Excel -Shweta\"/>
    </mc:Choice>
  </mc:AlternateContent>
  <xr:revisionPtr revIDLastSave="0" documentId="13_ncr:1_{5AC40451-270E-4296-95FF-45EAE99F5C6A}" xr6:coauthVersionLast="47" xr6:coauthVersionMax="47" xr10:uidLastSave="{00000000-0000-0000-0000-000000000000}"/>
  <bookViews>
    <workbookView xWindow="-120" yWindow="-120" windowWidth="20730" windowHeight="11040" activeTab="3" xr2:uid="{FBC98FF5-5CB1-424C-988D-F4C2A94AD323}"/>
  </bookViews>
  <sheets>
    <sheet name="Sumif" sheetId="1" r:id="rId1"/>
    <sheet name="Sumifs" sheetId="2" r:id="rId2"/>
    <sheet name="Countif" sheetId="3" r:id="rId3"/>
    <sheet name="Countifs" sheetId="4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4" l="1"/>
  <c r="J4" i="4"/>
  <c r="K4" i="3"/>
  <c r="H2" i="3"/>
  <c r="I2" i="3" a="1"/>
  <c r="I2" i="3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3" i="3"/>
  <c r="J14" i="2"/>
  <c r="K26" i="2"/>
  <c r="K25" i="2"/>
  <c r="K24" i="2"/>
  <c r="K23" i="2"/>
  <c r="K22" i="2"/>
  <c r="J18" i="2"/>
  <c r="J4" i="2"/>
  <c r="J4" i="1"/>
  <c r="J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<sst xmlns="http://schemas.openxmlformats.org/spreadsheetml/2006/main" count="585" uniqueCount="43">
  <si>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</si>
  <si>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</si>
  <si>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</si>
  <si>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</si>
  <si>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</si>
  <si>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</si>
  <si>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</si>
  <si>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</si>
  <si>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</si>
  <si>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</si>
  <si>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</si>
  <si>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</si>
  <si>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</si>
  <si>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</si>
  <si>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</si>
  <si>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</si>
  <si>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</si>
  <si>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</si>
  <si>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</si>
  <si>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</si>
  <si>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</si>
  <si>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</si>
  <si>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</si>
  <si>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</si>
  <si>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</si>
  <si>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Q) Find the total Units that were sold in the East region</t>
  </si>
  <si>
    <t>Revenue</t>
  </si>
  <si>
    <t>Q) What was the total revenue generated from Binder</t>
  </si>
  <si>
    <t>Q) What is the total revenue generated from the Central region where the item is a Pencil?</t>
  </si>
  <si>
    <t>Sales Rep</t>
  </si>
  <si>
    <t>Q) How many units were sold by sales representative Jones where the cost of each item was greater than 4?</t>
  </si>
  <si>
    <t>Q) Find the total number of times Gill has a made a sale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</si>
  <si>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</si>
  <si>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</si>
  <si>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</si>
  <si>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</si>
  <si>
    <t>Grand Total</t>
  </si>
  <si>
    <t>Row Labels</t>
  </si>
  <si>
    <t>Sum of Units</t>
  </si>
  <si>
    <t>Sum of Revenue</t>
  </si>
  <si>
    <t>Total Revenue for Units &gt; 50</t>
  </si>
  <si>
    <t>Sovino</t>
  </si>
  <si>
    <t>Sales&gt;3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</si>
</sst>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m/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1" applyAlignment="1">
      <alignment horizontal="left" vertical="center"/>
    </xf>
    <xf numFmtId="165" fontId="3" fillId="0" borderId="0" xfId="1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0" fillId="2" borderId="0" xfId="0" applyFill="1"/>
    <xf numFmtId="0" fontId="0" fillId="3" borderId="0" xfId="0" applyFill="1"/>
    <xf numFmtId="1" fontId="3" fillId="4" borderId="0" xfId="1" applyNumberFormat="1" applyFill="1" applyAlignment="1">
      <alignment horizontal="left" vertical="center"/>
    </xf>
    <xf numFmtId="0" fontId="3" fillId="4" borderId="0" xfId="1" applyFill="1" applyAlignment="1">
      <alignment horizontal="left" vertical="center"/>
    </xf>
    <xf numFmtId="0" fontId="3" fillId="4" borderId="0" xfId="1" applyFill="1" applyAlignment="1" applyProtection="1">
      <alignment horizontal="left" vertical="center"/>
      <protection locked="0"/>
    </xf>
    <xf numFmtId="0" fontId="3" fillId="4" borderId="0" xfId="1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2" fillId="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7" borderId="0" xfId="0" applyFill="1"/>
    <xf numFmtId="0" fontId="6" fillId="7" borderId="0" xfId="0" applyFont="1" applyFill="1"/>
    <xf numFmtId="0" fontId="8" fillId="8" borderId="0" xfId="1" applyFont="1" applyFill="1" applyAlignment="1">
      <alignment horizontal="left" vertical="center"/>
    </xf>
  </cellXfs>
  <cellStyles count="6">
    <cellStyle name="Comma 2" xfId="2" xr:uid="{746FDB2C-7898-4A5B-AB9F-46C0E189931B}"/>
    <cellStyle name="Ctx_Hyperlink" xfId="3" xr:uid="{7C0ECEB8-AE31-4B61-A42E-D99699D5CB43}"/>
    <cellStyle name="Hyperlink 2" xfId="5" xr:uid="{8CEC515B-C484-4C4C-B036-36269226D9F9}"/>
    <cellStyle name="Normal" xfId="0" builtinId="0"/>
    <cellStyle name="Normal 2" xfId="1" xr:uid="{1B33F858-9C14-4E58-8769-5CA52E160DB1}"/>
    <cellStyle name="Normal 4" xfId="4" xr:uid="{5E4D70B4-4600-4EAE-9905-C751187F9872}"/>
  </cellStyles>
  <dxfs count="1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m/d/yy;@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m/d/yy;@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wet" refreshedDate="45417.688752662034" createdVersion="8" refreshedVersion="8" minRefreshableVersion="3" recordCount="43" xr:uid="{12BADF3E-F5C9-4BF1-9393-C08AD21E3E08}">
  <cacheSource type="worksheet">
    <worksheetSource name="Table1"/>
  </cacheSource>
  <cacheFields count="7">
    <cacheField name="OrderDate" numFmtId="165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 count="37">
        <n v="95"/>
        <n v="50"/>
        <n v="36"/>
        <n v="27"/>
        <n v="56"/>
        <n v="60"/>
        <n v="75"/>
        <n v="90"/>
        <n v="32"/>
        <n v="29"/>
        <n v="81"/>
        <n v="35"/>
        <n v="2"/>
        <n v="16"/>
        <n v="28"/>
        <n v="64"/>
        <n v="15"/>
        <n v="96"/>
        <n v="67"/>
        <n v="74"/>
        <n v="46"/>
        <n v="87"/>
        <n v="4"/>
        <n v="7"/>
        <n v="66"/>
        <n v="53"/>
        <n v="80"/>
        <n v="5"/>
        <n v="62"/>
        <n v="55"/>
        <n v="42"/>
        <n v="3"/>
        <n v="76"/>
        <n v="57"/>
        <n v="14"/>
        <n v="11"/>
        <n v="94"/>
      </sharedItems>
    </cacheField>
    <cacheField name="Unit Cost" numFmtId="164">
      <sharedItems containsSemiMixedTypes="0" containsString="0" containsNumber="1" minValue="1.29" maxValue="275"/>
    </cacheField>
    <cacheField name="Revenue" numFmtId="164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wet" refreshedDate="45417.694850462962" createdVersion="8" refreshedVersion="8" minRefreshableVersion="3" recordCount="43" xr:uid="{FB4D2CCD-8BE9-4815-A9A6-88CA80925F55}">
  <cacheSource type="worksheet">
    <worksheetSource name="Table2"/>
  </cacheSource>
  <cacheFields count="7">
    <cacheField name="OrderDate" numFmtId="165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Sales 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164">
      <sharedItems containsSemiMixedTypes="0" containsString="0" containsNumber="1" minValue="1.29" maxValue="275"/>
    </cacheField>
    <cacheField name="Revenue" numFmtId="164">
      <sharedItems containsSemiMixedTypes="0" containsString="0" containsNumber="1" minValue="9.0300000000000011" maxValue="1879.06" count="41">
        <n v="189.05"/>
        <n v="999.49999999999989"/>
        <n v="179.64000000000001"/>
        <n v="539.7299999999999"/>
        <n v="167.44"/>
        <n v="299.40000000000003"/>
        <n v="149.25"/>
        <n v="449.1"/>
        <n v="63.68"/>
        <n v="539.4"/>
        <n v="57.71"/>
        <n v="1619.1899999999998"/>
        <n v="174.65"/>
        <n v="250"/>
        <n v="255.84"/>
        <n v="251.72"/>
        <n v="575.36"/>
        <n v="299.84999999999997"/>
        <n v="479.04"/>
        <n v="86.43"/>
        <n v="1183.26"/>
        <n v="413.54"/>
        <n v="1305"/>
        <n v="19.96"/>
        <n v="139.92999999999998"/>
        <n v="249.5"/>
        <n v="131.34"/>
        <n v="68.37"/>
        <n v="719.2"/>
        <n v="625"/>
        <n v="309.38"/>
        <n v="686.95"/>
        <n v="1005.9"/>
        <n v="825"/>
        <n v="9.0300000000000011"/>
        <n v="151.24"/>
        <n v="1139.4299999999998"/>
        <n v="18.060000000000002"/>
        <n v="54.89"/>
        <n v="1879.06"/>
        <n v="139.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x v="0"/>
    <n v="1.99"/>
    <n v="189.05"/>
  </r>
  <r>
    <d v="2019-01-23T00:00:00"/>
    <x v="1"/>
    <s v="Kivell"/>
    <x v="1"/>
    <x v="1"/>
    <n v="19.989999999999998"/>
    <n v="999.49999999999989"/>
  </r>
  <r>
    <d v="2019-02-09T00:00:00"/>
    <x v="1"/>
    <s v="Jardine"/>
    <x v="0"/>
    <x v="2"/>
    <n v="4.99"/>
    <n v="179.64000000000001"/>
  </r>
  <r>
    <d v="2019-02-26T00:00:00"/>
    <x v="1"/>
    <s v="Gill"/>
    <x v="2"/>
    <x v="3"/>
    <n v="19.989999999999998"/>
    <n v="539.7299999999999"/>
  </r>
  <r>
    <d v="2019-03-15T00:00:00"/>
    <x v="2"/>
    <s v="Sorvino"/>
    <x v="0"/>
    <x v="4"/>
    <n v="2.99"/>
    <n v="167.44"/>
  </r>
  <r>
    <d v="2019-04-01T00:00:00"/>
    <x v="0"/>
    <s v="Jones"/>
    <x v="1"/>
    <x v="5"/>
    <n v="4.99"/>
    <n v="299.40000000000003"/>
  </r>
  <r>
    <d v="2019-04-18T00:00:00"/>
    <x v="1"/>
    <s v="Andrews"/>
    <x v="0"/>
    <x v="6"/>
    <n v="1.99"/>
    <n v="149.25"/>
  </r>
  <r>
    <d v="2019-05-05T00:00:00"/>
    <x v="1"/>
    <s v="Jardine"/>
    <x v="0"/>
    <x v="7"/>
    <n v="4.99"/>
    <n v="449.1"/>
  </r>
  <r>
    <d v="2019-05-22T00:00:00"/>
    <x v="2"/>
    <s v="Thompson"/>
    <x v="0"/>
    <x v="8"/>
    <n v="1.99"/>
    <n v="63.68"/>
  </r>
  <r>
    <d v="2019-06-08T00:00:00"/>
    <x v="0"/>
    <s v="Jones"/>
    <x v="1"/>
    <x v="5"/>
    <n v="8.99"/>
    <n v="539.4"/>
  </r>
  <r>
    <d v="2019-06-25T00:00:00"/>
    <x v="1"/>
    <s v="Morgan"/>
    <x v="0"/>
    <x v="7"/>
    <n v="4.99"/>
    <n v="449.1"/>
  </r>
  <r>
    <d v="2019-07-12T00:00:00"/>
    <x v="0"/>
    <s v="Howard"/>
    <x v="1"/>
    <x v="9"/>
    <n v="1.99"/>
    <n v="57.71"/>
  </r>
  <r>
    <d v="2019-07-29T00:00:00"/>
    <x v="0"/>
    <s v="Parent"/>
    <x v="1"/>
    <x v="10"/>
    <n v="19.989999999999998"/>
    <n v="1619.1899999999998"/>
  </r>
  <r>
    <d v="2019-08-15T00:00:00"/>
    <x v="0"/>
    <s v="Jones"/>
    <x v="0"/>
    <x v="11"/>
    <n v="4.99"/>
    <n v="174.65"/>
  </r>
  <r>
    <d v="2019-09-01T00:00:00"/>
    <x v="1"/>
    <s v="Smith"/>
    <x v="3"/>
    <x v="12"/>
    <n v="125"/>
    <n v="250"/>
  </r>
  <r>
    <d v="2019-09-18T00:00:00"/>
    <x v="0"/>
    <s v="Jones"/>
    <x v="4"/>
    <x v="13"/>
    <n v="15.99"/>
    <n v="255.84"/>
  </r>
  <r>
    <d v="2019-10-05T00:00:00"/>
    <x v="1"/>
    <s v="Morgan"/>
    <x v="1"/>
    <x v="14"/>
    <n v="8.99"/>
    <n v="251.72"/>
  </r>
  <r>
    <d v="2019-10-22T00:00:00"/>
    <x v="0"/>
    <s v="Jones"/>
    <x v="2"/>
    <x v="15"/>
    <n v="8.99"/>
    <n v="575.36"/>
  </r>
  <r>
    <d v="2019-11-08T00:00:00"/>
    <x v="0"/>
    <s v="Parent"/>
    <x v="2"/>
    <x v="16"/>
    <n v="19.989999999999998"/>
    <n v="299.84999999999997"/>
  </r>
  <r>
    <d v="2019-11-25T00:00:00"/>
    <x v="1"/>
    <s v="Kivell"/>
    <x v="4"/>
    <x v="17"/>
    <n v="4.99"/>
    <n v="479.04"/>
  </r>
  <r>
    <d v="2019-12-12T00:00:00"/>
    <x v="1"/>
    <s v="Smith"/>
    <x v="0"/>
    <x v="18"/>
    <n v="1.29"/>
    <n v="86.43"/>
  </r>
  <r>
    <d v="2019-12-29T00:00:00"/>
    <x v="0"/>
    <s v="Parent"/>
    <x v="4"/>
    <x v="19"/>
    <n v="15.99"/>
    <n v="1183.26"/>
  </r>
  <r>
    <d v="2020-01-15T00:00:00"/>
    <x v="1"/>
    <s v="Gill"/>
    <x v="1"/>
    <x v="20"/>
    <n v="8.99"/>
    <n v="413.54"/>
  </r>
  <r>
    <d v="2020-02-01T00:00:00"/>
    <x v="1"/>
    <s v="Smith"/>
    <x v="1"/>
    <x v="21"/>
    <n v="15"/>
    <n v="1305"/>
  </r>
  <r>
    <d v="2020-02-18T00:00:00"/>
    <x v="0"/>
    <s v="Jones"/>
    <x v="1"/>
    <x v="22"/>
    <n v="4.99"/>
    <n v="19.96"/>
  </r>
  <r>
    <d v="2020-03-07T00:00:00"/>
    <x v="2"/>
    <s v="Sorvino"/>
    <x v="1"/>
    <x v="23"/>
    <n v="19.989999999999998"/>
    <n v="139.92999999999998"/>
  </r>
  <r>
    <d v="2020-03-24T00:00:00"/>
    <x v="1"/>
    <s v="Jardine"/>
    <x v="4"/>
    <x v="1"/>
    <n v="4.99"/>
    <n v="249.5"/>
  </r>
  <r>
    <d v="2020-04-10T00:00:00"/>
    <x v="1"/>
    <s v="Andrews"/>
    <x v="0"/>
    <x v="24"/>
    <n v="1.99"/>
    <n v="131.34"/>
  </r>
  <r>
    <d v="2020-04-27T00:00:00"/>
    <x v="0"/>
    <s v="Howard"/>
    <x v="2"/>
    <x v="17"/>
    <n v="4.99"/>
    <n v="479.04"/>
  </r>
  <r>
    <d v="2020-05-14T00:00:00"/>
    <x v="1"/>
    <s v="Gill"/>
    <x v="0"/>
    <x v="25"/>
    <n v="1.29"/>
    <n v="68.37"/>
  </r>
  <r>
    <d v="2020-05-31T00:00:00"/>
    <x v="1"/>
    <s v="Gill"/>
    <x v="1"/>
    <x v="26"/>
    <n v="8.99"/>
    <n v="719.2"/>
  </r>
  <r>
    <d v="2020-06-17T00:00:00"/>
    <x v="1"/>
    <s v="Kivell"/>
    <x v="3"/>
    <x v="27"/>
    <n v="125"/>
    <n v="625"/>
  </r>
  <r>
    <d v="2020-07-04T00:00:00"/>
    <x v="0"/>
    <s v="Jones"/>
    <x v="4"/>
    <x v="28"/>
    <n v="4.99"/>
    <n v="309.38"/>
  </r>
  <r>
    <d v="2020-07-21T00:00:00"/>
    <x v="1"/>
    <s v="Morgan"/>
    <x v="4"/>
    <x v="29"/>
    <n v="12.49"/>
    <n v="686.95"/>
  </r>
  <r>
    <d v="2020-08-07T00:00:00"/>
    <x v="1"/>
    <s v="Kivell"/>
    <x v="4"/>
    <x v="30"/>
    <n v="23.95"/>
    <n v="1005.9"/>
  </r>
  <r>
    <d v="2020-08-24T00:00:00"/>
    <x v="2"/>
    <s v="Sorvino"/>
    <x v="3"/>
    <x v="31"/>
    <n v="275"/>
    <n v="825"/>
  </r>
  <r>
    <d v="2020-09-10T00:00:00"/>
    <x v="1"/>
    <s v="Gill"/>
    <x v="0"/>
    <x v="23"/>
    <n v="1.29"/>
    <n v="9.0300000000000011"/>
  </r>
  <r>
    <d v="2020-09-27T00:00:00"/>
    <x v="2"/>
    <s v="Sorvino"/>
    <x v="2"/>
    <x v="32"/>
    <n v="1.99"/>
    <n v="151.24"/>
  </r>
  <r>
    <d v="2020-10-14T00:00:00"/>
    <x v="2"/>
    <s v="Thompson"/>
    <x v="1"/>
    <x v="33"/>
    <n v="19.989999999999998"/>
    <n v="1139.4299999999998"/>
  </r>
  <r>
    <d v="2020-10-31T00:00:00"/>
    <x v="1"/>
    <s v="Andrews"/>
    <x v="0"/>
    <x v="34"/>
    <n v="1.29"/>
    <n v="18.060000000000002"/>
  </r>
  <r>
    <d v="2020-11-17T00:00:00"/>
    <x v="1"/>
    <s v="Jardine"/>
    <x v="1"/>
    <x v="35"/>
    <n v="4.99"/>
    <n v="54.89"/>
  </r>
  <r>
    <d v="2020-12-04T00:00:00"/>
    <x v="1"/>
    <s v="Jardine"/>
    <x v="1"/>
    <x v="36"/>
    <n v="19.989999999999998"/>
    <n v="1879.06"/>
  </r>
  <r>
    <d v="2020-12-21T00:00:00"/>
    <x v="1"/>
    <s v="Andrews"/>
    <x v="1"/>
    <x v="14"/>
    <n v="4.99"/>
    <n v="13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x v="0"/>
  </r>
  <r>
    <d v="2019-01-23T00:00:00"/>
    <x v="1"/>
    <s v="Kivell"/>
    <x v="1"/>
    <n v="50"/>
    <n v="19.989999999999998"/>
    <x v="1"/>
  </r>
  <r>
    <d v="2019-02-09T00:00:00"/>
    <x v="1"/>
    <s v="Jardine"/>
    <x v="0"/>
    <n v="36"/>
    <n v="4.99"/>
    <x v="2"/>
  </r>
  <r>
    <d v="2019-02-26T00:00:00"/>
    <x v="1"/>
    <s v="Gill"/>
    <x v="2"/>
    <n v="27"/>
    <n v="19.989999999999998"/>
    <x v="3"/>
  </r>
  <r>
    <d v="2019-03-15T00:00:00"/>
    <x v="2"/>
    <s v="Sorvino"/>
    <x v="0"/>
    <n v="56"/>
    <n v="2.99"/>
    <x v="4"/>
  </r>
  <r>
    <d v="2019-04-01T00:00:00"/>
    <x v="0"/>
    <s v="Jones"/>
    <x v="1"/>
    <n v="60"/>
    <n v="4.99"/>
    <x v="5"/>
  </r>
  <r>
    <d v="2019-04-18T00:00:00"/>
    <x v="1"/>
    <s v="Andrews"/>
    <x v="0"/>
    <n v="75"/>
    <n v="1.99"/>
    <x v="6"/>
  </r>
  <r>
    <d v="2019-05-05T00:00:00"/>
    <x v="1"/>
    <s v="Jardine"/>
    <x v="0"/>
    <n v="90"/>
    <n v="4.99"/>
    <x v="7"/>
  </r>
  <r>
    <d v="2019-05-22T00:00:00"/>
    <x v="2"/>
    <s v="Thompson"/>
    <x v="0"/>
    <n v="32"/>
    <n v="1.99"/>
    <x v="8"/>
  </r>
  <r>
    <d v="2019-06-08T00:00:00"/>
    <x v="0"/>
    <s v="Jones"/>
    <x v="1"/>
    <n v="60"/>
    <n v="8.99"/>
    <x v="9"/>
  </r>
  <r>
    <d v="2019-06-25T00:00:00"/>
    <x v="1"/>
    <s v="Morgan"/>
    <x v="0"/>
    <n v="90"/>
    <n v="4.99"/>
    <x v="7"/>
  </r>
  <r>
    <d v="2019-07-12T00:00:00"/>
    <x v="0"/>
    <s v="Howard"/>
    <x v="1"/>
    <n v="29"/>
    <n v="1.99"/>
    <x v="10"/>
  </r>
  <r>
    <d v="2019-07-29T00:00:00"/>
    <x v="0"/>
    <s v="Parent"/>
    <x v="1"/>
    <n v="81"/>
    <n v="19.989999999999998"/>
    <x v="11"/>
  </r>
  <r>
    <d v="2019-08-15T00:00:00"/>
    <x v="0"/>
    <s v="Jones"/>
    <x v="0"/>
    <n v="35"/>
    <n v="4.99"/>
    <x v="12"/>
  </r>
  <r>
    <d v="2019-09-01T00:00:00"/>
    <x v="1"/>
    <s v="Smith"/>
    <x v="3"/>
    <n v="2"/>
    <n v="125"/>
    <x v="13"/>
  </r>
  <r>
    <d v="2019-09-18T00:00:00"/>
    <x v="0"/>
    <s v="Jones"/>
    <x v="4"/>
    <n v="16"/>
    <n v="15.99"/>
    <x v="14"/>
  </r>
  <r>
    <d v="2019-10-05T00:00:00"/>
    <x v="1"/>
    <s v="Morgan"/>
    <x v="1"/>
    <n v="28"/>
    <n v="8.99"/>
    <x v="15"/>
  </r>
  <r>
    <d v="2019-10-22T00:00:00"/>
    <x v="0"/>
    <s v="Jones"/>
    <x v="2"/>
    <n v="64"/>
    <n v="8.99"/>
    <x v="16"/>
  </r>
  <r>
    <d v="2019-11-08T00:00:00"/>
    <x v="0"/>
    <s v="Parent"/>
    <x v="2"/>
    <n v="15"/>
    <n v="19.989999999999998"/>
    <x v="17"/>
  </r>
  <r>
    <d v="2019-11-25T00:00:00"/>
    <x v="1"/>
    <s v="Kivell"/>
    <x v="4"/>
    <n v="96"/>
    <n v="4.99"/>
    <x v="18"/>
  </r>
  <r>
    <d v="2019-12-12T00:00:00"/>
    <x v="1"/>
    <s v="Smith"/>
    <x v="0"/>
    <n v="67"/>
    <n v="1.29"/>
    <x v="19"/>
  </r>
  <r>
    <d v="2019-12-29T00:00:00"/>
    <x v="0"/>
    <s v="Parent"/>
    <x v="4"/>
    <n v="74"/>
    <n v="15.99"/>
    <x v="20"/>
  </r>
  <r>
    <d v="2020-01-15T00:00:00"/>
    <x v="1"/>
    <s v="Gill"/>
    <x v="1"/>
    <n v="46"/>
    <n v="8.99"/>
    <x v="21"/>
  </r>
  <r>
    <d v="2020-02-01T00:00:00"/>
    <x v="1"/>
    <s v="Smith"/>
    <x v="1"/>
    <n v="87"/>
    <n v="15"/>
    <x v="22"/>
  </r>
  <r>
    <d v="2020-02-18T00:00:00"/>
    <x v="0"/>
    <s v="Jones"/>
    <x v="1"/>
    <n v="4"/>
    <n v="4.99"/>
    <x v="23"/>
  </r>
  <r>
    <d v="2020-03-07T00:00:00"/>
    <x v="2"/>
    <s v="Sorvino"/>
    <x v="1"/>
    <n v="7"/>
    <n v="19.989999999999998"/>
    <x v="24"/>
  </r>
  <r>
    <d v="2020-03-24T00:00:00"/>
    <x v="1"/>
    <s v="Jardine"/>
    <x v="4"/>
    <n v="50"/>
    <n v="4.99"/>
    <x v="25"/>
  </r>
  <r>
    <d v="2020-04-10T00:00:00"/>
    <x v="1"/>
    <s v="Andrews"/>
    <x v="0"/>
    <n v="66"/>
    <n v="1.99"/>
    <x v="26"/>
  </r>
  <r>
    <d v="2020-04-27T00:00:00"/>
    <x v="0"/>
    <s v="Howard"/>
    <x v="2"/>
    <n v="96"/>
    <n v="4.99"/>
    <x v="18"/>
  </r>
  <r>
    <d v="2020-05-14T00:00:00"/>
    <x v="1"/>
    <s v="Gill"/>
    <x v="0"/>
    <n v="53"/>
    <n v="1.29"/>
    <x v="27"/>
  </r>
  <r>
    <d v="2020-05-31T00:00:00"/>
    <x v="1"/>
    <s v="Gill"/>
    <x v="1"/>
    <n v="80"/>
    <n v="8.99"/>
    <x v="28"/>
  </r>
  <r>
    <d v="2020-06-17T00:00:00"/>
    <x v="1"/>
    <s v="Kivell"/>
    <x v="3"/>
    <n v="5"/>
    <n v="125"/>
    <x v="29"/>
  </r>
  <r>
    <d v="2020-07-04T00:00:00"/>
    <x v="0"/>
    <s v="Jones"/>
    <x v="4"/>
    <n v="62"/>
    <n v="4.99"/>
    <x v="30"/>
  </r>
  <r>
    <d v="2020-07-21T00:00:00"/>
    <x v="1"/>
    <s v="Morgan"/>
    <x v="4"/>
    <n v="55"/>
    <n v="12.49"/>
    <x v="31"/>
  </r>
  <r>
    <d v="2020-08-07T00:00:00"/>
    <x v="1"/>
    <s v="Kivell"/>
    <x v="4"/>
    <n v="42"/>
    <n v="23.95"/>
    <x v="32"/>
  </r>
  <r>
    <d v="2020-08-24T00:00:00"/>
    <x v="2"/>
    <s v="Sorvino"/>
    <x v="3"/>
    <n v="3"/>
    <n v="275"/>
    <x v="33"/>
  </r>
  <r>
    <d v="2020-09-10T00:00:00"/>
    <x v="1"/>
    <s v="Gill"/>
    <x v="0"/>
    <n v="7"/>
    <n v="1.29"/>
    <x v="34"/>
  </r>
  <r>
    <d v="2020-09-27T00:00:00"/>
    <x v="2"/>
    <s v="Sorvino"/>
    <x v="2"/>
    <n v="76"/>
    <n v="1.99"/>
    <x v="35"/>
  </r>
  <r>
    <d v="2020-10-14T00:00:00"/>
    <x v="2"/>
    <s v="Thompson"/>
    <x v="1"/>
    <n v="57"/>
    <n v="19.989999999999998"/>
    <x v="36"/>
  </r>
  <r>
    <d v="2020-10-31T00:00:00"/>
    <x v="1"/>
    <s v="Andrews"/>
    <x v="0"/>
    <n v="14"/>
    <n v="1.29"/>
    <x v="37"/>
  </r>
  <r>
    <d v="2020-11-17T00:00:00"/>
    <x v="1"/>
    <s v="Jardine"/>
    <x v="1"/>
    <n v="11"/>
    <n v="4.99"/>
    <x v="38"/>
  </r>
  <r>
    <d v="2020-12-04T00:00:00"/>
    <x v="1"/>
    <s v="Jardine"/>
    <x v="1"/>
    <n v="94"/>
    <n v="19.989999999999998"/>
    <x v="39"/>
  </r>
  <r>
    <d v="2020-12-21T00:00:00"/>
    <x v="1"/>
    <s v="Andrews"/>
    <x v="1"/>
    <n v="28"/>
    <n v="4.99"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B64E2-5CF7-42C5-93E1-E6301D6590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2:N18" firstHeaderRow="1" firstDataRow="1" firstDataCol="1"/>
  <pivotFields count="7">
    <pivotField numFmtId="165" showAll="0"/>
    <pivotField showAll="0"/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numFmtId="164" showAll="0"/>
    <pivotField dataField="1" numFmtId="164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B26CA-DBF1-416C-A3B8-7878837E705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4:N8" firstHeaderRow="1" firstDataRow="1" firstDataCol="1"/>
  <pivotFields count="7">
    <pivotField numFmtId="165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>
      <items count="38">
        <item x="12"/>
        <item x="31"/>
        <item x="22"/>
        <item x="27"/>
        <item x="23"/>
        <item x="35"/>
        <item x="34"/>
        <item x="16"/>
        <item x="13"/>
        <item x="3"/>
        <item x="14"/>
        <item x="9"/>
        <item x="8"/>
        <item x="11"/>
        <item x="2"/>
        <item x="30"/>
        <item x="20"/>
        <item x="1"/>
        <item x="25"/>
        <item x="29"/>
        <item x="4"/>
        <item x="33"/>
        <item x="5"/>
        <item x="28"/>
        <item x="15"/>
        <item x="24"/>
        <item x="18"/>
        <item x="19"/>
        <item x="6"/>
        <item x="32"/>
        <item x="26"/>
        <item x="10"/>
        <item x="21"/>
        <item x="7"/>
        <item x="36"/>
        <item x="0"/>
        <item x="17"/>
        <item t="default"/>
      </items>
    </pivotField>
    <pivotField numFmtId="164" showAll="0"/>
    <pivotField numFmtId="164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5A6DE-A5AE-480F-9955-1649EE7F98E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M10" firstHeaderRow="1" firstDataRow="1" firstDataCol="1" rowPageCount="1" colPageCount="1"/>
  <pivotFields count="7">
    <pivotField numFmtId="165" showAll="0"/>
    <pivotField axis="axisPage" showAll="0">
      <items count="4">
        <item x="1"/>
        <item x="0"/>
        <item x="2"/>
        <item t="default"/>
      </items>
    </pivotField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numFmtId="164" showAll="0"/>
    <pivotField dataField="1" numFmtId="164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" item="0" hier="-1"/>
  </pageField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0B56A-DBEF-4E22-A6BC-46C44E19420B}" name="Table1" displayName="Table1" ref="A1:G44" totalsRowShown="0" headerRowDxfId="16" headerRowCellStyle="Normal 2">
  <tableColumns count="7">
    <tableColumn id="1" xr3:uid="{7029A103-087D-43CF-93A8-2D9A0F8B946F}" name="OrderDate" dataDxfId="15" dataCellStyle="Normal 2"/>
    <tableColumn id="2" xr3:uid="{0D5D05F2-3A30-4638-82B6-425AD125A4A8}" name="Region" dataDxfId="14" dataCellStyle="Normal 2"/>
    <tableColumn id="3" xr3:uid="{93C7CBF5-FBF3-4038-9E9E-5D8E88B0C123}" name="Rep" dataDxfId="13" dataCellStyle="Normal 2"/>
    <tableColumn id="4" xr3:uid="{3A809998-993A-4638-9D16-053104649B91}" name="Item" dataDxfId="12" dataCellStyle="Normal 2"/>
    <tableColumn id="5" xr3:uid="{27EACE21-F24E-4A6A-81D3-E6D25505AD15}" name="Units" dataDxfId="11" dataCellStyle="Normal 2"/>
    <tableColumn id="6" xr3:uid="{41D594E4-0744-4CDE-A1B1-2D661008D470}" name="Unit Cost" dataDxfId="10" dataCellStyle="Comma 2"/>
    <tableColumn id="7" xr3:uid="{FC7243D8-9778-4719-93E4-4769EBF04232}" name="Revenue" dataDxfId="9" dataCellStyle="Comm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D5A373-B8C7-49A7-BDFF-A37D9A667F13}" name="Table2" displayName="Table2" ref="A1:G44" totalsRowShown="0" headerRowDxfId="8" headerRowCellStyle="Normal 2">
  <autoFilter ref="A1:G44" xr:uid="{AFD5A373-B8C7-49A7-BDFF-A37D9A667F13}"/>
  <tableColumns count="7">
    <tableColumn id="1" xr3:uid="{D85A242C-7DEA-46D0-8D25-7E037AAE7801}" name="OrderDate" dataDxfId="7" dataCellStyle="Normal 2"/>
    <tableColumn id="2" xr3:uid="{52466BDF-E7C6-401D-A5B2-11A195168FCF}" name="Region" dataDxfId="6" dataCellStyle="Normal 2"/>
    <tableColumn id="3" xr3:uid="{2342DBBF-F4C9-4712-99A9-FC657CA87D6C}" name="Sales Rep" dataDxfId="5" dataCellStyle="Normal 2"/>
    <tableColumn id="4" xr3:uid="{C18969E8-F6B9-4704-8552-F28A08386487}" name="Item" dataDxfId="4" dataCellStyle="Normal 2"/>
    <tableColumn id="5" xr3:uid="{470D9890-34E0-4310-B017-B083BE769626}" name="Units" dataDxfId="3" dataCellStyle="Normal 2"/>
    <tableColumn id="6" xr3:uid="{6DA026C5-0F3B-4E15-AC78-841557B73AE2}" name="Unit Cost" dataDxfId="2" dataCellStyle="Comma 2"/>
    <tableColumn id="7" xr3:uid="{6D3734BB-AC5D-499D-8B22-ED1A6A87D592}" name="Revenue" dataDxfId="1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F104-C833-41D8-9A27-0E8CB515FE57}">
  <dimension ref="A1:N44"/>
  <sheetViews>
    <sheetView workbookViewId="0">
      <selection activeCell="M12" sqref="M12"/>
    </sheetView>
  </sheetViews>
  <sheetFormatPr defaultRowHeight="15" x14ac:dyDescent="0.25"/>
  <cols>
    <col min="1" max="1" width="12.42578125" customWidth="1"/>
    <col min="2" max="2" width="9.28515625" customWidth="1"/>
    <col min="6" max="6" width="11.28515625" customWidth="1"/>
    <col min="7" max="7" width="11" customWidth="1"/>
    <col min="13" max="13" width="13.140625" bestFit="1" customWidth="1"/>
    <col min="14" max="14" width="15.5703125" bestFit="1" customWidth="1"/>
    <col min="15" max="15" width="4.5703125" bestFit="1" customWidth="1"/>
    <col min="16" max="16" width="5.7109375" bestFit="1" customWidth="1"/>
    <col min="17" max="17" width="11.28515625" bestFit="1" customWidth="1"/>
    <col min="18" max="49" width="16.28515625" bestFit="1" customWidth="1"/>
    <col min="50" max="50" width="11.28515625" bestFit="1" customWidth="1"/>
  </cols>
  <sheetData>
    <row r="1" spans="1:14" x14ac:dyDescent="0.25">
      <c r="A1" s="12" t="s">
        <v>19</v>
      </c>
      <c r="B1" s="9" t="s">
        <v>20</v>
      </c>
      <c r="C1" s="9" t="s">
        <v>21</v>
      </c>
      <c r="D1" s="10" t="s">
        <v>22</v>
      </c>
      <c r="E1" s="11" t="s">
        <v>23</v>
      </c>
      <c r="F1" s="10" t="s">
        <v>24</v>
      </c>
      <c r="G1" s="10" t="s">
        <v>26</v>
      </c>
    </row>
    <row r="2" spans="1:14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8" t="s">
        <v>25</v>
      </c>
      <c r="K2" s="8"/>
      <c r="L2" s="8"/>
      <c r="M2" s="8"/>
      <c r="N2" s="8"/>
    </row>
    <row r="3" spans="1:14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4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7">
        <f>SUMIF(B2:B44,"East",E2:E44)</f>
        <v>691</v>
      </c>
      <c r="M4" s="16" t="s">
        <v>37</v>
      </c>
      <c r="N4" t="s">
        <v>38</v>
      </c>
    </row>
    <row r="5" spans="1:14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M5" s="17" t="s">
        <v>3</v>
      </c>
      <c r="N5">
        <v>1199</v>
      </c>
    </row>
    <row r="6" spans="1:14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M6" s="17" t="s">
        <v>0</v>
      </c>
      <c r="N6">
        <v>691</v>
      </c>
    </row>
    <row r="7" spans="1:14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M7" s="17" t="s">
        <v>9</v>
      </c>
      <c r="N7">
        <v>231</v>
      </c>
    </row>
    <row r="8" spans="1:14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M8" s="17" t="s">
        <v>36</v>
      </c>
      <c r="N8">
        <v>2121</v>
      </c>
    </row>
    <row r="9" spans="1:14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4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8" t="s">
        <v>27</v>
      </c>
      <c r="K10" s="8"/>
      <c r="L10" s="8"/>
      <c r="M10" s="8"/>
      <c r="N10" s="8"/>
    </row>
    <row r="11" spans="1:14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4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7">
        <f>SUMIF(D2:D44,"Binder",G2:G44)</f>
        <v>9577.65</v>
      </c>
      <c r="M12" s="16" t="s">
        <v>37</v>
      </c>
      <c r="N12" t="s">
        <v>39</v>
      </c>
    </row>
    <row r="13" spans="1:14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M13" s="17" t="s">
        <v>5</v>
      </c>
      <c r="N13">
        <v>9577.65</v>
      </c>
    </row>
    <row r="14" spans="1:14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M14" s="17" t="s">
        <v>17</v>
      </c>
      <c r="N14">
        <v>1700</v>
      </c>
    </row>
    <row r="15" spans="1:14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M15" s="17" t="s">
        <v>8</v>
      </c>
      <c r="N15">
        <v>2045.2199999999998</v>
      </c>
    </row>
    <row r="16" spans="1:14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M16" s="17" t="s">
        <v>18</v>
      </c>
      <c r="N16">
        <v>4169.87</v>
      </c>
    </row>
    <row r="17" spans="1:14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M17" s="17" t="s">
        <v>2</v>
      </c>
      <c r="N17">
        <v>2135.1400000000003</v>
      </c>
    </row>
    <row r="18" spans="1:14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M18" s="17" t="s">
        <v>36</v>
      </c>
      <c r="N18">
        <v>19627.879999999997</v>
      </c>
    </row>
    <row r="19" spans="1:14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4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4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14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14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14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14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14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14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4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4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4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4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4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128C-8977-4D74-8141-749DD5D9D7E3}">
  <dimension ref="A1:S44"/>
  <sheetViews>
    <sheetView topLeftCell="A7" workbookViewId="0">
      <selection activeCell="J14" sqref="J14"/>
    </sheetView>
  </sheetViews>
  <sheetFormatPr defaultRowHeight="15" x14ac:dyDescent="0.25"/>
  <cols>
    <col min="1" max="1" width="12.42578125" customWidth="1"/>
    <col min="2" max="2" width="9.28515625" customWidth="1"/>
    <col min="3" max="3" width="11.5703125" customWidth="1"/>
    <col min="6" max="6" width="11.28515625" customWidth="1"/>
    <col min="7" max="7" width="11" customWidth="1"/>
    <col min="10" max="10" width="10" customWidth="1"/>
    <col min="11" max="11" width="26.28515625" customWidth="1"/>
    <col min="12" max="12" width="13.140625" bestFit="1" customWidth="1"/>
    <col min="13" max="13" width="15.5703125" bestFit="1" customWidth="1"/>
    <col min="14" max="20" width="6.42578125" bestFit="1" customWidth="1"/>
    <col min="21" max="47" width="7.42578125" bestFit="1" customWidth="1"/>
    <col min="48" max="53" width="9" bestFit="1" customWidth="1"/>
    <col min="54" max="54" width="12.140625" bestFit="1" customWidth="1"/>
  </cols>
  <sheetData>
    <row r="1" spans="1:19" x14ac:dyDescent="0.25">
      <c r="A1" s="12" t="s">
        <v>19</v>
      </c>
      <c r="B1" s="9" t="s">
        <v>20</v>
      </c>
      <c r="C1" s="9" t="s">
        <v>29</v>
      </c>
      <c r="D1" s="10" t="s">
        <v>22</v>
      </c>
      <c r="E1" s="11" t="s">
        <v>23</v>
      </c>
      <c r="F1" s="10" t="s">
        <v>24</v>
      </c>
      <c r="G1" s="10" t="s">
        <v>26</v>
      </c>
    </row>
    <row r="2" spans="1:19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8" t="s">
        <v>28</v>
      </c>
      <c r="K2" s="8"/>
      <c r="L2" s="16" t="s">
        <v>20</v>
      </c>
      <c r="M2" t="s">
        <v>3</v>
      </c>
      <c r="N2" s="8"/>
      <c r="O2" s="8"/>
      <c r="P2" s="8"/>
      <c r="Q2" s="8"/>
    </row>
    <row r="3" spans="1:19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9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7">
        <f>SUMIFS(G2:G44,B2:B44,B8,D2:D44,D2)</f>
        <v>1540.32</v>
      </c>
      <c r="L4" s="16" t="s">
        <v>37</v>
      </c>
      <c r="M4" t="s">
        <v>39</v>
      </c>
    </row>
    <row r="5" spans="1:19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L5" s="17" t="s">
        <v>5</v>
      </c>
      <c r="M5">
        <v>5762.63</v>
      </c>
    </row>
    <row r="6" spans="1:19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L6" s="17" t="s">
        <v>17</v>
      </c>
      <c r="M6">
        <v>875</v>
      </c>
    </row>
    <row r="7" spans="1:19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L7" s="17" t="s">
        <v>8</v>
      </c>
      <c r="M7">
        <v>539.7299999999999</v>
      </c>
    </row>
    <row r="8" spans="1:19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L8" s="17" t="s">
        <v>18</v>
      </c>
      <c r="M8">
        <v>2421.39</v>
      </c>
    </row>
    <row r="9" spans="1:19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L9" s="17" t="s">
        <v>2</v>
      </c>
      <c r="M9">
        <v>1540.3199999999997</v>
      </c>
    </row>
    <row r="10" spans="1:19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L10" s="17" t="s">
        <v>36</v>
      </c>
      <c r="M10">
        <v>11139.07</v>
      </c>
    </row>
    <row r="11" spans="1:19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9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8" t="s">
        <v>30</v>
      </c>
      <c r="K12" s="18"/>
      <c r="L12" s="18"/>
      <c r="M12" s="18"/>
      <c r="N12" s="18"/>
      <c r="O12" s="18"/>
      <c r="P12" s="18"/>
      <c r="Q12" s="18"/>
      <c r="R12" s="18"/>
      <c r="S12" s="18"/>
    </row>
    <row r="13" spans="1:19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9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J14" s="7">
        <f>SUMIFS(Table2[Units],Table2[Sales Rep],"Jones",Table2[Unit Cost],"&gt;4")</f>
        <v>301</v>
      </c>
    </row>
    <row r="15" spans="1:19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9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J16" s="19" t="s">
        <v>35</v>
      </c>
      <c r="K16" s="18"/>
      <c r="L16" s="18"/>
      <c r="M16" s="18"/>
    </row>
    <row r="17" spans="1:11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11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J18" s="7">
        <f>SUMIFS(Table2[Units],Table2[Sales Rep],C15,Table2[Item],"&lt;&gt;Pencil")</f>
        <v>266</v>
      </c>
    </row>
    <row r="19" spans="1:11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1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1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J21" s="14" t="s">
        <v>29</v>
      </c>
      <c r="K21" s="15" t="s">
        <v>40</v>
      </c>
    </row>
    <row r="22" spans="1:11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J22" s="3" t="s">
        <v>1</v>
      </c>
      <c r="K22">
        <f>SUMIFS(Table2[Revenue],Table2[Units],"&gt;50",Table2[Sales Rep],"Jones")</f>
        <v>1912.5900000000001</v>
      </c>
    </row>
    <row r="23" spans="1:11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J23" s="3" t="s">
        <v>4</v>
      </c>
      <c r="K23">
        <f>SUMIFS(Table2[Revenue],Table2[Units],"&gt;50",Table2[Sales Rep],"Kivell")</f>
        <v>479.04</v>
      </c>
    </row>
    <row r="24" spans="1:11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J24" s="3" t="s">
        <v>41</v>
      </c>
      <c r="K24">
        <f>SUMIFS(Table2[Revenue],Table2[Units],"&gt;50",Table2[Sales Rep],"Sorvino")</f>
        <v>318.68</v>
      </c>
    </row>
    <row r="25" spans="1:11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J25" s="3" t="s">
        <v>6</v>
      </c>
      <c r="K25">
        <f>SUMIFS(Table2[Revenue],Table2[Units],"&gt;50",Table2[Sales Rep],"Jardine")</f>
        <v>2328.16</v>
      </c>
    </row>
    <row r="26" spans="1:11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J26" s="3" t="s">
        <v>7</v>
      </c>
      <c r="K26">
        <f>SUMIFS(Table2[Revenue],Table2[Units],"&gt;50",Table2[Sales Rep],"Gill")</f>
        <v>787.57</v>
      </c>
    </row>
    <row r="27" spans="1:11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1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1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1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1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1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4BC-5073-4C28-B5DB-6F2C11240FD4}">
  <dimension ref="A1:P44"/>
  <sheetViews>
    <sheetView workbookViewId="0">
      <selection activeCell="K9" sqref="K9"/>
    </sheetView>
  </sheetViews>
  <sheetFormatPr defaultRowHeight="15" x14ac:dyDescent="0.25"/>
  <sheetData>
    <row r="1" spans="1:16" x14ac:dyDescent="0.25">
      <c r="A1" s="12" t="s">
        <v>19</v>
      </c>
      <c r="B1" s="9" t="s">
        <v>20</v>
      </c>
      <c r="C1" s="9" t="s">
        <v>29</v>
      </c>
      <c r="D1" s="10" t="s">
        <v>22</v>
      </c>
      <c r="E1" s="11" t="s">
        <v>23</v>
      </c>
      <c r="F1" s="10" t="s">
        <v>24</v>
      </c>
      <c r="G1" s="10" t="s">
        <v>26</v>
      </c>
      <c r="H1" s="20" t="s">
        <v>42</v>
      </c>
      <c r="I1" s="20"/>
    </row>
    <row r="2" spans="1:16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H2">
        <f>COUNTIF(C2:C44,$C2)</f>
        <v>8</v>
      </c>
      <c r="I2" t="b" cm="1">
        <f t="array" ref="I2:I44">IF(H2:H44&gt;3,TRUE,FALSE)</f>
        <v>1</v>
      </c>
      <c r="K2" s="8" t="s">
        <v>31</v>
      </c>
      <c r="L2" s="8"/>
      <c r="M2" s="8"/>
      <c r="N2" s="8"/>
      <c r="O2" s="8"/>
    </row>
    <row r="3" spans="1:16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  <c r="H3">
        <f>COUNTIF(C3:C45,$C3)</f>
        <v>4</v>
      </c>
      <c r="I3" t="b">
        <v>1</v>
      </c>
    </row>
    <row r="4" spans="1:16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H4">
        <f t="shared" ref="H4:H44" si="0">COUNTIF(C4:C46,$C4)</f>
        <v>5</v>
      </c>
      <c r="I4" t="b">
        <v>1</v>
      </c>
      <c r="K4" s="7">
        <f>COUNTIF(C2:C44,"Gill")</f>
        <v>5</v>
      </c>
    </row>
    <row r="5" spans="1:16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H5">
        <f t="shared" si="0"/>
        <v>5</v>
      </c>
      <c r="I5" t="b">
        <v>1</v>
      </c>
    </row>
    <row r="6" spans="1:16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H6">
        <f t="shared" si="0"/>
        <v>4</v>
      </c>
      <c r="I6" t="b">
        <v>1</v>
      </c>
      <c r="K6" s="8" t="s">
        <v>34</v>
      </c>
      <c r="L6" s="8"/>
      <c r="M6" s="8"/>
      <c r="N6" s="8"/>
      <c r="O6" s="8"/>
      <c r="P6" s="8"/>
    </row>
    <row r="7" spans="1:16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H7">
        <f t="shared" si="0"/>
        <v>7</v>
      </c>
      <c r="I7" t="b">
        <v>1</v>
      </c>
    </row>
    <row r="8" spans="1:16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H8">
        <f t="shared" si="0"/>
        <v>4</v>
      </c>
      <c r="I8" t="b">
        <v>1</v>
      </c>
    </row>
    <row r="9" spans="1:16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H9">
        <f t="shared" si="0"/>
        <v>4</v>
      </c>
      <c r="I9" t="b">
        <v>1</v>
      </c>
    </row>
    <row r="10" spans="1:16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H10">
        <f t="shared" si="0"/>
        <v>2</v>
      </c>
      <c r="I10" t="b">
        <v>0</v>
      </c>
    </row>
    <row r="11" spans="1:16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  <c r="H11">
        <f t="shared" si="0"/>
        <v>6</v>
      </c>
      <c r="I11" t="b">
        <v>1</v>
      </c>
    </row>
    <row r="12" spans="1:16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H12">
        <f t="shared" si="0"/>
        <v>3</v>
      </c>
      <c r="I12" t="b">
        <v>0</v>
      </c>
    </row>
    <row r="13" spans="1:16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H13">
        <f t="shared" si="0"/>
        <v>2</v>
      </c>
      <c r="I13" t="b">
        <v>0</v>
      </c>
    </row>
    <row r="14" spans="1:16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H14">
        <f t="shared" si="0"/>
        <v>3</v>
      </c>
      <c r="I14" t="b">
        <v>0</v>
      </c>
    </row>
    <row r="15" spans="1:16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H15">
        <f t="shared" si="0"/>
        <v>5</v>
      </c>
      <c r="I15" t="b">
        <v>1</v>
      </c>
    </row>
    <row r="16" spans="1:16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H16">
        <f t="shared" si="0"/>
        <v>3</v>
      </c>
      <c r="I16" t="b">
        <v>0</v>
      </c>
    </row>
    <row r="17" spans="1:9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H17">
        <f t="shared" si="0"/>
        <v>4</v>
      </c>
      <c r="I17" t="b">
        <v>1</v>
      </c>
    </row>
    <row r="18" spans="1:9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H18">
        <f t="shared" si="0"/>
        <v>2</v>
      </c>
      <c r="I18" t="b">
        <v>0</v>
      </c>
    </row>
    <row r="19" spans="1:9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  <c r="H19">
        <f t="shared" si="0"/>
        <v>3</v>
      </c>
      <c r="I19" t="b">
        <v>0</v>
      </c>
    </row>
    <row r="20" spans="1:9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  <c r="H20">
        <f t="shared" si="0"/>
        <v>2</v>
      </c>
      <c r="I20" t="b">
        <v>0</v>
      </c>
    </row>
    <row r="21" spans="1:9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H21">
        <f t="shared" si="0"/>
        <v>3</v>
      </c>
      <c r="I21" t="b">
        <v>0</v>
      </c>
    </row>
    <row r="22" spans="1:9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H22">
        <f t="shared" si="0"/>
        <v>2</v>
      </c>
      <c r="I22" t="b">
        <v>0</v>
      </c>
    </row>
    <row r="23" spans="1:9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H23">
        <f t="shared" si="0"/>
        <v>1</v>
      </c>
      <c r="I23" t="b">
        <v>0</v>
      </c>
    </row>
    <row r="24" spans="1:9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H24">
        <f t="shared" si="0"/>
        <v>4</v>
      </c>
      <c r="I24" t="b">
        <v>1</v>
      </c>
    </row>
    <row r="25" spans="1:9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H25">
        <f t="shared" si="0"/>
        <v>1</v>
      </c>
      <c r="I25" t="b">
        <v>0</v>
      </c>
    </row>
    <row r="26" spans="1:9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H26">
        <f t="shared" si="0"/>
        <v>2</v>
      </c>
      <c r="I26" t="b">
        <v>0</v>
      </c>
    </row>
    <row r="27" spans="1:9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  <c r="H27">
        <f t="shared" si="0"/>
        <v>3</v>
      </c>
      <c r="I27" t="b">
        <v>0</v>
      </c>
    </row>
    <row r="28" spans="1:9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  <c r="H28">
        <f t="shared" si="0"/>
        <v>3</v>
      </c>
      <c r="I28" t="b">
        <v>0</v>
      </c>
    </row>
    <row r="29" spans="1:9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  <c r="H29">
        <f t="shared" si="0"/>
        <v>3</v>
      </c>
      <c r="I29" t="b">
        <v>0</v>
      </c>
    </row>
    <row r="30" spans="1:9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  <c r="H30">
        <f t="shared" si="0"/>
        <v>1</v>
      </c>
      <c r="I30" t="b">
        <v>0</v>
      </c>
    </row>
    <row r="31" spans="1:9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  <c r="H31">
        <f t="shared" si="0"/>
        <v>3</v>
      </c>
      <c r="I31" t="b">
        <v>0</v>
      </c>
    </row>
    <row r="32" spans="1:9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  <c r="H32">
        <f t="shared" si="0"/>
        <v>2</v>
      </c>
      <c r="I32" t="b">
        <v>0</v>
      </c>
    </row>
    <row r="33" spans="1:9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  <c r="H33">
        <f t="shared" si="0"/>
        <v>2</v>
      </c>
      <c r="I33" t="b">
        <v>0</v>
      </c>
    </row>
    <row r="34" spans="1:9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  <c r="H34">
        <f t="shared" si="0"/>
        <v>1</v>
      </c>
      <c r="I34" t="b">
        <v>0</v>
      </c>
    </row>
    <row r="35" spans="1:9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  <c r="H35">
        <f t="shared" si="0"/>
        <v>1</v>
      </c>
      <c r="I35" t="b">
        <v>0</v>
      </c>
    </row>
    <row r="36" spans="1:9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  <c r="H36">
        <f t="shared" si="0"/>
        <v>1</v>
      </c>
      <c r="I36" t="b">
        <v>0</v>
      </c>
    </row>
    <row r="37" spans="1:9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  <c r="H37">
        <f t="shared" si="0"/>
        <v>2</v>
      </c>
      <c r="I37" t="b">
        <v>0</v>
      </c>
    </row>
    <row r="38" spans="1:9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  <c r="H38">
        <f t="shared" si="0"/>
        <v>1</v>
      </c>
      <c r="I38" t="b">
        <v>0</v>
      </c>
    </row>
    <row r="39" spans="1:9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  <c r="H39">
        <f t="shared" si="0"/>
        <v>1</v>
      </c>
      <c r="I39" t="b">
        <v>0</v>
      </c>
    </row>
    <row r="40" spans="1:9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  <c r="H40">
        <f t="shared" si="0"/>
        <v>1</v>
      </c>
      <c r="I40" t="b">
        <v>0</v>
      </c>
    </row>
    <row r="41" spans="1:9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  <c r="H41">
        <f t="shared" si="0"/>
        <v>2</v>
      </c>
      <c r="I41" t="b">
        <v>0</v>
      </c>
    </row>
    <row r="42" spans="1:9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  <c r="H42">
        <f t="shared" si="0"/>
        <v>2</v>
      </c>
      <c r="I42" t="b">
        <v>0</v>
      </c>
    </row>
    <row r="43" spans="1:9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  <c r="H43">
        <f t="shared" si="0"/>
        <v>1</v>
      </c>
      <c r="I43" t="b">
        <v>0</v>
      </c>
    </row>
    <row r="44" spans="1:9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  <c r="H44">
        <f t="shared" si="0"/>
        <v>1</v>
      </c>
      <c r="I44" t="b">
        <v>0</v>
      </c>
    </row>
  </sheetData>
  <phoneticPr fontId="7" type="noConversion"/>
  <conditionalFormatting sqref="I2:I44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7C9-D51B-47B6-8700-19F4750ACB25}">
  <dimension ref="A1:J44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s="12" t="s">
        <v>19</v>
      </c>
      <c r="B1" s="9" t="s">
        <v>20</v>
      </c>
      <c r="C1" s="9" t="s">
        <v>21</v>
      </c>
      <c r="D1" s="10" t="s">
        <v>22</v>
      </c>
      <c r="E1" s="11" t="s">
        <v>23</v>
      </c>
      <c r="F1" s="10" t="s">
        <v>24</v>
      </c>
      <c r="G1" s="10" t="s">
        <v>26</v>
      </c>
    </row>
    <row r="2" spans="1:10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3" t="s">
        <v>32</v>
      </c>
    </row>
    <row r="3" spans="1:10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0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7">
        <f>COUNTIFS(B2:B44,B2,A2:A44,"&gt;10-2-19")</f>
        <v>6</v>
      </c>
    </row>
    <row r="5" spans="1:10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</row>
    <row r="6" spans="1:10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J6" t="s">
        <v>33</v>
      </c>
    </row>
    <row r="7" spans="1:10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</row>
    <row r="8" spans="1:10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J8" s="7">
        <f>COUNTIFS(C2:C44,C5,D2:D44,D2)</f>
        <v>2</v>
      </c>
    </row>
    <row r="9" spans="1:10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0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</row>
    <row r="11" spans="1:10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0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</row>
    <row r="13" spans="1:10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0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</row>
    <row r="15" spans="1:10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0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</row>
    <row r="17" spans="1:7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7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</row>
    <row r="19" spans="1:7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7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7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7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7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7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7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7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7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7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7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7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7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7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khandelwal</dc:creator>
  <cp:lastModifiedBy>shwetash504@gmail.com</cp:lastModifiedBy>
  <dcterms:created xsi:type="dcterms:W3CDTF">2020-07-06T20:31:55Z</dcterms:created>
  <dcterms:modified xsi:type="dcterms:W3CDTF">2024-05-05T12:33:18Z</dcterms:modified>
</cp:coreProperties>
</file>