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cuments\shweta 12-1\"/>
    </mc:Choice>
  </mc:AlternateContent>
  <xr:revisionPtr revIDLastSave="0" documentId="13_ncr:1_{C55A1E6E-E60E-49F9-BEEB-4560D94E8EB2}" xr6:coauthVersionLast="47" xr6:coauthVersionMax="47" xr10:uidLastSave="{00000000-0000-0000-0000-000000000000}"/>
  <bookViews>
    <workbookView xWindow="-110" yWindow="-110" windowWidth="19420" windowHeight="1030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Y4" i="1"/>
  <c r="X4" i="1"/>
  <c r="W4" i="1"/>
  <c r="P46" i="1"/>
  <c r="P45" i="1"/>
  <c r="P44" i="1"/>
  <c r="P43" i="1"/>
  <c r="P42" i="1"/>
  <c r="P38" i="1"/>
  <c r="P37" i="1"/>
  <c r="P36" i="1"/>
  <c r="P35" i="1"/>
  <c r="P34" i="1"/>
  <c r="O24" i="1"/>
  <c r="O27" i="1"/>
  <c r="O20" i="1"/>
  <c r="S17" i="1"/>
  <c r="S15" i="1"/>
  <c r="S13" i="1"/>
  <c r="S12" i="1"/>
  <c r="S11" i="1"/>
  <c r="S9" i="1"/>
  <c r="S8" i="1"/>
  <c r="S6" i="1"/>
  <c r="S7" i="1"/>
  <c r="O28" i="1"/>
  <c r="O23" i="1"/>
  <c r="O22" i="1"/>
  <c r="O21" i="1"/>
  <c r="S16" i="1"/>
  <c r="S14" i="1"/>
  <c r="S10" i="1"/>
  <c r="S4" i="1"/>
</calcChain>
</file>

<file path=xl/sharedStrings.xml><?xml version="1.0" encoding="utf-8"?>
<sst xmlns="http://schemas.openxmlformats.org/spreadsheetml/2006/main" count="120" uniqueCount="76">
  <si>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</si>
  <si>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</si>
  <si>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</si>
  <si>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</si>
  <si>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</si>
  <si>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</si>
  <si>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</si>
  <si>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</si>
  <si>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</si>
  <si>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</si>
  <si>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</si>
  <si>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</si>
  <si>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</si>
  <si>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</si>
  <si>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</si>
  <si>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</si>
  <si>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</si>
  <si>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</si>
  <si>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</si>
  <si>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</si>
  <si>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</si>
  <si>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</si>
  <si>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</si>
  <si>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</si>
  <si>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</si>
  <si>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</si>
  <si>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</si>
  <si>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</si>
  <si>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</si>
  <si>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</si>
  <si>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</si>
  <si>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</si>
  <si>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</si>
  <si>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</si>
  <si>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</si>
  <si>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</si>
  <si>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</si>
  <si>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</si>
  <si>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</si>
  <si>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</si>
  <si>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</si>
  <si>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</si>
  <si>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</si>
  <si>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</si>
  <si>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</si>
  <si>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</si>
  <si>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</si>
  <si>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</si>
  <si>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</si>
  <si>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</si>
  <si>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</si>
  <si>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</si>
  <si>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</si>
  <si>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</si>
  <si>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</si>
  <si>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</si>
  <si>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</si>
  <si>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</si>
  <si>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</si>
  <si>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</si>
  <si>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</si>
  <si>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</si>
  <si>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r>
      <t xml:space="preserve">Here are some questions related to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 based on the table provided:</t>
    </r>
  </si>
  <si>
    <t>VLOOKUP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</si>
  <si>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>.</t>
    </r>
  </si>
  <si>
    <r>
      <t xml:space="preserve">2. Retrieve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Punjab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</si>
  <si>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3.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</si>
  <si>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Jharkhand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</si>
  <si>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Himachal Pradesh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</si>
  <si>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t>HLOOKUP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</si>
  <si>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5th row</t>
    </r>
    <r>
      <rPr>
        <sz val="11"/>
        <color theme="1"/>
        <rFont val="Aptos Narrow"/>
        <family val="2"/>
        <scheme val="minor"/>
      </rPr>
      <t>.</t>
    </r>
  </si>
  <si>
    <r>
      <t xml:space="preserve">2.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12th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</si>
  <si>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3.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8th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</si>
  <si>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get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3rd row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</si>
  <si>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10th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</si>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</sst>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10" fontId="0" fillId="0" borderId="4" xfId="0" applyNumberFormat="1" applyBorder="1"/>
    <xf numFmtId="3" fontId="0" fillId="0" borderId="2" xfId="0" applyNumberFormat="1" applyBorder="1"/>
    <xf numFmtId="0" fontId="0" fillId="2" borderId="11" xfId="0" applyFill="1" applyBorder="1" applyAlignment="1">
      <alignment vertical="center" wrapText="1"/>
    </xf>
    <xf numFmtId="3" fontId="0" fillId="2" borderId="12" xfId="0" applyNumberFormat="1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3" fontId="0" fillId="0" borderId="12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3" fontId="0" fillId="4" borderId="12" xfId="0" applyNumberFormat="1" applyFill="1" applyBorder="1" applyAlignment="1">
      <alignment vertical="center" wrapText="1"/>
    </xf>
    <xf numFmtId="3" fontId="0" fillId="5" borderId="12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3" fontId="0" fillId="5" borderId="13" xfId="0" applyNumberFormat="1" applyFill="1" applyBorder="1" applyAlignment="1">
      <alignment vertical="center" wrapText="1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4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" dataDxfId="9" totalsRowDxfId="4"/>
    <tableColumn id="2" xr3:uid="{4B38E1E1-D2D5-4529-B9F2-6F684D17A92B}" name="Population" dataDxfId="8" totalsRowDxfId="3"/>
    <tableColumn id="3" xr3:uid="{5A9C2790-E40F-4FEE-906B-09582599F13C}" name="Male Population" dataDxfId="7" totalsRowDxfId="2"/>
    <tableColumn id="4" xr3:uid="{82E5FD13-3138-4E2E-8DF0-818FD60F669F}" name="Female Population" dataDxfId="6" totalsRowDxfId="1"/>
    <tableColumn id="5" xr3:uid="{D40EB250-9A3E-4D0B-B1BE-7764D318C900}" name="Gender Ratio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H59"/>
  <sheetViews>
    <sheetView tabSelected="1" topLeftCell="M1" workbookViewId="0">
      <selection activeCell="V4" sqref="V4"/>
    </sheetView>
  </sheetViews>
  <sheetFormatPr defaultRowHeight="14.5" x14ac:dyDescent="0.35"/>
  <cols>
    <col min="1" max="1" width="18" bestFit="1" customWidth="1"/>
    <col min="2" max="2" width="12.36328125" bestFit="1" customWidth="1"/>
    <col min="3" max="4" width="14.453125" bestFit="1" customWidth="1"/>
    <col min="5" max="5" width="11.453125" bestFit="1" customWidth="1"/>
    <col min="6" max="6" width="10.90625" bestFit="1" customWidth="1"/>
    <col min="7" max="7" width="10.26953125" bestFit="1" customWidth="1"/>
    <col min="8" max="8" width="9.1796875" bestFit="1" customWidth="1"/>
    <col min="9" max="9" width="9.90625" bestFit="1" customWidth="1"/>
    <col min="10" max="10" width="8.90625" bestFit="1" customWidth="1"/>
    <col min="11" max="12" width="9.90625" bestFit="1" customWidth="1"/>
    <col min="13" max="13" width="8.90625" bestFit="1" customWidth="1"/>
    <col min="14" max="17" width="9.90625" bestFit="1" customWidth="1"/>
    <col min="18" max="18" width="9.81640625" bestFit="1" customWidth="1"/>
    <col min="19" max="19" width="13" bestFit="1" customWidth="1"/>
    <col min="20" max="20" width="10.90625" bestFit="1" customWidth="1"/>
    <col min="21" max="21" width="8.90625" bestFit="1" customWidth="1"/>
    <col min="22" max="22" width="13.81640625" customWidth="1"/>
    <col min="23" max="23" width="13.7265625" customWidth="1"/>
    <col min="24" max="24" width="15.90625" customWidth="1"/>
    <col min="25" max="25" width="16.54296875" customWidth="1"/>
    <col min="26" max="26" width="12.7265625" customWidth="1"/>
    <col min="27" max="27" width="9.90625" bestFit="1" customWidth="1"/>
    <col min="28" max="28" width="7.36328125" bestFit="1" customWidth="1"/>
    <col min="29" max="30" width="9.90625" bestFit="1" customWidth="1"/>
    <col min="31" max="31" width="8.90625" bestFit="1" customWidth="1"/>
    <col min="32" max="33" width="10.90625" bestFit="1" customWidth="1"/>
    <col min="34" max="35" width="9.90625" bestFit="1" customWidth="1"/>
  </cols>
  <sheetData>
    <row r="1" spans="1:26" ht="29" x14ac:dyDescent="0.35">
      <c r="A1" s="1" t="s">
        <v>75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26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/>
    </row>
    <row r="3" spans="1:26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34" t="s">
        <v>40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6"/>
      <c r="S3" s="7" t="s">
        <v>41</v>
      </c>
      <c r="V3" t="s">
        <v>0</v>
      </c>
      <c r="W3" t="s">
        <v>1</v>
      </c>
      <c r="X3" t="s">
        <v>2</v>
      </c>
      <c r="Y3" t="s">
        <v>3</v>
      </c>
      <c r="Z3" t="s">
        <v>42</v>
      </c>
    </row>
    <row r="4" spans="1:26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40" t="s">
        <v>37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2"/>
      <c r="S4" s="8">
        <f>SUM(B2)</f>
        <v>380581</v>
      </c>
      <c r="V4" t="s">
        <v>6</v>
      </c>
      <c r="W4">
        <f>VLOOKUP("delhi",Table1[[#Headers],[#Data]],2,0)</f>
        <v>16787941</v>
      </c>
      <c r="X4">
        <f>VLOOKUP(A9,Table1[],3,0)</f>
        <v>8987326</v>
      </c>
      <c r="Y4">
        <f>VLOOKUP(V4,Table1[],4,0)</f>
        <v>49821295</v>
      </c>
      <c r="Z4">
        <f>VLOOKUP(V4,Table1[],5,0)</f>
        <v>919</v>
      </c>
    </row>
    <row r="5" spans="1:26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28" t="s">
        <v>38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  <c r="S5" s="4"/>
    </row>
    <row r="6" spans="1:26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28" t="s">
        <v>39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30"/>
      <c r="S6" s="9">
        <f>AVERAGE(B2:B34)</f>
        <v>36614090.242424242</v>
      </c>
    </row>
    <row r="7" spans="1:26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28" t="s">
        <v>43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30"/>
      <c r="S7" s="4">
        <f>SUMIF(B2:B34,"&gt;950",E2:E34)</f>
        <v>30170</v>
      </c>
    </row>
    <row r="8" spans="1:26" ht="29" customHeight="1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28" t="s">
        <v>45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30"/>
      <c r="S8" s="4">
        <f>COUNTIF(B2:B34,"&gt;50000000")</f>
        <v>9</v>
      </c>
    </row>
    <row r="9" spans="1:26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28" t="s">
        <v>44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  <c r="S9" s="4">
        <f>AVERAGEIF(E2:E34,"&lt;950",B2:B34)</f>
        <v>46121017.75</v>
      </c>
    </row>
    <row r="10" spans="1:26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28" t="s">
        <v>46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0"/>
      <c r="S10" s="4">
        <f>SUMIFS(Table1[Population],Table1[Gender Ratio],"&gt;950",Table1[Population],"&lt;50000000")</f>
        <v>245429671</v>
      </c>
    </row>
    <row r="11" spans="1:26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28" t="s">
        <v>48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  <c r="S11" s="4">
        <f>COUNTIFS(C2:C34,"&gt;20000000",Table1[Female Population],"&gt;20000000")</f>
        <v>11</v>
      </c>
    </row>
    <row r="12" spans="1:26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28" t="s">
        <v>47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/>
      <c r="S12" s="4">
        <f>AVERAGEIFS(B2:B34,C2:C34,"&gt;10000000",E2:E34,"&lt;950")</f>
        <v>78220444.222222224</v>
      </c>
    </row>
    <row r="13" spans="1:26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28" t="s">
        <v>50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0"/>
      <c r="S13" s="4">
        <f>MAX(E2:E34)</f>
        <v>1084</v>
      </c>
    </row>
    <row r="14" spans="1:26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28" t="s">
        <v>49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0"/>
      <c r="S14" s="4">
        <f>MIN(E6:E22)</f>
        <v>700</v>
      </c>
    </row>
    <row r="15" spans="1:26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28" t="s">
        <v>56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0"/>
      <c r="S15" s="4">
        <f>COUNTIF(B2:B34,"&lt;60000000")</f>
        <v>24</v>
      </c>
    </row>
    <row r="16" spans="1:26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28" t="s">
        <v>60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0"/>
      <c r="S16" s="9">
        <f>SUM(B32,A32)</f>
        <v>199812341</v>
      </c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31" t="s">
        <v>61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  <c r="S17" s="5">
        <f>SUM(B2:B34/1000)</f>
        <v>33406.061000000002</v>
      </c>
    </row>
    <row r="18" spans="1:19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34" t="s">
        <v>57</v>
      </c>
      <c r="H19" s="35"/>
      <c r="I19" s="35"/>
      <c r="J19" s="35"/>
      <c r="K19" s="35"/>
      <c r="L19" s="35"/>
      <c r="M19" s="35"/>
      <c r="N19" s="36"/>
      <c r="O19" s="7" t="s">
        <v>41</v>
      </c>
    </row>
    <row r="20" spans="1:19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40" t="s">
        <v>51</v>
      </c>
      <c r="H20" s="41"/>
      <c r="I20" s="41"/>
      <c r="J20" s="41"/>
      <c r="K20" s="41"/>
      <c r="L20" s="41"/>
      <c r="M20" s="41"/>
      <c r="N20" s="42"/>
      <c r="O20" s="6">
        <f>VLOOKUP("kerala",A1:E34,2,0)</f>
        <v>33406061</v>
      </c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28" t="s">
        <v>52</v>
      </c>
      <c r="H21" s="29"/>
      <c r="I21" s="29"/>
      <c r="J21" s="29"/>
      <c r="K21" s="29"/>
      <c r="L21" s="29"/>
      <c r="M21" s="29"/>
      <c r="N21" s="30"/>
      <c r="O21" s="4">
        <f>VLOOKUP("maharashtra",Table1[],2,0)</f>
        <v>112374333</v>
      </c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28" t="s">
        <v>53</v>
      </c>
      <c r="H22" s="29"/>
      <c r="I22" s="29"/>
      <c r="J22" s="29"/>
      <c r="K22" s="29"/>
      <c r="L22" s="29"/>
      <c r="M22" s="29"/>
      <c r="N22" s="30"/>
      <c r="O22" s="4">
        <f>VLOOKUP("tamil nadu",Table1[],2,0)</f>
        <v>72147030</v>
      </c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28" t="s">
        <v>54</v>
      </c>
      <c r="H23" s="29"/>
      <c r="I23" s="29"/>
      <c r="J23" s="29"/>
      <c r="K23" s="29"/>
      <c r="L23" s="29"/>
      <c r="M23" s="29"/>
      <c r="N23" s="30"/>
      <c r="O23" s="4">
        <f>VLOOKUP("rajasthan",Table1[],2,0)</f>
        <v>68548437</v>
      </c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28" t="s">
        <v>58</v>
      </c>
      <c r="H24" s="29"/>
      <c r="I24" s="29"/>
      <c r="J24" s="29"/>
      <c r="K24" s="29"/>
      <c r="L24" s="29"/>
      <c r="M24" s="29"/>
      <c r="N24" s="30"/>
      <c r="O24" s="4">
        <f>VLOOKUP(A2:A34,Table1[],5,0)</f>
        <v>931</v>
      </c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37"/>
      <c r="H25" s="38"/>
      <c r="I25" s="38"/>
      <c r="J25" s="38"/>
      <c r="K25" s="38"/>
      <c r="L25" s="38"/>
      <c r="M25" s="38"/>
      <c r="N25" s="39"/>
      <c r="O25" s="4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28" t="s">
        <v>55</v>
      </c>
      <c r="H26" s="29"/>
      <c r="I26" s="29"/>
      <c r="J26" s="29"/>
      <c r="K26" s="29"/>
      <c r="L26" s="29"/>
      <c r="M26" s="29"/>
      <c r="N26" s="30"/>
      <c r="O26" s="4"/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37" t="s">
        <v>16</v>
      </c>
      <c r="H27" s="38"/>
      <c r="I27" s="38"/>
      <c r="J27" s="38"/>
      <c r="K27" s="38"/>
      <c r="L27" s="38"/>
      <c r="M27" s="38"/>
      <c r="N27" s="39"/>
      <c r="O27" s="4">
        <f>VLOOKUP("kerala",A2:E34,2,0)</f>
        <v>33406061</v>
      </c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25" t="s">
        <v>59</v>
      </c>
      <c r="H28" s="26"/>
      <c r="I28" s="26"/>
      <c r="J28" s="26"/>
      <c r="K28" s="26"/>
      <c r="L28" s="26"/>
      <c r="M28" s="26"/>
      <c r="N28" s="27"/>
      <c r="O28" s="5">
        <f>VLOOKUP("kerala",Table1[],2,0)</f>
        <v>33406061</v>
      </c>
    </row>
    <row r="29" spans="1:19" ht="15" thickBot="1" x14ac:dyDescent="0.4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  <c r="G30" s="40" t="s">
        <v>62</v>
      </c>
      <c r="H30" s="41"/>
      <c r="I30" s="41"/>
      <c r="J30" s="41"/>
      <c r="K30" s="41"/>
      <c r="L30" s="41"/>
      <c r="M30" s="41"/>
      <c r="N30" s="41"/>
      <c r="O30" s="42"/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  <c r="G31" s="28"/>
      <c r="H31" s="29"/>
      <c r="I31" s="29"/>
      <c r="J31" s="29"/>
      <c r="K31" s="29"/>
      <c r="L31" s="29"/>
      <c r="M31" s="29"/>
      <c r="N31" s="29"/>
      <c r="O31" s="30"/>
    </row>
    <row r="32" spans="1:19" ht="17.5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  <c r="G32" s="43" t="s">
        <v>63</v>
      </c>
      <c r="H32" s="44"/>
      <c r="I32" s="44"/>
      <c r="J32" s="44"/>
      <c r="K32" s="44"/>
      <c r="L32" s="44"/>
      <c r="M32" s="44"/>
      <c r="N32" s="44"/>
      <c r="O32" s="45"/>
    </row>
    <row r="33" spans="1:16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  <c r="G33" s="46"/>
      <c r="H33" s="47"/>
      <c r="I33" s="47"/>
      <c r="J33" s="47"/>
      <c r="K33" s="47"/>
      <c r="L33" s="47"/>
      <c r="M33" s="47"/>
      <c r="N33" s="47"/>
      <c r="O33" s="48"/>
    </row>
    <row r="34" spans="1:16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  <c r="G34" s="46" t="s">
        <v>64</v>
      </c>
      <c r="H34" s="47"/>
      <c r="I34" s="47"/>
      <c r="J34" s="47"/>
      <c r="K34" s="47"/>
      <c r="L34" s="47"/>
      <c r="M34" s="47"/>
      <c r="N34" s="47"/>
      <c r="O34" s="48"/>
      <c r="P34">
        <f>VLOOKUP(A17,Table1[],2,0)</f>
        <v>33406061</v>
      </c>
    </row>
    <row r="35" spans="1:16" x14ac:dyDescent="0.35">
      <c r="A35" s="2"/>
      <c r="B35" s="3"/>
      <c r="C35" s="3"/>
      <c r="D35" s="3"/>
      <c r="E35" s="2"/>
      <c r="G35" s="46" t="s">
        <v>65</v>
      </c>
      <c r="H35" s="47"/>
      <c r="I35" s="47"/>
      <c r="J35" s="47"/>
      <c r="K35" s="47"/>
      <c r="L35" s="47"/>
      <c r="M35" s="47"/>
      <c r="N35" s="47"/>
      <c r="O35" s="48"/>
      <c r="P35">
        <f>VLOOKUP("punjab",Table1[],5,0)</f>
        <v>895</v>
      </c>
    </row>
    <row r="36" spans="1:16" x14ac:dyDescent="0.35">
      <c r="G36" s="46" t="s">
        <v>66</v>
      </c>
      <c r="H36" s="47"/>
      <c r="I36" s="47"/>
      <c r="J36" s="47"/>
      <c r="K36" s="47"/>
      <c r="L36" s="47"/>
      <c r="M36" s="47"/>
      <c r="N36" s="47"/>
      <c r="O36" s="48"/>
      <c r="P36">
        <f>VLOOKUP("tamil nadu",Table1[],3,0)</f>
        <v>36137975</v>
      </c>
    </row>
    <row r="37" spans="1:16" x14ac:dyDescent="0.35">
      <c r="G37" s="46" t="s">
        <v>67</v>
      </c>
      <c r="H37" s="47"/>
      <c r="I37" s="47"/>
      <c r="J37" s="47"/>
      <c r="K37" s="47"/>
      <c r="L37" s="47"/>
      <c r="M37" s="47"/>
      <c r="N37" s="47"/>
      <c r="O37" s="48"/>
      <c r="P37">
        <f>VLOOKUP("jharkhand",Table1[],4,0)</f>
        <v>16057819</v>
      </c>
    </row>
    <row r="38" spans="1:16" x14ac:dyDescent="0.35">
      <c r="G38" s="46" t="s">
        <v>68</v>
      </c>
      <c r="H38" s="47"/>
      <c r="I38" s="47"/>
      <c r="J38" s="47"/>
      <c r="K38" s="47"/>
      <c r="L38" s="47"/>
      <c r="M38" s="47"/>
      <c r="N38" s="47"/>
      <c r="O38" s="48"/>
      <c r="P38">
        <f>VLOOKUP("himachal pradesh",Table1[],5,0)</f>
        <v>972</v>
      </c>
    </row>
    <row r="39" spans="1:16" x14ac:dyDescent="0.35">
      <c r="G39" s="28"/>
      <c r="H39" s="29"/>
      <c r="I39" s="29"/>
      <c r="J39" s="29"/>
      <c r="K39" s="29"/>
      <c r="L39" s="29"/>
      <c r="M39" s="29"/>
      <c r="N39" s="29"/>
      <c r="O39" s="30"/>
    </row>
    <row r="40" spans="1:16" ht="17.5" x14ac:dyDescent="0.35">
      <c r="G40" s="43" t="s">
        <v>69</v>
      </c>
      <c r="H40" s="44"/>
      <c r="I40" s="44"/>
      <c r="J40" s="44"/>
      <c r="K40" s="44"/>
      <c r="L40" s="44"/>
      <c r="M40" s="44"/>
      <c r="N40" s="44"/>
      <c r="O40" s="45"/>
    </row>
    <row r="41" spans="1:16" x14ac:dyDescent="0.35">
      <c r="G41" s="46"/>
      <c r="H41" s="47"/>
      <c r="I41" s="47"/>
      <c r="J41" s="47"/>
      <c r="K41" s="47"/>
      <c r="L41" s="47"/>
      <c r="M41" s="47"/>
      <c r="N41" s="47"/>
      <c r="O41" s="48"/>
    </row>
    <row r="42" spans="1:16" x14ac:dyDescent="0.35">
      <c r="G42" s="46" t="s">
        <v>70</v>
      </c>
      <c r="H42" s="47"/>
      <c r="I42" s="47"/>
      <c r="J42" s="47"/>
      <c r="K42" s="47"/>
      <c r="L42" s="47"/>
      <c r="M42" s="47"/>
      <c r="N42" s="47"/>
      <c r="O42" s="48"/>
      <c r="P42">
        <f>HLOOKUP("bihar",A51:AH55,2,0)</f>
        <v>104099452</v>
      </c>
    </row>
    <row r="43" spans="1:16" x14ac:dyDescent="0.35">
      <c r="G43" s="46" t="s">
        <v>71</v>
      </c>
      <c r="H43" s="47"/>
      <c r="I43" s="47"/>
      <c r="J43" s="47"/>
      <c r="K43" s="47"/>
      <c r="L43" s="47"/>
      <c r="M43" s="47"/>
      <c r="N43" s="47"/>
      <c r="O43" s="48"/>
      <c r="P43">
        <f>HLOOKUP(N51,A51:AH55,3,0)</f>
        <v>6640662</v>
      </c>
    </row>
    <row r="44" spans="1:16" x14ac:dyDescent="0.35">
      <c r="G44" s="46" t="s">
        <v>72</v>
      </c>
      <c r="H44" s="47"/>
      <c r="I44" s="47"/>
      <c r="J44" s="47"/>
      <c r="K44" s="47"/>
      <c r="L44" s="47"/>
      <c r="M44" s="47"/>
      <c r="N44" s="47"/>
      <c r="O44" s="48"/>
      <c r="P44">
        <f>HLOOKUP(I51,A51:AH55,4,0)</f>
        <v>7800615</v>
      </c>
    </row>
    <row r="45" spans="1:16" x14ac:dyDescent="0.35">
      <c r="G45" s="46" t="s">
        <v>73</v>
      </c>
      <c r="H45" s="47"/>
      <c r="I45" s="47"/>
      <c r="J45" s="47"/>
      <c r="K45" s="47"/>
      <c r="L45" s="47"/>
      <c r="M45" s="47"/>
      <c r="N45" s="47"/>
      <c r="O45" s="48"/>
      <c r="P45">
        <f>HLOOKUP(D51,A51:AH55,5,0)</f>
        <v>938</v>
      </c>
    </row>
    <row r="46" spans="1:16" ht="15" thickBot="1" x14ac:dyDescent="0.4">
      <c r="G46" s="49" t="s">
        <v>74</v>
      </c>
      <c r="H46" s="50"/>
      <c r="I46" s="50"/>
      <c r="J46" s="50"/>
      <c r="K46" s="50"/>
      <c r="L46" s="50"/>
      <c r="M46" s="50"/>
      <c r="N46" s="50"/>
      <c r="O46" s="51"/>
      <c r="P46">
        <f>HLOOKUP(K51,A51:AH55,2,0)</f>
        <v>60439692</v>
      </c>
    </row>
    <row r="51" spans="1:34" ht="72.5" x14ac:dyDescent="0.35">
      <c r="A51" s="17"/>
      <c r="B51" s="10" t="s">
        <v>34</v>
      </c>
      <c r="C51" s="13" t="s">
        <v>13</v>
      </c>
      <c r="D51" s="10" t="s">
        <v>31</v>
      </c>
      <c r="E51" s="13" t="s">
        <v>18</v>
      </c>
      <c r="F51" s="10" t="s">
        <v>6</v>
      </c>
      <c r="G51" s="13" t="s">
        <v>20</v>
      </c>
      <c r="H51" s="10" t="s">
        <v>35</v>
      </c>
      <c r="I51" s="13" t="s">
        <v>22</v>
      </c>
      <c r="J51" s="10" t="s">
        <v>30</v>
      </c>
      <c r="K51" s="13" t="s">
        <v>12</v>
      </c>
      <c r="L51" s="10" t="s">
        <v>21</v>
      </c>
      <c r="M51" s="13" t="s">
        <v>25</v>
      </c>
      <c r="N51" s="10" t="s">
        <v>23</v>
      </c>
      <c r="O51" s="13" t="s">
        <v>17</v>
      </c>
      <c r="P51" s="10" t="s">
        <v>11</v>
      </c>
      <c r="Q51" s="13" t="s">
        <v>16</v>
      </c>
      <c r="R51" s="10" t="s">
        <v>36</v>
      </c>
      <c r="S51" s="13" t="s">
        <v>8</v>
      </c>
      <c r="T51" s="10" t="s">
        <v>5</v>
      </c>
      <c r="U51" s="13" t="s">
        <v>28</v>
      </c>
      <c r="V51" s="10" t="s">
        <v>27</v>
      </c>
      <c r="W51" s="13" t="s">
        <v>32</v>
      </c>
      <c r="X51" s="10" t="s">
        <v>29</v>
      </c>
      <c r="Y51" s="13" t="s">
        <v>14</v>
      </c>
      <c r="Z51" s="10" t="s">
        <v>19</v>
      </c>
      <c r="AA51" s="13" t="s">
        <v>10</v>
      </c>
      <c r="AB51" s="10" t="s">
        <v>33</v>
      </c>
      <c r="AC51" s="13" t="s">
        <v>9</v>
      </c>
      <c r="AD51" s="10" t="s">
        <v>15</v>
      </c>
      <c r="AE51" s="13" t="s">
        <v>26</v>
      </c>
      <c r="AF51" s="10" t="s">
        <v>4</v>
      </c>
      <c r="AG51" s="13" t="s">
        <v>24</v>
      </c>
      <c r="AH51" s="10" t="s">
        <v>7</v>
      </c>
    </row>
    <row r="52" spans="1:34" x14ac:dyDescent="0.35">
      <c r="A52" s="18" t="s">
        <v>1</v>
      </c>
      <c r="B52" s="11">
        <v>380581</v>
      </c>
      <c r="C52" s="14">
        <v>49386799</v>
      </c>
      <c r="D52" s="11">
        <v>1383727</v>
      </c>
      <c r="E52" s="14">
        <v>31205576</v>
      </c>
      <c r="F52" s="11">
        <v>104099452</v>
      </c>
      <c r="G52" s="14">
        <v>25545198</v>
      </c>
      <c r="H52" s="11">
        <v>585764</v>
      </c>
      <c r="I52" s="14">
        <v>16787941</v>
      </c>
      <c r="J52" s="11">
        <v>1458545</v>
      </c>
      <c r="K52" s="14">
        <v>60439692</v>
      </c>
      <c r="L52" s="11">
        <v>25351462</v>
      </c>
      <c r="M52" s="14">
        <v>6864602</v>
      </c>
      <c r="N52" s="11">
        <v>12541302</v>
      </c>
      <c r="O52" s="14">
        <v>32988134</v>
      </c>
      <c r="P52" s="11">
        <v>61095297</v>
      </c>
      <c r="Q52" s="14">
        <v>33406061</v>
      </c>
      <c r="R52" s="11">
        <v>64473</v>
      </c>
      <c r="S52" s="14">
        <v>72626809</v>
      </c>
      <c r="T52" s="11">
        <v>112374333</v>
      </c>
      <c r="U52" s="14">
        <v>2570390</v>
      </c>
      <c r="V52" s="11">
        <v>2966889</v>
      </c>
      <c r="W52" s="14">
        <v>1097206</v>
      </c>
      <c r="X52" s="11">
        <v>1978502</v>
      </c>
      <c r="Y52" s="14">
        <v>41974218</v>
      </c>
      <c r="Z52" s="11">
        <v>27743338</v>
      </c>
      <c r="AA52" s="14">
        <v>68548437</v>
      </c>
      <c r="AB52" s="11">
        <v>610577</v>
      </c>
      <c r="AC52" s="14">
        <v>72147030</v>
      </c>
      <c r="AD52" s="11">
        <v>35193978</v>
      </c>
      <c r="AE52" s="14">
        <v>3673917</v>
      </c>
      <c r="AF52" s="11">
        <v>199812341</v>
      </c>
      <c r="AG52" s="14">
        <v>10086292</v>
      </c>
      <c r="AH52" s="11">
        <v>91276115</v>
      </c>
    </row>
    <row r="53" spans="1:34" x14ac:dyDescent="0.35">
      <c r="A53" s="18" t="s">
        <v>2</v>
      </c>
      <c r="B53" s="11">
        <v>202871</v>
      </c>
      <c r="C53" s="14">
        <v>24831408</v>
      </c>
      <c r="D53" s="11">
        <v>713912</v>
      </c>
      <c r="E53" s="14">
        <v>15939443</v>
      </c>
      <c r="F53" s="11">
        <v>54278157</v>
      </c>
      <c r="G53" s="14">
        <v>12827915</v>
      </c>
      <c r="H53" s="11">
        <v>344669</v>
      </c>
      <c r="I53" s="14">
        <v>8987326</v>
      </c>
      <c r="J53" s="11">
        <v>739140</v>
      </c>
      <c r="K53" s="14">
        <v>31491260</v>
      </c>
      <c r="L53" s="11">
        <v>13494734</v>
      </c>
      <c r="M53" s="14">
        <v>3481873</v>
      </c>
      <c r="N53" s="11">
        <v>6640662</v>
      </c>
      <c r="O53" s="14">
        <v>16930315</v>
      </c>
      <c r="P53" s="11">
        <v>30966657</v>
      </c>
      <c r="Q53" s="14">
        <v>16027412</v>
      </c>
      <c r="R53" s="11">
        <v>33123</v>
      </c>
      <c r="S53" s="14">
        <v>37612306</v>
      </c>
      <c r="T53" s="11">
        <v>58243056</v>
      </c>
      <c r="U53" s="14">
        <v>1290171</v>
      </c>
      <c r="V53" s="11">
        <v>1491832</v>
      </c>
      <c r="W53" s="14">
        <v>555339</v>
      </c>
      <c r="X53" s="11">
        <v>1024649</v>
      </c>
      <c r="Y53" s="14">
        <v>21212136</v>
      </c>
      <c r="Z53" s="11">
        <v>14639465</v>
      </c>
      <c r="AA53" s="14">
        <v>35550997</v>
      </c>
      <c r="AB53" s="11">
        <v>323070</v>
      </c>
      <c r="AC53" s="14">
        <v>36137975</v>
      </c>
      <c r="AD53" s="11">
        <v>17611633</v>
      </c>
      <c r="AE53" s="14">
        <v>1874376</v>
      </c>
      <c r="AF53" s="11">
        <v>104596415</v>
      </c>
      <c r="AG53" s="14">
        <v>5137773</v>
      </c>
      <c r="AH53" s="11">
        <v>46809027</v>
      </c>
    </row>
    <row r="54" spans="1:34" x14ac:dyDescent="0.35">
      <c r="A54" s="18" t="s">
        <v>3</v>
      </c>
      <c r="B54" s="11">
        <v>177710</v>
      </c>
      <c r="C54" s="14">
        <v>24555391</v>
      </c>
      <c r="D54" s="11">
        <v>669815</v>
      </c>
      <c r="E54" s="14">
        <v>15266133</v>
      </c>
      <c r="F54" s="11">
        <v>49821295</v>
      </c>
      <c r="G54" s="14">
        <v>12717283</v>
      </c>
      <c r="H54" s="11">
        <v>241095</v>
      </c>
      <c r="I54" s="14">
        <v>7800615</v>
      </c>
      <c r="J54" s="11">
        <v>719405</v>
      </c>
      <c r="K54" s="14">
        <v>28948432</v>
      </c>
      <c r="L54" s="11">
        <v>11856728</v>
      </c>
      <c r="M54" s="14">
        <v>3382729</v>
      </c>
      <c r="N54" s="11">
        <v>5900640</v>
      </c>
      <c r="O54" s="14">
        <v>16057819</v>
      </c>
      <c r="P54" s="11">
        <v>30128640</v>
      </c>
      <c r="Q54" s="14">
        <v>17378649</v>
      </c>
      <c r="R54" s="11">
        <v>31350</v>
      </c>
      <c r="S54" s="14">
        <v>35014503</v>
      </c>
      <c r="T54" s="11">
        <v>54131277</v>
      </c>
      <c r="U54" s="14">
        <v>1280219</v>
      </c>
      <c r="V54" s="11">
        <v>1475057</v>
      </c>
      <c r="W54" s="14">
        <v>541867</v>
      </c>
      <c r="X54" s="11">
        <v>953853</v>
      </c>
      <c r="Y54" s="14">
        <v>20762082</v>
      </c>
      <c r="Z54" s="11">
        <v>13103873</v>
      </c>
      <c r="AA54" s="14">
        <v>32997440</v>
      </c>
      <c r="AB54" s="11">
        <v>287507</v>
      </c>
      <c r="AC54" s="14">
        <v>36009055</v>
      </c>
      <c r="AD54" s="11">
        <v>17582345</v>
      </c>
      <c r="AE54" s="14">
        <v>1799541</v>
      </c>
      <c r="AF54" s="11">
        <v>95215926</v>
      </c>
      <c r="AG54" s="14">
        <v>4948519</v>
      </c>
      <c r="AH54" s="11">
        <v>44467088</v>
      </c>
    </row>
    <row r="55" spans="1:34" x14ac:dyDescent="0.35">
      <c r="A55" s="19" t="s">
        <v>42</v>
      </c>
      <c r="B55" s="12"/>
      <c r="C55" s="15">
        <v>989</v>
      </c>
      <c r="D55" s="12">
        <v>938</v>
      </c>
      <c r="E55" s="15">
        <v>958</v>
      </c>
      <c r="F55" s="12">
        <v>919</v>
      </c>
      <c r="G55" s="15">
        <v>992</v>
      </c>
      <c r="H55" s="12">
        <v>700</v>
      </c>
      <c r="I55" s="15">
        <v>868</v>
      </c>
      <c r="J55" s="12">
        <v>973</v>
      </c>
      <c r="K55" s="15">
        <v>920</v>
      </c>
      <c r="L55" s="12">
        <v>879</v>
      </c>
      <c r="M55" s="15">
        <v>972</v>
      </c>
      <c r="N55" s="12">
        <v>889</v>
      </c>
      <c r="O55" s="15">
        <v>948</v>
      </c>
      <c r="P55" s="12">
        <v>973</v>
      </c>
      <c r="Q55" s="16">
        <v>1084</v>
      </c>
      <c r="R55" s="12">
        <v>947</v>
      </c>
      <c r="S55" s="15">
        <v>931</v>
      </c>
      <c r="T55" s="12">
        <v>931</v>
      </c>
      <c r="U55" s="15">
        <v>992</v>
      </c>
      <c r="V55" s="12">
        <v>989</v>
      </c>
      <c r="W55" s="15">
        <v>976</v>
      </c>
      <c r="X55" s="12">
        <v>931</v>
      </c>
      <c r="Y55" s="15">
        <v>979</v>
      </c>
      <c r="Z55" s="12">
        <v>895</v>
      </c>
      <c r="AA55" s="15">
        <v>928</v>
      </c>
      <c r="AB55" s="12">
        <v>890</v>
      </c>
      <c r="AC55" s="15">
        <v>996</v>
      </c>
      <c r="AD55" s="12">
        <v>998</v>
      </c>
      <c r="AE55" s="15">
        <v>960</v>
      </c>
      <c r="AF55" s="12">
        <v>912</v>
      </c>
      <c r="AG55" s="15">
        <v>963</v>
      </c>
      <c r="AH55" s="12">
        <v>950</v>
      </c>
    </row>
    <row r="56" spans="1:34" x14ac:dyDescent="0.35">
      <c r="A56" s="20"/>
      <c r="B56" s="21"/>
      <c r="C56" s="20"/>
      <c r="D56" s="21"/>
      <c r="E56" s="20"/>
      <c r="F56" s="21"/>
      <c r="G56" s="20"/>
      <c r="H56" s="21"/>
      <c r="I56" s="20"/>
      <c r="J56" s="21"/>
      <c r="K56" s="20"/>
      <c r="L56" s="21"/>
      <c r="M56" s="20"/>
      <c r="N56" s="21"/>
      <c r="O56" s="20"/>
      <c r="P56" s="21"/>
      <c r="Q56" s="20"/>
      <c r="R56" s="21"/>
      <c r="S56" s="20"/>
      <c r="T56" s="21"/>
      <c r="U56" s="20"/>
      <c r="V56" s="21"/>
      <c r="W56" s="20"/>
      <c r="X56" s="21"/>
      <c r="Y56" s="20"/>
      <c r="Z56" s="14"/>
      <c r="AA56" s="11"/>
      <c r="AB56" s="14"/>
      <c r="AC56" s="11"/>
      <c r="AD56" s="14"/>
      <c r="AE56" s="11"/>
      <c r="AF56" s="14"/>
      <c r="AG56" s="11"/>
    </row>
    <row r="57" spans="1:34" x14ac:dyDescent="0.35">
      <c r="A57" s="20"/>
      <c r="B57" s="21"/>
      <c r="C57" s="20"/>
      <c r="D57" s="21"/>
      <c r="E57" s="20"/>
      <c r="F57" s="21"/>
      <c r="G57" s="20"/>
      <c r="H57" s="21"/>
      <c r="I57" s="20"/>
      <c r="J57" s="21"/>
      <c r="K57" s="20"/>
      <c r="L57" s="21"/>
      <c r="M57" s="20"/>
      <c r="N57" s="21"/>
      <c r="O57" s="20"/>
      <c r="P57" s="21"/>
      <c r="Q57" s="20"/>
      <c r="R57" s="21"/>
      <c r="S57" s="20"/>
      <c r="T57" s="21"/>
      <c r="U57" s="20"/>
      <c r="V57" s="21"/>
      <c r="W57" s="20"/>
      <c r="X57" s="21"/>
      <c r="Y57" s="20"/>
      <c r="Z57" s="14"/>
      <c r="AA57" s="11"/>
      <c r="AB57" s="14"/>
      <c r="AC57" s="11"/>
      <c r="AD57" s="14"/>
      <c r="AE57" s="11"/>
      <c r="AF57" s="14"/>
      <c r="AG57" s="11"/>
    </row>
    <row r="58" spans="1:34" x14ac:dyDescent="0.35">
      <c r="A58" s="20"/>
      <c r="B58" s="21"/>
      <c r="C58" s="20"/>
      <c r="D58" s="21"/>
      <c r="E58" s="20"/>
      <c r="F58" s="21"/>
      <c r="G58" s="20"/>
      <c r="H58" s="21"/>
      <c r="I58" s="20"/>
      <c r="J58" s="21"/>
      <c r="K58" s="20"/>
      <c r="L58" s="21"/>
      <c r="M58" s="20"/>
      <c r="N58" s="21"/>
      <c r="O58" s="20"/>
      <c r="P58" s="21"/>
      <c r="Q58" s="20"/>
      <c r="R58" s="21"/>
      <c r="S58" s="20"/>
      <c r="T58" s="21"/>
      <c r="U58" s="20"/>
      <c r="V58" s="21"/>
      <c r="W58" s="20"/>
      <c r="X58" s="21"/>
      <c r="Y58" s="20"/>
      <c r="Z58" s="14"/>
      <c r="AA58" s="11"/>
      <c r="AB58" s="14"/>
      <c r="AC58" s="11"/>
      <c r="AD58" s="14"/>
      <c r="AE58" s="11"/>
      <c r="AF58" s="14"/>
      <c r="AG58" s="11"/>
    </row>
    <row r="59" spans="1:34" x14ac:dyDescent="0.35">
      <c r="A59" s="22"/>
      <c r="B59" s="23"/>
      <c r="C59" s="22"/>
      <c r="D59" s="23"/>
      <c r="E59" s="22"/>
      <c r="F59" s="23"/>
      <c r="G59" s="22"/>
      <c r="H59" s="23"/>
      <c r="I59" s="22"/>
      <c r="J59" s="23"/>
      <c r="K59" s="22"/>
      <c r="L59" s="23"/>
      <c r="M59" s="22"/>
      <c r="N59" s="23"/>
      <c r="O59" s="22"/>
      <c r="P59" s="24"/>
      <c r="Q59" s="22"/>
      <c r="R59" s="23"/>
      <c r="S59" s="22"/>
      <c r="T59" s="23"/>
      <c r="U59" s="22"/>
      <c r="V59" s="23"/>
      <c r="W59" s="22"/>
      <c r="X59" s="23"/>
      <c r="Y59" s="22"/>
      <c r="Z59" s="15"/>
      <c r="AA59" s="12"/>
      <c r="AB59" s="15"/>
      <c r="AC59" s="12"/>
      <c r="AD59" s="15"/>
      <c r="AE59" s="12"/>
      <c r="AF59" s="15"/>
      <c r="AG59" s="12"/>
    </row>
  </sheetData>
  <mergeCells count="42">
    <mergeCell ref="G45:O45"/>
    <mergeCell ref="G46:O46"/>
    <mergeCell ref="G40:O40"/>
    <mergeCell ref="G41:O41"/>
    <mergeCell ref="G42:O42"/>
    <mergeCell ref="G43:O43"/>
    <mergeCell ref="G44:O44"/>
    <mergeCell ref="G35:O35"/>
    <mergeCell ref="G36:O36"/>
    <mergeCell ref="G37:O37"/>
    <mergeCell ref="G38:O38"/>
    <mergeCell ref="G39:O39"/>
    <mergeCell ref="G30:O30"/>
    <mergeCell ref="G31:O31"/>
    <mergeCell ref="G32:O32"/>
    <mergeCell ref="G33:O33"/>
    <mergeCell ref="G34:O34"/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</mergeCells>
  <dataValidations count="1">
    <dataValidation type="list" allowBlank="1" showInputMessage="1" showErrorMessage="1" sqref="V4" xr:uid="{DF398546-B8CE-4EA2-9E24-241B083CAAC3}">
      <formula1>$A$2:$A$34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BIJWASAN</cp:lastModifiedBy>
  <dcterms:created xsi:type="dcterms:W3CDTF">2024-12-15T17:39:50Z</dcterms:created>
  <dcterms:modified xsi:type="dcterms:W3CDTF">2024-12-24T07:21:33Z</dcterms:modified>
</cp:coreProperties>
</file>