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nverse kinematic" sheetId="1" r:id="rId1"/>
    <sheet name="Elliptical path" sheetId="2" r:id="rId2"/>
    <sheet name="Linear path" sheetId="3" r:id="rId3"/>
    <sheet name="Лист1" sheetId="4" r:id="rId4"/>
  </sheets>
  <calcPr calcId="145621"/>
</workbook>
</file>

<file path=xl/calcChain.xml><?xml version="1.0" encoding="utf-8"?>
<calcChain xmlns="http://schemas.openxmlformats.org/spreadsheetml/2006/main">
  <c r="G4" i="1" l="1"/>
  <c r="F4" i="1"/>
  <c r="E4" i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3" i="3"/>
  <c r="G8" i="2"/>
  <c r="C3" i="2" s="1"/>
  <c r="G9" i="2"/>
  <c r="D4" i="2" s="1"/>
  <c r="C29" i="2" l="1"/>
  <c r="C25" i="2"/>
  <c r="C33" i="2"/>
  <c r="C37" i="2"/>
  <c r="C21" i="2"/>
  <c r="C32" i="2"/>
  <c r="C24" i="2"/>
  <c r="C16" i="2"/>
  <c r="C12" i="2"/>
  <c r="C4" i="2"/>
  <c r="C39" i="2"/>
  <c r="C38" i="2"/>
  <c r="C34" i="2"/>
  <c r="C30" i="2"/>
  <c r="C26" i="2"/>
  <c r="C22" i="2"/>
  <c r="C18" i="2"/>
  <c r="C14" i="2"/>
  <c r="C10" i="2"/>
  <c r="C6" i="2"/>
  <c r="C17" i="2"/>
  <c r="C13" i="2"/>
  <c r="C9" i="2"/>
  <c r="C5" i="2"/>
  <c r="C36" i="2"/>
  <c r="C28" i="2"/>
  <c r="C20" i="2"/>
  <c r="C8" i="2"/>
  <c r="C35" i="2"/>
  <c r="C31" i="2"/>
  <c r="C27" i="2"/>
  <c r="C23" i="2"/>
  <c r="C19" i="2"/>
  <c r="C15" i="2"/>
  <c r="C11" i="2"/>
  <c r="C7" i="2"/>
  <c r="D39" i="2"/>
  <c r="D28" i="2"/>
  <c r="D17" i="2"/>
  <c r="D7" i="2"/>
  <c r="D32" i="2"/>
  <c r="D16" i="2"/>
  <c r="D36" i="2"/>
  <c r="D31" i="2"/>
  <c r="D25" i="2"/>
  <c r="D20" i="2"/>
  <c r="D15" i="2"/>
  <c r="D9" i="2"/>
  <c r="D33" i="2"/>
  <c r="D23" i="2"/>
  <c r="D12" i="2"/>
  <c r="D37" i="2"/>
  <c r="D21" i="2"/>
  <c r="D3" i="2"/>
  <c r="D35" i="2"/>
  <c r="D29" i="2"/>
  <c r="D24" i="2"/>
  <c r="D19" i="2"/>
  <c r="D13" i="2"/>
  <c r="D8" i="2"/>
  <c r="D27" i="2"/>
  <c r="D11" i="2"/>
  <c r="D5" i="2"/>
  <c r="D38" i="2"/>
  <c r="D34" i="2"/>
  <c r="D30" i="2"/>
  <c r="D26" i="2"/>
  <c r="D22" i="2"/>
  <c r="D18" i="2"/>
  <c r="D14" i="2"/>
  <c r="D10" i="2"/>
  <c r="D6" i="2"/>
  <c r="J8" i="1" l="1"/>
  <c r="I8" i="1"/>
  <c r="K4" i="1" l="1"/>
  <c r="N4" i="1" s="1"/>
  <c r="H4" i="1" l="1"/>
  <c r="I4" i="1" l="1"/>
  <c r="C13" i="1" s="1"/>
  <c r="L4" i="1"/>
  <c r="J4" i="1"/>
  <c r="M4" i="1" s="1"/>
  <c r="G8" i="1" l="1"/>
  <c r="H8" i="1" l="1"/>
  <c r="K8" i="1"/>
  <c r="L8" i="1" s="1"/>
  <c r="M8" i="1" s="1"/>
  <c r="E8" i="1"/>
  <c r="F8" i="1" s="1"/>
  <c r="N8" i="1" l="1"/>
  <c r="O8" i="1" s="1"/>
  <c r="C15" i="1" s="1"/>
  <c r="C14" i="1"/>
</calcChain>
</file>

<file path=xl/sharedStrings.xml><?xml version="1.0" encoding="utf-8"?>
<sst xmlns="http://schemas.openxmlformats.org/spreadsheetml/2006/main" count="51" uniqueCount="41">
  <si>
    <t>dest_point_x</t>
  </si>
  <si>
    <t>dest_point_y</t>
  </si>
  <si>
    <t>dest_point_z</t>
  </si>
  <si>
    <t>coxa_zero_rotate</t>
  </si>
  <si>
    <t>femur_zero_rotate</t>
  </si>
  <si>
    <t>tibia_zero_rotate</t>
  </si>
  <si>
    <t>COXA</t>
  </si>
  <si>
    <t>coxa_length</t>
  </si>
  <si>
    <t>femur_length</t>
  </si>
  <si>
    <t>tibia_length</t>
  </si>
  <si>
    <t>X*</t>
  </si>
  <si>
    <t>Y*</t>
  </si>
  <si>
    <t>Z*</t>
  </si>
  <si>
    <t>Переход в (X*, Y*, Z*) - поворот</t>
  </si>
  <si>
    <t>Переход в (X*, Y*) - поворот</t>
  </si>
  <si>
    <t>Переход в (X**, Y**)</t>
  </si>
  <si>
    <t>X**</t>
  </si>
  <si>
    <t>Y**</t>
  </si>
  <si>
    <t>R1 + R2 &gt; d</t>
  </si>
  <si>
    <t>FEMUR^2</t>
  </si>
  <si>
    <t>TIBIA^2</t>
  </si>
  <si>
    <t>FEMUR</t>
  </si>
  <si>
    <t>TIBIA</t>
  </si>
  <si>
    <t>ϕ</t>
  </si>
  <si>
    <t>Расчет треугольника</t>
  </si>
  <si>
    <t>D</t>
  </si>
  <si>
    <t>D^2</t>
  </si>
  <si>
    <t>α</t>
  </si>
  <si>
    <t>ϒ</t>
  </si>
  <si>
    <t>COXA angle</t>
  </si>
  <si>
    <t>rad</t>
  </si>
  <si>
    <t>deg</t>
  </si>
  <si>
    <t>t</t>
  </si>
  <si>
    <t>x</t>
  </si>
  <si>
    <t>y</t>
  </si>
  <si>
    <t xml:space="preserve">a = </t>
  </si>
  <si>
    <t xml:space="preserve">b = </t>
  </si>
  <si>
    <t xml:space="preserve">y0 = </t>
  </si>
  <si>
    <t xml:space="preserve">x0 = </t>
  </si>
  <si>
    <t xml:space="preserve">y1 = </t>
  </si>
  <si>
    <t xml:space="preserve">x1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</si>
</sst>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/>
    </xf>
    <xf numFmtId="2" fontId="1" fillId="6" borderId="6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 vertical="top"/>
    </xf>
    <xf numFmtId="0" fontId="1" fillId="0" borderId="0" xfId="0" applyFont="1" applyFill="1" applyBorder="1" applyAlignment="1"/>
    <xf numFmtId="0" fontId="1" fillId="4" borderId="16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0" fontId="1" fillId="4" borderId="18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lef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23" xfId="0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" fontId="0" fillId="9" borderId="25" xfId="0" applyNumberFormat="1" applyFill="1" applyBorder="1" applyAlignment="1">
      <alignment horizontal="center"/>
    </xf>
    <xf numFmtId="1" fontId="0" fillId="9" borderId="26" xfId="0" applyNumberFormat="1" applyFill="1" applyBorder="1" applyAlignment="1">
      <alignment horizontal="center"/>
    </xf>
    <xf numFmtId="1" fontId="0" fillId="9" borderId="27" xfId="0" applyNumberForma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9" borderId="25" xfId="0" applyNumberFormat="1" applyFill="1" applyBorder="1" applyAlignment="1">
      <alignment horizontal="center"/>
    </xf>
    <xf numFmtId="164" fontId="0" fillId="9" borderId="28" xfId="0" applyNumberForma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'Elliptical path'!$C$3:$C$39</c:f>
              <c:numCache>
                <c:formatCode>0</c:formatCode>
                <c:ptCount val="37"/>
                <c:pt idx="0">
                  <c:v>-50</c:v>
                </c:pt>
                <c:pt idx="1">
                  <c:v>-49.961946980917453</c:v>
                </c:pt>
                <c:pt idx="2">
                  <c:v>-49.848077530122083</c:v>
                </c:pt>
                <c:pt idx="3">
                  <c:v>-49.659258262890681</c:v>
                </c:pt>
                <c:pt idx="4">
                  <c:v>-49.396926207859082</c:v>
                </c:pt>
                <c:pt idx="5">
                  <c:v>-49.063077870366499</c:v>
                </c:pt>
                <c:pt idx="6">
                  <c:v>-48.660254037844389</c:v>
                </c:pt>
                <c:pt idx="7">
                  <c:v>-48.191520442889917</c:v>
                </c:pt>
                <c:pt idx="8">
                  <c:v>-47.660444431189781</c:v>
                </c:pt>
                <c:pt idx="9">
                  <c:v>-47.071067811865476</c:v>
                </c:pt>
                <c:pt idx="10">
                  <c:v>-46.42787609686539</c:v>
                </c:pt>
                <c:pt idx="11">
                  <c:v>-45.735764363510462</c:v>
                </c:pt>
                <c:pt idx="12">
                  <c:v>-45</c:v>
                </c:pt>
                <c:pt idx="13">
                  <c:v>-44.226182617406991</c:v>
                </c:pt>
                <c:pt idx="14">
                  <c:v>-43.420201433256686</c:v>
                </c:pt>
                <c:pt idx="15">
                  <c:v>-42.588190451025206</c:v>
                </c:pt>
                <c:pt idx="16">
                  <c:v>-41.736481776669308</c:v>
                </c:pt>
                <c:pt idx="17">
                  <c:v>-40.871557427476581</c:v>
                </c:pt>
                <c:pt idx="18">
                  <c:v>-40</c:v>
                </c:pt>
                <c:pt idx="19">
                  <c:v>-39.128442572523419</c:v>
                </c:pt>
                <c:pt idx="20">
                  <c:v>-38.263518223330699</c:v>
                </c:pt>
                <c:pt idx="21">
                  <c:v>-37.411809548974794</c:v>
                </c:pt>
                <c:pt idx="22">
                  <c:v>-36.579798566743314</c:v>
                </c:pt>
                <c:pt idx="23">
                  <c:v>-35.773817382593009</c:v>
                </c:pt>
                <c:pt idx="24">
                  <c:v>-35</c:v>
                </c:pt>
                <c:pt idx="25">
                  <c:v>-34.264235636489538</c:v>
                </c:pt>
                <c:pt idx="26">
                  <c:v>-33.57212390313461</c:v>
                </c:pt>
                <c:pt idx="27">
                  <c:v>-32.928932188134524</c:v>
                </c:pt>
                <c:pt idx="28">
                  <c:v>-32.339555568810219</c:v>
                </c:pt>
                <c:pt idx="29">
                  <c:v>-31.808479557110083</c:v>
                </c:pt>
                <c:pt idx="30">
                  <c:v>-31.339745962155611</c:v>
                </c:pt>
                <c:pt idx="31">
                  <c:v>-30.936922129633501</c:v>
                </c:pt>
                <c:pt idx="32">
                  <c:v>-30.603073792140918</c:v>
                </c:pt>
                <c:pt idx="33">
                  <c:v>-30.340741737109319</c:v>
                </c:pt>
                <c:pt idx="34">
                  <c:v>-30.15192246987792</c:v>
                </c:pt>
                <c:pt idx="35">
                  <c:v>-30.038053019082547</c:v>
                </c:pt>
                <c:pt idx="36">
                  <c:v>-30</c:v>
                </c:pt>
              </c:numCache>
            </c:numRef>
          </c:cat>
          <c:val>
            <c:numRef>
              <c:f>'Elliptical path'!$D$3:$D$39</c:f>
              <c:numCache>
                <c:formatCode>0</c:formatCode>
                <c:ptCount val="37"/>
                <c:pt idx="0">
                  <c:v>-50</c:v>
                </c:pt>
                <c:pt idx="1">
                  <c:v>-46.513770290093674</c:v>
                </c:pt>
                <c:pt idx="2">
                  <c:v>-43.05407289332279</c:v>
                </c:pt>
                <c:pt idx="3">
                  <c:v>-39.64723819589917</c:v>
                </c:pt>
                <c:pt idx="4">
                  <c:v>-36.319194266973255</c:v>
                </c:pt>
                <c:pt idx="5">
                  <c:v>-33.095269530372022</c:v>
                </c:pt>
                <c:pt idx="6">
                  <c:v>-30.000000000000004</c:v>
                </c:pt>
                <c:pt idx="7">
                  <c:v>-27.056942545958158</c:v>
                </c:pt>
                <c:pt idx="8">
                  <c:v>-24.28849561253843</c:v>
                </c:pt>
                <c:pt idx="9">
                  <c:v>-21.715728752538102</c:v>
                </c:pt>
                <c:pt idx="10">
                  <c:v>-19.35822227524088</c:v>
                </c:pt>
                <c:pt idx="11">
                  <c:v>-17.233918228440331</c:v>
                </c:pt>
                <c:pt idx="12">
                  <c:v>-15.358983848622458</c:v>
                </c:pt>
                <c:pt idx="13">
                  <c:v>-13.747688518534005</c:v>
                </c:pt>
                <c:pt idx="14">
                  <c:v>-12.412295168563666</c:v>
                </c:pt>
                <c:pt idx="15">
                  <c:v>-11.362966948437268</c:v>
                </c:pt>
                <c:pt idx="16">
                  <c:v>-10.607689879511682</c:v>
                </c:pt>
                <c:pt idx="17">
                  <c:v>-10.15221207633018</c:v>
                </c:pt>
                <c:pt idx="18">
                  <c:v>-10</c:v>
                </c:pt>
                <c:pt idx="19">
                  <c:v>-10.15221207633018</c:v>
                </c:pt>
                <c:pt idx="20">
                  <c:v>-10.607689879511682</c:v>
                </c:pt>
                <c:pt idx="21">
                  <c:v>-11.362966948437268</c:v>
                </c:pt>
                <c:pt idx="22">
                  <c:v>-12.412295168563659</c:v>
                </c:pt>
                <c:pt idx="23">
                  <c:v>-13.747688518533998</c:v>
                </c:pt>
                <c:pt idx="24">
                  <c:v>-15.358983848622451</c:v>
                </c:pt>
                <c:pt idx="25">
                  <c:v>-17.233918228440331</c:v>
                </c:pt>
                <c:pt idx="26">
                  <c:v>-19.35822227524088</c:v>
                </c:pt>
                <c:pt idx="27">
                  <c:v>-21.715728752538098</c:v>
                </c:pt>
                <c:pt idx="28">
                  <c:v>-24.288495612538419</c:v>
                </c:pt>
                <c:pt idx="29">
                  <c:v>-27.056942545958162</c:v>
                </c:pt>
                <c:pt idx="30">
                  <c:v>-30.000000000000004</c:v>
                </c:pt>
                <c:pt idx="31">
                  <c:v>-33.095269530372022</c:v>
                </c:pt>
                <c:pt idx="32">
                  <c:v>-36.319194266973241</c:v>
                </c:pt>
                <c:pt idx="33">
                  <c:v>-39.647238195899163</c:v>
                </c:pt>
                <c:pt idx="34">
                  <c:v>-43.05407289332279</c:v>
                </c:pt>
                <c:pt idx="35">
                  <c:v>-46.513770290093674</c:v>
                </c:pt>
                <c:pt idx="36">
                  <c:v>-49.999999999999993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26720"/>
        <c:axId val="223509824"/>
      </c:lineChart>
      <c:catAx>
        <c:axId val="226526720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0" sourceLinked="1"/>
        <c:majorTickMark val="out"/>
        <c:minorTickMark val="none"/>
        <c:tickLblPos val="nextTo"/>
        <c:crossAx val="223509824"/>
        <c:crosses val="autoZero"/>
        <c:auto val="1"/>
        <c:lblAlgn val="ctr"/>
        <c:lblOffset val="150"/>
        <c:noMultiLvlLbl val="0"/>
      </c:catAx>
      <c:valAx>
        <c:axId val="223509824"/>
        <c:scaling>
          <c:orientation val="minMax"/>
          <c:max val="100"/>
          <c:min val="-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6526720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'Linear path'!$C$3:$C$39</c:f>
              <c:numCache>
                <c:formatCode>0.0</c:formatCode>
                <c:ptCount val="37"/>
                <c:pt idx="0">
                  <c:v>30</c:v>
                </c:pt>
                <c:pt idx="1">
                  <c:v>28.611111111111111</c:v>
                </c:pt>
                <c:pt idx="2">
                  <c:v>27.222222222222221</c:v>
                </c:pt>
                <c:pt idx="3">
                  <c:v>25.833333333333332</c:v>
                </c:pt>
                <c:pt idx="4">
                  <c:v>24.444444444444443</c:v>
                </c:pt>
                <c:pt idx="5">
                  <c:v>23.055555555555557</c:v>
                </c:pt>
                <c:pt idx="6">
                  <c:v>21.666666666666664</c:v>
                </c:pt>
                <c:pt idx="7">
                  <c:v>20.277777777777779</c:v>
                </c:pt>
                <c:pt idx="8">
                  <c:v>18.888888888888889</c:v>
                </c:pt>
                <c:pt idx="9">
                  <c:v>17.5</c:v>
                </c:pt>
                <c:pt idx="10">
                  <c:v>16.111111111111111</c:v>
                </c:pt>
                <c:pt idx="11">
                  <c:v>14.722222222222221</c:v>
                </c:pt>
                <c:pt idx="12">
                  <c:v>13.333333333333332</c:v>
                </c:pt>
                <c:pt idx="13">
                  <c:v>11.944444444444443</c:v>
                </c:pt>
                <c:pt idx="14">
                  <c:v>10.555555555555557</c:v>
                </c:pt>
                <c:pt idx="15">
                  <c:v>9.1666666666666679</c:v>
                </c:pt>
                <c:pt idx="16">
                  <c:v>7.7777777777777786</c:v>
                </c:pt>
                <c:pt idx="17">
                  <c:v>6.3888888888888893</c:v>
                </c:pt>
                <c:pt idx="18">
                  <c:v>5</c:v>
                </c:pt>
                <c:pt idx="19">
                  <c:v>3.6111111111111107</c:v>
                </c:pt>
                <c:pt idx="20">
                  <c:v>2.2222222222222214</c:v>
                </c:pt>
                <c:pt idx="21">
                  <c:v>0.83333333333333215</c:v>
                </c:pt>
                <c:pt idx="22">
                  <c:v>-0.55555555555555713</c:v>
                </c:pt>
                <c:pt idx="23">
                  <c:v>-1.9444444444444429</c:v>
                </c:pt>
                <c:pt idx="24">
                  <c:v>-3.3333333333333357</c:v>
                </c:pt>
                <c:pt idx="25">
                  <c:v>-4.7222222222222214</c:v>
                </c:pt>
                <c:pt idx="26">
                  <c:v>-6.1111111111111143</c:v>
                </c:pt>
                <c:pt idx="27">
                  <c:v>-7.5</c:v>
                </c:pt>
                <c:pt idx="28">
                  <c:v>-8.8888888888888857</c:v>
                </c:pt>
                <c:pt idx="29">
                  <c:v>-10.277777777777779</c:v>
                </c:pt>
                <c:pt idx="30">
                  <c:v>-11.666666666666664</c:v>
                </c:pt>
                <c:pt idx="31">
                  <c:v>-13.055555555555557</c:v>
                </c:pt>
                <c:pt idx="32">
                  <c:v>-14.444444444444443</c:v>
                </c:pt>
                <c:pt idx="33">
                  <c:v>-15.833333333333336</c:v>
                </c:pt>
                <c:pt idx="34">
                  <c:v>-17.222222222222221</c:v>
                </c:pt>
                <c:pt idx="35">
                  <c:v>-18.611111111111114</c:v>
                </c:pt>
                <c:pt idx="36">
                  <c:v>-20</c:v>
                </c:pt>
              </c:numCache>
            </c:numRef>
          </c:cat>
          <c:val>
            <c:numRef>
              <c:f>'Linear path'!$D$3:$D$39</c:f>
              <c:numCache>
                <c:formatCode>0.0</c:formatCode>
                <c:ptCount val="37"/>
                <c:pt idx="0">
                  <c:v>0</c:v>
                </c:pt>
                <c:pt idx="1">
                  <c:v>1.3888888888888888</c:v>
                </c:pt>
                <c:pt idx="2">
                  <c:v>2.7777777777777777</c:v>
                </c:pt>
                <c:pt idx="3">
                  <c:v>4.166666666666667</c:v>
                </c:pt>
                <c:pt idx="4">
                  <c:v>5.5555555555555554</c:v>
                </c:pt>
                <c:pt idx="5">
                  <c:v>6.9444444444444446</c:v>
                </c:pt>
                <c:pt idx="6">
                  <c:v>8.3333333333333339</c:v>
                </c:pt>
                <c:pt idx="7">
                  <c:v>9.7222222222222214</c:v>
                </c:pt>
                <c:pt idx="8">
                  <c:v>11.111111111111111</c:v>
                </c:pt>
                <c:pt idx="9">
                  <c:v>12.5</c:v>
                </c:pt>
                <c:pt idx="10">
                  <c:v>13.888888888888889</c:v>
                </c:pt>
                <c:pt idx="11">
                  <c:v>15.277777777777779</c:v>
                </c:pt>
                <c:pt idx="12">
                  <c:v>16.666666666666668</c:v>
                </c:pt>
                <c:pt idx="13">
                  <c:v>18.055555555555557</c:v>
                </c:pt>
                <c:pt idx="14">
                  <c:v>19.444444444444443</c:v>
                </c:pt>
                <c:pt idx="15">
                  <c:v>20.833333333333332</c:v>
                </c:pt>
                <c:pt idx="16">
                  <c:v>22.222222222222221</c:v>
                </c:pt>
                <c:pt idx="17">
                  <c:v>23.611111111111111</c:v>
                </c:pt>
                <c:pt idx="18">
                  <c:v>25</c:v>
                </c:pt>
                <c:pt idx="19">
                  <c:v>26.388888888888889</c:v>
                </c:pt>
                <c:pt idx="20">
                  <c:v>27.777777777777779</c:v>
                </c:pt>
                <c:pt idx="21">
                  <c:v>29.166666666666668</c:v>
                </c:pt>
                <c:pt idx="22">
                  <c:v>30.555555555555557</c:v>
                </c:pt>
                <c:pt idx="23">
                  <c:v>31.944444444444443</c:v>
                </c:pt>
                <c:pt idx="24">
                  <c:v>33.333333333333336</c:v>
                </c:pt>
                <c:pt idx="25">
                  <c:v>34.722222222222221</c:v>
                </c:pt>
                <c:pt idx="26">
                  <c:v>36.111111111111114</c:v>
                </c:pt>
                <c:pt idx="27">
                  <c:v>37.5</c:v>
                </c:pt>
                <c:pt idx="28">
                  <c:v>38.888888888888886</c:v>
                </c:pt>
                <c:pt idx="29">
                  <c:v>40.277777777777779</c:v>
                </c:pt>
                <c:pt idx="30">
                  <c:v>41.666666666666664</c:v>
                </c:pt>
                <c:pt idx="31">
                  <c:v>43.055555555555557</c:v>
                </c:pt>
                <c:pt idx="32">
                  <c:v>44.444444444444443</c:v>
                </c:pt>
                <c:pt idx="33">
                  <c:v>45.833333333333336</c:v>
                </c:pt>
                <c:pt idx="34">
                  <c:v>47.222222222222221</c:v>
                </c:pt>
                <c:pt idx="35">
                  <c:v>48.611111111111114</c:v>
                </c:pt>
                <c:pt idx="3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81504"/>
        <c:axId val="226378880"/>
      </c:lineChart>
      <c:catAx>
        <c:axId val="224981504"/>
        <c:scaling>
          <c:orientation val="minMax"/>
        </c:scaling>
        <c:delete val="0"/>
        <c:axPos val="b"/>
        <c:majorGridlines/>
        <c:numFmt formatCode="0.0" sourceLinked="1"/>
        <c:majorTickMark val="cross"/>
        <c:minorTickMark val="none"/>
        <c:tickLblPos val="nextTo"/>
        <c:crossAx val="226378880"/>
        <c:crosses val="autoZero"/>
        <c:auto val="1"/>
        <c:lblAlgn val="ctr"/>
        <c:lblOffset val="150"/>
        <c:noMultiLvlLbl val="0"/>
      </c:catAx>
      <c:valAx>
        <c:axId val="226378880"/>
        <c:scaling>
          <c:orientation val="minMax"/>
          <c:max val="100"/>
          <c:min val="-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498150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28</xdr:col>
      <xdr:colOff>0</xdr:colOff>
      <xdr:row>37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28</xdr:col>
      <xdr:colOff>0</xdr:colOff>
      <xdr:row>37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tabSelected="1" zoomScale="115" zoomScaleNormal="115" workbookViewId="0">
      <selection activeCell="G16" sqref="G16"/>
    </sheetView>
  </sheetViews>
  <sheetFormatPr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1" spans="2:18" ht="15.75" thickBot="1" x14ac:dyDescent="0.3"/>
    <row r="2" spans="2:18" x14ac:dyDescent="0.25">
      <c r="B2" s="1" t="s">
        <v>3</v>
      </c>
      <c r="C2" s="2">
        <v>0</v>
      </c>
      <c r="E2" s="74" t="s">
        <v>13</v>
      </c>
      <c r="F2" s="86"/>
      <c r="G2" s="86"/>
      <c r="H2" s="79" t="s">
        <v>29</v>
      </c>
      <c r="I2" s="80"/>
      <c r="J2" s="86" t="s">
        <v>14</v>
      </c>
      <c r="K2" s="86"/>
      <c r="L2" s="75"/>
      <c r="M2" s="74" t="s">
        <v>15</v>
      </c>
      <c r="N2" s="75"/>
    </row>
    <row r="3" spans="2:18" x14ac:dyDescent="0.25">
      <c r="B3" s="3" t="s">
        <v>4</v>
      </c>
      <c r="C3" s="4">
        <v>125</v>
      </c>
      <c r="E3" s="20" t="s">
        <v>10</v>
      </c>
      <c r="F3" s="21" t="s">
        <v>11</v>
      </c>
      <c r="G3" s="39" t="s">
        <v>12</v>
      </c>
      <c r="H3" s="43" t="s">
        <v>30</v>
      </c>
      <c r="I3" s="44" t="s">
        <v>31</v>
      </c>
      <c r="J3" s="41" t="s">
        <v>10</v>
      </c>
      <c r="K3" s="21" t="s">
        <v>11</v>
      </c>
      <c r="L3" s="22" t="s">
        <v>12</v>
      </c>
      <c r="M3" s="23" t="s">
        <v>16</v>
      </c>
      <c r="N3" s="24" t="s">
        <v>17</v>
      </c>
    </row>
    <row r="4" spans="2:18" ht="15.75" thickBot="1" x14ac:dyDescent="0.3">
      <c r="B4" s="3" t="s">
        <v>5</v>
      </c>
      <c r="C4" s="4">
        <v>45</v>
      </c>
      <c r="E4" s="13">
        <f>C9*COS(RADIANS(C2)) + C11*SIN(RADIANS(C2))</f>
        <v>131</v>
      </c>
      <c r="F4" s="14">
        <f>C10</f>
        <v>-62</v>
      </c>
      <c r="G4" s="40">
        <f>-C9*SIN(RADIANS(C2)) + C11*COS(RADIANS(C2))</f>
        <v>0</v>
      </c>
      <c r="H4" s="45">
        <f>ATAN2(E4, G4)</f>
        <v>0</v>
      </c>
      <c r="I4" s="46">
        <f>DEGREES(H4)</f>
        <v>0</v>
      </c>
      <c r="J4" s="42">
        <f>E4*COS(H4) + G4*SIN(H4)</f>
        <v>131</v>
      </c>
      <c r="K4" s="14">
        <f>F4</f>
        <v>-62</v>
      </c>
      <c r="L4" s="15">
        <f xml:space="preserve"> -E4*SIN(H4) + G4*COS(H4)</f>
        <v>0</v>
      </c>
      <c r="M4" s="18">
        <f>J4-C5</f>
        <v>86</v>
      </c>
      <c r="N4" s="19">
        <f>K4</f>
        <v>-62</v>
      </c>
    </row>
    <row r="5" spans="2:18" ht="15.75" thickBot="1" x14ac:dyDescent="0.3">
      <c r="B5" s="3" t="s">
        <v>7</v>
      </c>
      <c r="C5" s="4">
        <v>45</v>
      </c>
    </row>
    <row r="6" spans="2:18" x14ac:dyDescent="0.25">
      <c r="B6" s="3" t="s">
        <v>8</v>
      </c>
      <c r="C6" s="4">
        <v>85</v>
      </c>
      <c r="E6" s="76" t="s">
        <v>24</v>
      </c>
      <c r="F6" s="77"/>
      <c r="G6" s="77"/>
      <c r="H6" s="77"/>
      <c r="I6" s="77"/>
      <c r="J6" s="77"/>
      <c r="K6" s="77"/>
      <c r="L6" s="77"/>
      <c r="M6" s="77"/>
      <c r="N6" s="77"/>
      <c r="O6" s="78"/>
      <c r="P6" s="38"/>
      <c r="Q6" s="38"/>
      <c r="R6" s="38"/>
    </row>
    <row r="7" spans="2:18" ht="15.75" thickBot="1" x14ac:dyDescent="0.3">
      <c r="B7" s="5" t="s">
        <v>9</v>
      </c>
      <c r="C7" s="6">
        <v>141</v>
      </c>
      <c r="E7" s="81" t="s">
        <v>23</v>
      </c>
      <c r="F7" s="82"/>
      <c r="G7" s="33" t="s">
        <v>25</v>
      </c>
      <c r="H7" s="33" t="s">
        <v>18</v>
      </c>
      <c r="I7" s="33" t="s">
        <v>19</v>
      </c>
      <c r="J7" s="33" t="s">
        <v>20</v>
      </c>
      <c r="K7" s="34" t="s">
        <v>26</v>
      </c>
      <c r="L7" s="82" t="s">
        <v>27</v>
      </c>
      <c r="M7" s="83"/>
      <c r="N7" s="84" t="s">
        <v>28</v>
      </c>
      <c r="O7" s="85"/>
      <c r="P7" s="36"/>
      <c r="Q7" s="36"/>
      <c r="R7" s="36"/>
    </row>
    <row r="8" spans="2:18" ht="15.75" thickBot="1" x14ac:dyDescent="0.3">
      <c r="E8" s="16">
        <f>ATAN2(M4, N4)</f>
        <v>-0.62463542277161355</v>
      </c>
      <c r="F8" s="29">
        <f>DEGREES(E8)</f>
        <v>-35.788973459183332</v>
      </c>
      <c r="G8" s="29">
        <f>SQRT(M4*M4+N4*N4)</f>
        <v>106.01886624558857</v>
      </c>
      <c r="H8" s="47" t="str">
        <f>IF(C6 + C7 &gt;G8, "TRUE", "FALSE")</f>
        <v>TRUE</v>
      </c>
      <c r="I8" s="17">
        <f>C6*C6</f>
        <v>7225</v>
      </c>
      <c r="J8" s="17">
        <f>C7*C7</f>
        <v>19881</v>
      </c>
      <c r="K8" s="35">
        <f>G8*G8</f>
        <v>11240</v>
      </c>
      <c r="L8" s="29">
        <f>ACOS((I8 + K8 - J8) / (2 * C6 * G8))</f>
        <v>1.6494427494192023</v>
      </c>
      <c r="M8" s="29">
        <f>DEGREES(L8)</f>
        <v>94.506108090174905</v>
      </c>
      <c r="N8" s="14">
        <f>ACOS(( J8 + I8 - K8) / (2 * C7 * C6))</f>
        <v>0.84743137824119708</v>
      </c>
      <c r="O8" s="30">
        <f>DEGREES(N8)</f>
        <v>48.554241400175094</v>
      </c>
      <c r="P8" s="37"/>
      <c r="Q8" s="37"/>
      <c r="R8" s="37"/>
    </row>
    <row r="9" spans="2:18" x14ac:dyDescent="0.25">
      <c r="B9" s="7" t="s">
        <v>0</v>
      </c>
      <c r="C9" s="8">
        <v>131</v>
      </c>
    </row>
    <row r="10" spans="2:18" x14ac:dyDescent="0.25">
      <c r="B10" s="9" t="s">
        <v>1</v>
      </c>
      <c r="C10" s="10">
        <v>-62</v>
      </c>
    </row>
    <row r="11" spans="2:18" ht="15.75" thickBot="1" x14ac:dyDescent="0.3">
      <c r="B11" s="11" t="s">
        <v>2</v>
      </c>
      <c r="C11" s="12">
        <v>0</v>
      </c>
    </row>
    <row r="12" spans="2:18" ht="15.75" thickBot="1" x14ac:dyDescent="0.3"/>
    <row r="13" spans="2:18" x14ac:dyDescent="0.25">
      <c r="B13" s="25" t="s">
        <v>6</v>
      </c>
      <c r="C13" s="26">
        <f>I4</f>
        <v>0</v>
      </c>
    </row>
    <row r="14" spans="2:18" x14ac:dyDescent="0.25">
      <c r="B14" s="28" t="s">
        <v>21</v>
      </c>
      <c r="C14" s="31">
        <f>C3 - M8 - F8</f>
        <v>66.28286536900842</v>
      </c>
    </row>
    <row r="15" spans="2:18" ht="15.75" thickBot="1" x14ac:dyDescent="0.3">
      <c r="B15" s="27" t="s">
        <v>22</v>
      </c>
      <c r="C15" s="32">
        <f>O8-C4</f>
        <v>3.5542414001750942</v>
      </c>
    </row>
  </sheetData>
  <mergeCells count="8">
    <mergeCell ref="M2:N2"/>
    <mergeCell ref="E6:O6"/>
    <mergeCell ref="H2:I2"/>
    <mergeCell ref="E7:F7"/>
    <mergeCell ref="L7:M7"/>
    <mergeCell ref="N7:O7"/>
    <mergeCell ref="E2:G2"/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0"/>
  <sheetViews>
    <sheetView workbookViewId="0">
      <selection activeCell="G8" sqref="G8"/>
    </sheetView>
  </sheetViews>
  <sheetFormatPr defaultRowHeight="15" x14ac:dyDescent="0.25"/>
  <cols>
    <col min="1" max="1" width="3" customWidth="1"/>
    <col min="5" max="5" width="2.28515625" customWidth="1"/>
  </cols>
  <sheetData>
    <row r="1" spans="2:7" ht="15.75" thickBot="1" x14ac:dyDescent="0.3"/>
    <row r="2" spans="2:7" ht="15.75" thickBot="1" x14ac:dyDescent="0.3">
      <c r="B2" s="52" t="s">
        <v>32</v>
      </c>
      <c r="C2" s="63" t="s">
        <v>33</v>
      </c>
      <c r="D2" s="67" t="s">
        <v>34</v>
      </c>
      <c r="F2" s="57" t="s">
        <v>38</v>
      </c>
      <c r="G2" s="58">
        <v>-30</v>
      </c>
    </row>
    <row r="3" spans="2:7" ht="15.75" thickBot="1" x14ac:dyDescent="0.3">
      <c r="B3" s="51">
        <v>0</v>
      </c>
      <c r="C3" s="64">
        <f t="shared" ref="C3:C39" si="0">$G$8*COS(RADIANS(B3)) + $G$8 + $G$2</f>
        <v>-50</v>
      </c>
      <c r="D3" s="68">
        <f t="shared" ref="D3:D39" si="1">$G$9*SIN(RADIANS(B3)) + $G$3</f>
        <v>-50</v>
      </c>
      <c r="F3" s="59" t="s">
        <v>37</v>
      </c>
      <c r="G3" s="60">
        <v>-50</v>
      </c>
    </row>
    <row r="4" spans="2:7" ht="15.75" thickBot="1" x14ac:dyDescent="0.3">
      <c r="B4" s="49">
        <v>5</v>
      </c>
      <c r="C4" s="65">
        <f t="shared" si="0"/>
        <v>-49.961946980917453</v>
      </c>
      <c r="D4" s="69">
        <f t="shared" si="1"/>
        <v>-46.513770290093674</v>
      </c>
    </row>
    <row r="5" spans="2:7" x14ac:dyDescent="0.25">
      <c r="B5" s="49">
        <v>10</v>
      </c>
      <c r="C5" s="65">
        <f t="shared" si="0"/>
        <v>-49.848077530122083</v>
      </c>
      <c r="D5" s="69">
        <f t="shared" si="1"/>
        <v>-43.05407289332279</v>
      </c>
      <c r="F5" s="57" t="s">
        <v>40</v>
      </c>
      <c r="G5" s="58">
        <v>-50</v>
      </c>
    </row>
    <row r="6" spans="2:7" ht="15.75" thickBot="1" x14ac:dyDescent="0.3">
      <c r="B6" s="49">
        <v>15</v>
      </c>
      <c r="C6" s="65">
        <f t="shared" si="0"/>
        <v>-49.659258262890681</v>
      </c>
      <c r="D6" s="69">
        <f t="shared" si="1"/>
        <v>-39.64723819589917</v>
      </c>
      <c r="F6" s="59" t="s">
        <v>39</v>
      </c>
      <c r="G6" s="60">
        <v>-10</v>
      </c>
    </row>
    <row r="7" spans="2:7" ht="15.75" thickBot="1" x14ac:dyDescent="0.3">
      <c r="B7" s="49">
        <v>20</v>
      </c>
      <c r="C7" s="65">
        <f t="shared" si="0"/>
        <v>-49.396926207859082</v>
      </c>
      <c r="D7" s="69">
        <f t="shared" si="1"/>
        <v>-36.319194266973255</v>
      </c>
    </row>
    <row r="8" spans="2:7" x14ac:dyDescent="0.25">
      <c r="B8" s="49">
        <v>25</v>
      </c>
      <c r="C8" s="65">
        <f t="shared" si="0"/>
        <v>-49.063077870366499</v>
      </c>
      <c r="D8" s="69">
        <f t="shared" si="1"/>
        <v>-33.095269530372022</v>
      </c>
      <c r="F8" s="53" t="s">
        <v>35</v>
      </c>
      <c r="G8" s="54">
        <f>(G5-G2)/2</f>
        <v>-10</v>
      </c>
    </row>
    <row r="9" spans="2:7" ht="15.75" thickBot="1" x14ac:dyDescent="0.3">
      <c r="B9" s="49">
        <v>30</v>
      </c>
      <c r="C9" s="65">
        <f t="shared" si="0"/>
        <v>-48.660254037844389</v>
      </c>
      <c r="D9" s="69">
        <f t="shared" si="1"/>
        <v>-30.000000000000004</v>
      </c>
      <c r="F9" s="55" t="s">
        <v>36</v>
      </c>
      <c r="G9" s="56">
        <f>(G6-G3)</f>
        <v>40</v>
      </c>
    </row>
    <row r="10" spans="2:7" x14ac:dyDescent="0.25">
      <c r="B10" s="49">
        <v>35</v>
      </c>
      <c r="C10" s="65">
        <f t="shared" si="0"/>
        <v>-48.191520442889917</v>
      </c>
      <c r="D10" s="69">
        <f t="shared" si="1"/>
        <v>-27.056942545958158</v>
      </c>
    </row>
    <row r="11" spans="2:7" x14ac:dyDescent="0.25">
      <c r="B11" s="49">
        <v>40</v>
      </c>
      <c r="C11" s="65">
        <f t="shared" si="0"/>
        <v>-47.660444431189781</v>
      </c>
      <c r="D11" s="69">
        <f t="shared" si="1"/>
        <v>-24.28849561253843</v>
      </c>
    </row>
    <row r="12" spans="2:7" x14ac:dyDescent="0.25">
      <c r="B12" s="49">
        <v>45</v>
      </c>
      <c r="C12" s="65">
        <f t="shared" si="0"/>
        <v>-47.071067811865476</v>
      </c>
      <c r="D12" s="69">
        <f t="shared" si="1"/>
        <v>-21.715728752538102</v>
      </c>
    </row>
    <row r="13" spans="2:7" x14ac:dyDescent="0.25">
      <c r="B13" s="49">
        <v>50</v>
      </c>
      <c r="C13" s="65">
        <f t="shared" si="0"/>
        <v>-46.42787609686539</v>
      </c>
      <c r="D13" s="69">
        <f t="shared" si="1"/>
        <v>-19.35822227524088</v>
      </c>
    </row>
    <row r="14" spans="2:7" x14ac:dyDescent="0.25">
      <c r="B14" s="49">
        <v>55</v>
      </c>
      <c r="C14" s="65">
        <f t="shared" si="0"/>
        <v>-45.735764363510462</v>
      </c>
      <c r="D14" s="69">
        <f t="shared" si="1"/>
        <v>-17.233918228440331</v>
      </c>
    </row>
    <row r="15" spans="2:7" x14ac:dyDescent="0.25">
      <c r="B15" s="49">
        <v>60</v>
      </c>
      <c r="C15" s="65">
        <f t="shared" si="0"/>
        <v>-45</v>
      </c>
      <c r="D15" s="69">
        <f t="shared" si="1"/>
        <v>-15.358983848622458</v>
      </c>
    </row>
    <row r="16" spans="2:7" x14ac:dyDescent="0.25">
      <c r="B16" s="49">
        <v>65</v>
      </c>
      <c r="C16" s="65">
        <f t="shared" si="0"/>
        <v>-44.226182617406991</v>
      </c>
      <c r="D16" s="69">
        <f t="shared" si="1"/>
        <v>-13.747688518534005</v>
      </c>
    </row>
    <row r="17" spans="2:4" x14ac:dyDescent="0.25">
      <c r="B17" s="49">
        <v>70</v>
      </c>
      <c r="C17" s="65">
        <f t="shared" si="0"/>
        <v>-43.420201433256686</v>
      </c>
      <c r="D17" s="69">
        <f t="shared" si="1"/>
        <v>-12.412295168563666</v>
      </c>
    </row>
    <row r="18" spans="2:4" x14ac:dyDescent="0.25">
      <c r="B18" s="49">
        <v>75</v>
      </c>
      <c r="C18" s="65">
        <f t="shared" si="0"/>
        <v>-42.588190451025206</v>
      </c>
      <c r="D18" s="69">
        <f t="shared" si="1"/>
        <v>-11.362966948437268</v>
      </c>
    </row>
    <row r="19" spans="2:4" x14ac:dyDescent="0.25">
      <c r="B19" s="49">
        <v>80</v>
      </c>
      <c r="C19" s="65">
        <f t="shared" si="0"/>
        <v>-41.736481776669308</v>
      </c>
      <c r="D19" s="69">
        <f t="shared" si="1"/>
        <v>-10.607689879511682</v>
      </c>
    </row>
    <row r="20" spans="2:4" x14ac:dyDescent="0.25">
      <c r="B20" s="49">
        <v>85</v>
      </c>
      <c r="C20" s="65">
        <f t="shared" si="0"/>
        <v>-40.871557427476581</v>
      </c>
      <c r="D20" s="69">
        <f t="shared" si="1"/>
        <v>-10.15221207633018</v>
      </c>
    </row>
    <row r="21" spans="2:4" x14ac:dyDescent="0.25">
      <c r="B21" s="49">
        <v>90</v>
      </c>
      <c r="C21" s="65">
        <f t="shared" si="0"/>
        <v>-40</v>
      </c>
      <c r="D21" s="69">
        <f t="shared" si="1"/>
        <v>-10</v>
      </c>
    </row>
    <row r="22" spans="2:4" x14ac:dyDescent="0.25">
      <c r="B22" s="49">
        <v>95</v>
      </c>
      <c r="C22" s="65">
        <f t="shared" si="0"/>
        <v>-39.128442572523419</v>
      </c>
      <c r="D22" s="69">
        <f t="shared" si="1"/>
        <v>-10.15221207633018</v>
      </c>
    </row>
    <row r="23" spans="2:4" x14ac:dyDescent="0.25">
      <c r="B23" s="49">
        <v>100</v>
      </c>
      <c r="C23" s="65">
        <f t="shared" si="0"/>
        <v>-38.263518223330699</v>
      </c>
      <c r="D23" s="69">
        <f t="shared" si="1"/>
        <v>-10.607689879511682</v>
      </c>
    </row>
    <row r="24" spans="2:4" x14ac:dyDescent="0.25">
      <c r="B24" s="49">
        <v>105</v>
      </c>
      <c r="C24" s="65">
        <f t="shared" si="0"/>
        <v>-37.411809548974794</v>
      </c>
      <c r="D24" s="69">
        <f t="shared" si="1"/>
        <v>-11.362966948437268</v>
      </c>
    </row>
    <row r="25" spans="2:4" x14ac:dyDescent="0.25">
      <c r="B25" s="49">
        <v>110</v>
      </c>
      <c r="C25" s="65">
        <f t="shared" si="0"/>
        <v>-36.579798566743314</v>
      </c>
      <c r="D25" s="69">
        <f t="shared" si="1"/>
        <v>-12.412295168563659</v>
      </c>
    </row>
    <row r="26" spans="2:4" x14ac:dyDescent="0.25">
      <c r="B26" s="49">
        <v>115</v>
      </c>
      <c r="C26" s="65">
        <f t="shared" si="0"/>
        <v>-35.773817382593009</v>
      </c>
      <c r="D26" s="69">
        <f t="shared" si="1"/>
        <v>-13.747688518533998</v>
      </c>
    </row>
    <row r="27" spans="2:4" x14ac:dyDescent="0.25">
      <c r="B27" s="49">
        <v>120</v>
      </c>
      <c r="C27" s="65">
        <f t="shared" si="0"/>
        <v>-35</v>
      </c>
      <c r="D27" s="69">
        <f t="shared" si="1"/>
        <v>-15.358983848622451</v>
      </c>
    </row>
    <row r="28" spans="2:4" x14ac:dyDescent="0.25">
      <c r="B28" s="49">
        <v>125</v>
      </c>
      <c r="C28" s="65">
        <f t="shared" si="0"/>
        <v>-34.264235636489538</v>
      </c>
      <c r="D28" s="69">
        <f t="shared" si="1"/>
        <v>-17.233918228440331</v>
      </c>
    </row>
    <row r="29" spans="2:4" x14ac:dyDescent="0.25">
      <c r="B29" s="49">
        <v>130</v>
      </c>
      <c r="C29" s="65">
        <f t="shared" si="0"/>
        <v>-33.57212390313461</v>
      </c>
      <c r="D29" s="69">
        <f t="shared" si="1"/>
        <v>-19.35822227524088</v>
      </c>
    </row>
    <row r="30" spans="2:4" x14ac:dyDescent="0.25">
      <c r="B30" s="49">
        <v>135</v>
      </c>
      <c r="C30" s="65">
        <f t="shared" si="0"/>
        <v>-32.928932188134524</v>
      </c>
      <c r="D30" s="69">
        <f t="shared" si="1"/>
        <v>-21.715728752538098</v>
      </c>
    </row>
    <row r="31" spans="2:4" x14ac:dyDescent="0.25">
      <c r="B31" s="49">
        <v>140</v>
      </c>
      <c r="C31" s="65">
        <f t="shared" si="0"/>
        <v>-32.339555568810219</v>
      </c>
      <c r="D31" s="69">
        <f t="shared" si="1"/>
        <v>-24.288495612538419</v>
      </c>
    </row>
    <row r="32" spans="2:4" x14ac:dyDescent="0.25">
      <c r="B32" s="49">
        <v>145</v>
      </c>
      <c r="C32" s="65">
        <f t="shared" si="0"/>
        <v>-31.808479557110083</v>
      </c>
      <c r="D32" s="69">
        <f t="shared" si="1"/>
        <v>-27.056942545958162</v>
      </c>
    </row>
    <row r="33" spans="2:4" x14ac:dyDescent="0.25">
      <c r="B33" s="49">
        <v>150</v>
      </c>
      <c r="C33" s="65">
        <f t="shared" si="0"/>
        <v>-31.339745962155611</v>
      </c>
      <c r="D33" s="69">
        <f t="shared" si="1"/>
        <v>-30.000000000000004</v>
      </c>
    </row>
    <row r="34" spans="2:4" x14ac:dyDescent="0.25">
      <c r="B34" s="49">
        <v>155</v>
      </c>
      <c r="C34" s="65">
        <f t="shared" si="0"/>
        <v>-30.936922129633501</v>
      </c>
      <c r="D34" s="69">
        <f t="shared" si="1"/>
        <v>-33.095269530372022</v>
      </c>
    </row>
    <row r="35" spans="2:4" x14ac:dyDescent="0.25">
      <c r="B35" s="49">
        <v>160</v>
      </c>
      <c r="C35" s="65">
        <f t="shared" si="0"/>
        <v>-30.603073792140918</v>
      </c>
      <c r="D35" s="69">
        <f t="shared" si="1"/>
        <v>-36.319194266973241</v>
      </c>
    </row>
    <row r="36" spans="2:4" x14ac:dyDescent="0.25">
      <c r="B36" s="49">
        <v>165</v>
      </c>
      <c r="C36" s="65">
        <f t="shared" si="0"/>
        <v>-30.340741737109319</v>
      </c>
      <c r="D36" s="69">
        <f t="shared" si="1"/>
        <v>-39.647238195899163</v>
      </c>
    </row>
    <row r="37" spans="2:4" x14ac:dyDescent="0.25">
      <c r="B37" s="49">
        <v>170</v>
      </c>
      <c r="C37" s="65">
        <f t="shared" si="0"/>
        <v>-30.15192246987792</v>
      </c>
      <c r="D37" s="69">
        <f t="shared" si="1"/>
        <v>-43.05407289332279</v>
      </c>
    </row>
    <row r="38" spans="2:4" x14ac:dyDescent="0.25">
      <c r="B38" s="49">
        <v>175</v>
      </c>
      <c r="C38" s="65">
        <f t="shared" si="0"/>
        <v>-30.038053019082547</v>
      </c>
      <c r="D38" s="69">
        <f t="shared" si="1"/>
        <v>-46.513770290093674</v>
      </c>
    </row>
    <row r="39" spans="2:4" ht="15.75" thickBot="1" x14ac:dyDescent="0.3">
      <c r="B39" s="50">
        <v>180</v>
      </c>
      <c r="C39" s="66">
        <f t="shared" si="0"/>
        <v>-30</v>
      </c>
      <c r="D39" s="70">
        <f t="shared" si="1"/>
        <v>-49.999999999999993</v>
      </c>
    </row>
    <row r="120" spans="3:3" x14ac:dyDescent="0.25">
      <c r="C120" s="4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0"/>
  <sheetViews>
    <sheetView workbookViewId="0"/>
  </sheetViews>
  <sheetFormatPr defaultRowHeight="15" x14ac:dyDescent="0.25"/>
  <cols>
    <col min="1" max="1" width="3" customWidth="1"/>
    <col min="5" max="5" width="2.28515625" customWidth="1"/>
  </cols>
  <sheetData>
    <row r="1" spans="2:7" ht="15.75" thickBot="1" x14ac:dyDescent="0.3"/>
    <row r="2" spans="2:7" ht="15.75" thickBot="1" x14ac:dyDescent="0.3">
      <c r="B2" s="52" t="s">
        <v>32</v>
      </c>
      <c r="C2" s="63" t="s">
        <v>33</v>
      </c>
      <c r="D2" s="67" t="s">
        <v>34</v>
      </c>
      <c r="F2" s="57" t="s">
        <v>38</v>
      </c>
      <c r="G2" s="58">
        <v>30</v>
      </c>
    </row>
    <row r="3" spans="2:7" ht="15.75" thickBot="1" x14ac:dyDescent="0.3">
      <c r="B3" s="51">
        <v>0</v>
      </c>
      <c r="C3" s="71">
        <f>B3 * ($G$5 - $G$2) / 180 + $G$2</f>
        <v>30</v>
      </c>
      <c r="D3" s="72">
        <f>B3 * ($G$6 - $G$3) / 180 + $G$3</f>
        <v>0</v>
      </c>
      <c r="F3" s="59" t="s">
        <v>37</v>
      </c>
      <c r="G3" s="60">
        <v>0</v>
      </c>
    </row>
    <row r="4" spans="2:7" ht="15.75" thickBot="1" x14ac:dyDescent="0.3">
      <c r="B4" s="49">
        <v>5</v>
      </c>
      <c r="C4" s="71">
        <f t="shared" ref="C4:C39" si="0">B4 * ($G$5 - $G$2) / 180 + $G$2</f>
        <v>28.611111111111111</v>
      </c>
      <c r="D4" s="72">
        <f t="shared" ref="D4:D39" si="1">B4 * ($G$6 - $G$3) / 180 + $G$3</f>
        <v>1.3888888888888888</v>
      </c>
    </row>
    <row r="5" spans="2:7" x14ac:dyDescent="0.25">
      <c r="B5" s="49">
        <v>10</v>
      </c>
      <c r="C5" s="71">
        <f t="shared" si="0"/>
        <v>27.222222222222221</v>
      </c>
      <c r="D5" s="72">
        <f t="shared" si="1"/>
        <v>2.7777777777777777</v>
      </c>
      <c r="F5" s="57" t="s">
        <v>40</v>
      </c>
      <c r="G5" s="58">
        <v>-20</v>
      </c>
    </row>
    <row r="6" spans="2:7" ht="15.75" thickBot="1" x14ac:dyDescent="0.3">
      <c r="B6" s="49">
        <v>15</v>
      </c>
      <c r="C6" s="71">
        <f t="shared" si="0"/>
        <v>25.833333333333332</v>
      </c>
      <c r="D6" s="72">
        <f t="shared" si="1"/>
        <v>4.166666666666667</v>
      </c>
      <c r="F6" s="59" t="s">
        <v>39</v>
      </c>
      <c r="G6" s="60">
        <v>50</v>
      </c>
    </row>
    <row r="7" spans="2:7" x14ac:dyDescent="0.25">
      <c r="B7" s="49">
        <v>20</v>
      </c>
      <c r="C7" s="71">
        <f t="shared" si="0"/>
        <v>24.444444444444443</v>
      </c>
      <c r="D7" s="72">
        <f t="shared" si="1"/>
        <v>5.5555555555555554</v>
      </c>
    </row>
    <row r="8" spans="2:7" x14ac:dyDescent="0.25">
      <c r="B8" s="49">
        <v>25</v>
      </c>
      <c r="C8" s="71">
        <f t="shared" si="0"/>
        <v>23.055555555555557</v>
      </c>
      <c r="D8" s="72">
        <f t="shared" si="1"/>
        <v>6.9444444444444446</v>
      </c>
      <c r="F8" s="61"/>
      <c r="G8" s="62"/>
    </row>
    <row r="9" spans="2:7" x14ac:dyDescent="0.25">
      <c r="B9" s="49">
        <v>30</v>
      </c>
      <c r="C9" s="71">
        <f t="shared" si="0"/>
        <v>21.666666666666664</v>
      </c>
      <c r="D9" s="72">
        <f t="shared" si="1"/>
        <v>8.3333333333333339</v>
      </c>
      <c r="F9" s="61"/>
      <c r="G9" s="62"/>
    </row>
    <row r="10" spans="2:7" x14ac:dyDescent="0.25">
      <c r="B10" s="49">
        <v>35</v>
      </c>
      <c r="C10" s="71">
        <f t="shared" si="0"/>
        <v>20.277777777777779</v>
      </c>
      <c r="D10" s="72">
        <f t="shared" si="1"/>
        <v>9.7222222222222214</v>
      </c>
    </row>
    <row r="11" spans="2:7" x14ac:dyDescent="0.25">
      <c r="B11" s="49">
        <v>40</v>
      </c>
      <c r="C11" s="71">
        <f t="shared" si="0"/>
        <v>18.888888888888889</v>
      </c>
      <c r="D11" s="72">
        <f t="shared" si="1"/>
        <v>11.111111111111111</v>
      </c>
    </row>
    <row r="12" spans="2:7" x14ac:dyDescent="0.25">
      <c r="B12" s="49">
        <v>45</v>
      </c>
      <c r="C12" s="71">
        <f t="shared" si="0"/>
        <v>17.5</v>
      </c>
      <c r="D12" s="72">
        <f t="shared" si="1"/>
        <v>12.5</v>
      </c>
    </row>
    <row r="13" spans="2:7" x14ac:dyDescent="0.25">
      <c r="B13" s="49">
        <v>50</v>
      </c>
      <c r="C13" s="71">
        <f t="shared" si="0"/>
        <v>16.111111111111111</v>
      </c>
      <c r="D13" s="72">
        <f t="shared" si="1"/>
        <v>13.888888888888889</v>
      </c>
    </row>
    <row r="14" spans="2:7" x14ac:dyDescent="0.25">
      <c r="B14" s="49">
        <v>55</v>
      </c>
      <c r="C14" s="71">
        <f t="shared" si="0"/>
        <v>14.722222222222221</v>
      </c>
      <c r="D14" s="72">
        <f t="shared" si="1"/>
        <v>15.277777777777779</v>
      </c>
    </row>
    <row r="15" spans="2:7" x14ac:dyDescent="0.25">
      <c r="B15" s="49">
        <v>60</v>
      </c>
      <c r="C15" s="71">
        <f t="shared" si="0"/>
        <v>13.333333333333332</v>
      </c>
      <c r="D15" s="72">
        <f t="shared" si="1"/>
        <v>16.666666666666668</v>
      </c>
    </row>
    <row r="16" spans="2:7" x14ac:dyDescent="0.25">
      <c r="B16" s="49">
        <v>65</v>
      </c>
      <c r="C16" s="71">
        <f t="shared" si="0"/>
        <v>11.944444444444443</v>
      </c>
      <c r="D16" s="72">
        <f t="shared" si="1"/>
        <v>18.055555555555557</v>
      </c>
    </row>
    <row r="17" spans="2:4" x14ac:dyDescent="0.25">
      <c r="B17" s="49">
        <v>70</v>
      </c>
      <c r="C17" s="71">
        <f t="shared" si="0"/>
        <v>10.555555555555557</v>
      </c>
      <c r="D17" s="72">
        <f t="shared" si="1"/>
        <v>19.444444444444443</v>
      </c>
    </row>
    <row r="18" spans="2:4" x14ac:dyDescent="0.25">
      <c r="B18" s="49">
        <v>75</v>
      </c>
      <c r="C18" s="71">
        <f t="shared" si="0"/>
        <v>9.1666666666666679</v>
      </c>
      <c r="D18" s="72">
        <f t="shared" si="1"/>
        <v>20.833333333333332</v>
      </c>
    </row>
    <row r="19" spans="2:4" x14ac:dyDescent="0.25">
      <c r="B19" s="49">
        <v>80</v>
      </c>
      <c r="C19" s="71">
        <f t="shared" si="0"/>
        <v>7.7777777777777786</v>
      </c>
      <c r="D19" s="72">
        <f t="shared" si="1"/>
        <v>22.222222222222221</v>
      </c>
    </row>
    <row r="20" spans="2:4" x14ac:dyDescent="0.25">
      <c r="B20" s="49">
        <v>85</v>
      </c>
      <c r="C20" s="71">
        <f t="shared" si="0"/>
        <v>6.3888888888888893</v>
      </c>
      <c r="D20" s="72">
        <f t="shared" si="1"/>
        <v>23.611111111111111</v>
      </c>
    </row>
    <row r="21" spans="2:4" x14ac:dyDescent="0.25">
      <c r="B21" s="49">
        <v>90</v>
      </c>
      <c r="C21" s="71">
        <f t="shared" si="0"/>
        <v>5</v>
      </c>
      <c r="D21" s="72">
        <f t="shared" si="1"/>
        <v>25</v>
      </c>
    </row>
    <row r="22" spans="2:4" x14ac:dyDescent="0.25">
      <c r="B22" s="49">
        <v>95</v>
      </c>
      <c r="C22" s="71">
        <f t="shared" si="0"/>
        <v>3.6111111111111107</v>
      </c>
      <c r="D22" s="72">
        <f t="shared" si="1"/>
        <v>26.388888888888889</v>
      </c>
    </row>
    <row r="23" spans="2:4" x14ac:dyDescent="0.25">
      <c r="B23" s="49">
        <v>100</v>
      </c>
      <c r="C23" s="71">
        <f t="shared" si="0"/>
        <v>2.2222222222222214</v>
      </c>
      <c r="D23" s="72">
        <f t="shared" si="1"/>
        <v>27.777777777777779</v>
      </c>
    </row>
    <row r="24" spans="2:4" x14ac:dyDescent="0.25">
      <c r="B24" s="49">
        <v>105</v>
      </c>
      <c r="C24" s="71">
        <f t="shared" si="0"/>
        <v>0.83333333333333215</v>
      </c>
      <c r="D24" s="72">
        <f t="shared" si="1"/>
        <v>29.166666666666668</v>
      </c>
    </row>
    <row r="25" spans="2:4" x14ac:dyDescent="0.25">
      <c r="B25" s="49">
        <v>110</v>
      </c>
      <c r="C25" s="71">
        <f t="shared" si="0"/>
        <v>-0.55555555555555713</v>
      </c>
      <c r="D25" s="72">
        <f t="shared" si="1"/>
        <v>30.555555555555557</v>
      </c>
    </row>
    <row r="26" spans="2:4" x14ac:dyDescent="0.25">
      <c r="B26" s="49">
        <v>115</v>
      </c>
      <c r="C26" s="71">
        <f t="shared" si="0"/>
        <v>-1.9444444444444429</v>
      </c>
      <c r="D26" s="72">
        <f t="shared" si="1"/>
        <v>31.944444444444443</v>
      </c>
    </row>
    <row r="27" spans="2:4" x14ac:dyDescent="0.25">
      <c r="B27" s="49">
        <v>120</v>
      </c>
      <c r="C27" s="71">
        <f t="shared" si="0"/>
        <v>-3.3333333333333357</v>
      </c>
      <c r="D27" s="72">
        <f t="shared" si="1"/>
        <v>33.333333333333336</v>
      </c>
    </row>
    <row r="28" spans="2:4" x14ac:dyDescent="0.25">
      <c r="B28" s="49">
        <v>125</v>
      </c>
      <c r="C28" s="71">
        <f t="shared" si="0"/>
        <v>-4.7222222222222214</v>
      </c>
      <c r="D28" s="72">
        <f t="shared" si="1"/>
        <v>34.722222222222221</v>
      </c>
    </row>
    <row r="29" spans="2:4" x14ac:dyDescent="0.25">
      <c r="B29" s="49">
        <v>130</v>
      </c>
      <c r="C29" s="71">
        <f t="shared" si="0"/>
        <v>-6.1111111111111143</v>
      </c>
      <c r="D29" s="72">
        <f t="shared" si="1"/>
        <v>36.111111111111114</v>
      </c>
    </row>
    <row r="30" spans="2:4" x14ac:dyDescent="0.25">
      <c r="B30" s="49">
        <v>135</v>
      </c>
      <c r="C30" s="71">
        <f t="shared" si="0"/>
        <v>-7.5</v>
      </c>
      <c r="D30" s="72">
        <f t="shared" si="1"/>
        <v>37.5</v>
      </c>
    </row>
    <row r="31" spans="2:4" x14ac:dyDescent="0.25">
      <c r="B31" s="49">
        <v>140</v>
      </c>
      <c r="C31" s="71">
        <f t="shared" si="0"/>
        <v>-8.8888888888888857</v>
      </c>
      <c r="D31" s="72">
        <f t="shared" si="1"/>
        <v>38.888888888888886</v>
      </c>
    </row>
    <row r="32" spans="2:4" x14ac:dyDescent="0.25">
      <c r="B32" s="49">
        <v>145</v>
      </c>
      <c r="C32" s="71">
        <f t="shared" si="0"/>
        <v>-10.277777777777779</v>
      </c>
      <c r="D32" s="72">
        <f t="shared" si="1"/>
        <v>40.277777777777779</v>
      </c>
    </row>
    <row r="33" spans="2:4" x14ac:dyDescent="0.25">
      <c r="B33" s="49">
        <v>150</v>
      </c>
      <c r="C33" s="71">
        <f t="shared" si="0"/>
        <v>-11.666666666666664</v>
      </c>
      <c r="D33" s="72">
        <f t="shared" si="1"/>
        <v>41.666666666666664</v>
      </c>
    </row>
    <row r="34" spans="2:4" x14ac:dyDescent="0.25">
      <c r="B34" s="49">
        <v>155</v>
      </c>
      <c r="C34" s="71">
        <f t="shared" si="0"/>
        <v>-13.055555555555557</v>
      </c>
      <c r="D34" s="72">
        <f t="shared" si="1"/>
        <v>43.055555555555557</v>
      </c>
    </row>
    <row r="35" spans="2:4" x14ac:dyDescent="0.25">
      <c r="B35" s="49">
        <v>160</v>
      </c>
      <c r="C35" s="71">
        <f t="shared" si="0"/>
        <v>-14.444444444444443</v>
      </c>
      <c r="D35" s="72">
        <f t="shared" si="1"/>
        <v>44.444444444444443</v>
      </c>
    </row>
    <row r="36" spans="2:4" x14ac:dyDescent="0.25">
      <c r="B36" s="49">
        <v>165</v>
      </c>
      <c r="C36" s="71">
        <f t="shared" si="0"/>
        <v>-15.833333333333336</v>
      </c>
      <c r="D36" s="72">
        <f t="shared" si="1"/>
        <v>45.833333333333336</v>
      </c>
    </row>
    <row r="37" spans="2:4" x14ac:dyDescent="0.25">
      <c r="B37" s="49">
        <v>170</v>
      </c>
      <c r="C37" s="71">
        <f t="shared" si="0"/>
        <v>-17.222222222222221</v>
      </c>
      <c r="D37" s="72">
        <f t="shared" si="1"/>
        <v>47.222222222222221</v>
      </c>
    </row>
    <row r="38" spans="2:4" x14ac:dyDescent="0.25">
      <c r="B38" s="49">
        <v>175</v>
      </c>
      <c r="C38" s="71">
        <f t="shared" si="0"/>
        <v>-18.611111111111114</v>
      </c>
      <c r="D38" s="72">
        <f t="shared" si="1"/>
        <v>48.611111111111114</v>
      </c>
    </row>
    <row r="39" spans="2:4" ht="15.75" thickBot="1" x14ac:dyDescent="0.3">
      <c r="B39" s="50">
        <v>180</v>
      </c>
      <c r="C39" s="71">
        <f t="shared" si="0"/>
        <v>-20</v>
      </c>
      <c r="D39" s="73">
        <f t="shared" si="1"/>
        <v>50</v>
      </c>
    </row>
    <row r="120" spans="3:3" x14ac:dyDescent="0.25">
      <c r="C120" s="4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Inverse kinematic</vt:lpstr>
      <vt:lpstr>Elliptical path</vt:lpstr>
      <vt:lpstr>Linear path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2019-01-17T13:18:51Z</dcterms:modified>
</cp:coreProperties>
</file>