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1"/>
  </bookViews>
  <sheets>
    <sheet name="Inverse kinematic" sheetId="1" r:id="rId1"/>
    <sheet name="XZ circle path" sheetId="2" r:id="rId2"/>
    <sheet name="Linear path" sheetId="3" r:id="rId3"/>
  </sheets>
  <calcPr calcId="145621"/>
</workbook>
</file>

<file path=xl/calcChain.xml><?xml version="1.0" encoding="utf-8"?>
<calcChain xmlns="http://schemas.openxmlformats.org/spreadsheetml/2006/main">
  <c r="I13" i="2" l="1"/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3" i="2"/>
  <c r="I15" i="2"/>
  <c r="J15" i="2" s="1"/>
  <c r="I14" i="2"/>
  <c r="J14" i="2" s="1"/>
  <c r="C12" i="2" l="1"/>
  <c r="E12" i="2" s="1"/>
  <c r="C8" i="2"/>
  <c r="E8" i="2" s="1"/>
  <c r="C4" i="2"/>
  <c r="E4" i="2" s="1"/>
  <c r="C17" i="2"/>
  <c r="E17" i="2" s="1"/>
  <c r="C15" i="2"/>
  <c r="D15" i="2" s="1"/>
  <c r="C10" i="2"/>
  <c r="E10" i="2" s="1"/>
  <c r="C6" i="2"/>
  <c r="E6" i="2" s="1"/>
  <c r="C39" i="2"/>
  <c r="E39" i="2" s="1"/>
  <c r="C3" i="2"/>
  <c r="D3" i="2" s="1"/>
  <c r="C5" i="2"/>
  <c r="D5" i="2" s="1"/>
  <c r="C7" i="2"/>
  <c r="D7" i="2" s="1"/>
  <c r="C9" i="2"/>
  <c r="D9" i="2" s="1"/>
  <c r="C11" i="2"/>
  <c r="D11" i="2" s="1"/>
  <c r="C13" i="2"/>
  <c r="E13" i="2" s="1"/>
  <c r="C14" i="2"/>
  <c r="D14" i="2" s="1"/>
  <c r="C16" i="2"/>
  <c r="D16" i="2" s="1"/>
  <c r="C18" i="2"/>
  <c r="D18" i="2" s="1"/>
  <c r="C20" i="2"/>
  <c r="E20" i="2" s="1"/>
  <c r="C22" i="2"/>
  <c r="E22" i="2" s="1"/>
  <c r="C24" i="2"/>
  <c r="E24" i="2" s="1"/>
  <c r="C26" i="2"/>
  <c r="E26" i="2" s="1"/>
  <c r="C28" i="2"/>
  <c r="E28" i="2" s="1"/>
  <c r="C30" i="2"/>
  <c r="E30" i="2" s="1"/>
  <c r="C32" i="2"/>
  <c r="E32" i="2" s="1"/>
  <c r="C34" i="2"/>
  <c r="E34" i="2" s="1"/>
  <c r="C36" i="2"/>
  <c r="E36" i="2" s="1"/>
  <c r="C38" i="2"/>
  <c r="E38" i="2" s="1"/>
  <c r="C19" i="2"/>
  <c r="D19" i="2" s="1"/>
  <c r="C21" i="2"/>
  <c r="E21" i="2" s="1"/>
  <c r="C23" i="2"/>
  <c r="D23" i="2" s="1"/>
  <c r="C25" i="2"/>
  <c r="E25" i="2" s="1"/>
  <c r="C27" i="2"/>
  <c r="D27" i="2" s="1"/>
  <c r="C29" i="2"/>
  <c r="E29" i="2" s="1"/>
  <c r="C31" i="2"/>
  <c r="D31" i="2" s="1"/>
  <c r="C33" i="2"/>
  <c r="E33" i="2" s="1"/>
  <c r="C35" i="2"/>
  <c r="D35" i="2" s="1"/>
  <c r="C37" i="2"/>
  <c r="E37" i="2" s="1"/>
  <c r="G4" i="1"/>
  <c r="F4" i="1"/>
  <c r="E4" i="1"/>
  <c r="D17" i="2" l="1"/>
  <c r="D8" i="2"/>
  <c r="E15" i="2"/>
  <c r="D10" i="2"/>
  <c r="E35" i="2"/>
  <c r="E31" i="2"/>
  <c r="E27" i="2"/>
  <c r="E23" i="2"/>
  <c r="E19" i="2"/>
  <c r="D38" i="2"/>
  <c r="D34" i="2"/>
  <c r="D30" i="2"/>
  <c r="D26" i="2"/>
  <c r="D22" i="2"/>
  <c r="D13" i="2"/>
  <c r="D12" i="2"/>
  <c r="E18" i="2"/>
  <c r="E14" i="2"/>
  <c r="E9" i="2"/>
  <c r="E5" i="2"/>
  <c r="D4" i="2"/>
  <c r="D37" i="2"/>
  <c r="D33" i="2"/>
  <c r="D29" i="2"/>
  <c r="D25" i="2"/>
  <c r="D21" i="2"/>
  <c r="D36" i="2"/>
  <c r="D32" i="2"/>
  <c r="D28" i="2"/>
  <c r="D24" i="2"/>
  <c r="D20" i="2"/>
  <c r="D39" i="2"/>
  <c r="E16" i="2"/>
  <c r="E11" i="2"/>
  <c r="E7" i="2"/>
  <c r="D6" i="2"/>
  <c r="E3" i="2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3" i="3"/>
  <c r="J8" i="1" l="1"/>
  <c r="I8" i="1"/>
  <c r="K4" i="1" l="1"/>
  <c r="N4" i="1" s="1"/>
  <c r="H4" i="1" l="1"/>
  <c r="I4" i="1" l="1"/>
  <c r="C13" i="1" s="1"/>
  <c r="L4" i="1"/>
  <c r="J4" i="1"/>
  <c r="M4" i="1" s="1"/>
  <c r="G8" i="1" l="1"/>
  <c r="H8" i="1" l="1"/>
  <c r="K8" i="1"/>
  <c r="L8" i="1" s="1"/>
  <c r="M8" i="1" s="1"/>
  <c r="E8" i="1"/>
  <c r="F8" i="1" s="1"/>
  <c r="N8" i="1" l="1"/>
  <c r="O8" i="1" s="1"/>
  <c r="C15" i="1" s="1"/>
  <c r="C14" i="1"/>
</calcChain>
</file>

<file path=xl/sharedStrings.xml><?xml version="1.0" encoding="utf-8"?>
<sst xmlns="http://schemas.openxmlformats.org/spreadsheetml/2006/main" count="58" uniqueCount="48">
  <si>
    <t>dest_point_x</t>
  </si>
  <si>
    <t>dest_point_y</t>
  </si>
  <si>
    <t>dest_point_z</t>
  </si>
  <si>
    <t>coxa_zero_rotate</t>
  </si>
  <si>
    <t>femur_zero_rotate</t>
  </si>
  <si>
    <t>tibia_zero_rotate</t>
  </si>
  <si>
    <t>COXA</t>
  </si>
  <si>
    <t>coxa_length</t>
  </si>
  <si>
    <t>femur_length</t>
  </si>
  <si>
    <t>tibia_length</t>
  </si>
  <si>
    <t>X*</t>
  </si>
  <si>
    <t>Y*</t>
  </si>
  <si>
    <t>Z*</t>
  </si>
  <si>
    <t>Переход в (X*, Y*, Z*) - поворот</t>
  </si>
  <si>
    <t>Переход в (X*, Y*) - поворот</t>
  </si>
  <si>
    <t>Переход в (X**, Y**)</t>
  </si>
  <si>
    <t>X**</t>
  </si>
  <si>
    <t>Y**</t>
  </si>
  <si>
    <t>R1 + R2 &gt; d</t>
  </si>
  <si>
    <t>FEMUR^2</t>
  </si>
  <si>
    <t>TIBIA^2</t>
  </si>
  <si>
    <t>FEMUR</t>
  </si>
  <si>
    <t>TIBIA</t>
  </si>
  <si>
    <t>ϕ</t>
  </si>
  <si>
    <t>Расчет треугольника</t>
  </si>
  <si>
    <t>D</t>
  </si>
  <si>
    <t>D^2</t>
  </si>
  <si>
    <t>α</t>
  </si>
  <si>
    <t>ϒ</t>
  </si>
  <si>
    <t>COXA angle</t>
  </si>
  <si>
    <t>rad</t>
  </si>
  <si>
    <t>deg</t>
  </si>
  <si>
    <t>t</t>
  </si>
  <si>
    <t>x</t>
  </si>
  <si>
    <t>y</t>
  </si>
  <si>
    <t xml:space="preserve">y0 = </t>
  </si>
  <si>
    <t xml:space="preserve">x0 = </t>
  </si>
  <si>
    <t xml:space="preserve">y1 = </t>
  </si>
  <si>
    <t xml:space="preserve">x1 = </t>
  </si>
  <si>
    <t>map t</t>
  </si>
  <si>
    <t xml:space="preserve">centerX = </t>
  </si>
  <si>
    <t xml:space="preserve">centerY = </t>
  </si>
  <si>
    <t xml:space="preserve">R = </t>
  </si>
  <si>
    <t xml:space="preserve">atan0 = </t>
  </si>
  <si>
    <t xml:space="preserve">atan1 = </t>
  </si>
  <si>
    <t xml:space="preserve">z0 = </t>
  </si>
  <si>
    <t xml:space="preserve">z1 = 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</si>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</sst>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5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5" borderId="5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2" fontId="1" fillId="6" borderId="2" xfId="0" applyNumberFormat="1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2" fontId="0" fillId="0" borderId="11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1" fillId="7" borderId="4" xfId="0" applyNumberFormat="1" applyFont="1" applyFill="1" applyBorder="1" applyAlignment="1">
      <alignment horizontal="center"/>
    </xf>
    <xf numFmtId="2" fontId="1" fillId="6" borderId="6" xfId="0" applyNumberFormat="1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2" fontId="0" fillId="0" borderId="0" xfId="0" applyNumberFormat="1" applyFill="1" applyBorder="1" applyAlignment="1">
      <alignment horizontal="center" vertical="top"/>
    </xf>
    <xf numFmtId="0" fontId="1" fillId="0" borderId="0" xfId="0" applyFont="1" applyFill="1" applyBorder="1" applyAlignment="1"/>
    <xf numFmtId="0" fontId="1" fillId="4" borderId="16" xfId="0" applyFont="1" applyFill="1" applyBorder="1" applyAlignment="1">
      <alignment horizontal="center" vertical="center"/>
    </xf>
    <xf numFmtId="2" fontId="0" fillId="0" borderId="17" xfId="0" applyNumberFormat="1" applyBorder="1" applyAlignment="1">
      <alignment horizontal="center"/>
    </xf>
    <xf numFmtId="0" fontId="1" fillId="4" borderId="18" xfId="0" applyFont="1" applyFill="1" applyBorder="1" applyAlignment="1">
      <alignment horizontal="center" vertical="center"/>
    </xf>
    <xf numFmtId="2" fontId="0" fillId="0" borderId="19" xfId="0" applyNumberFormat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11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8" borderId="1" xfId="0" applyFill="1" applyBorder="1" applyAlignment="1">
      <alignment horizontal="right"/>
    </xf>
    <xf numFmtId="0" fontId="0" fillId="8" borderId="2" xfId="0" applyFill="1" applyBorder="1" applyAlignment="1">
      <alignment horizontal="left"/>
    </xf>
    <xf numFmtId="0" fontId="0" fillId="8" borderId="5" xfId="0" applyFill="1" applyBorder="1" applyAlignment="1">
      <alignment horizontal="right"/>
    </xf>
    <xf numFmtId="0" fontId="0" fillId="8" borderId="6" xfId="0" applyFill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1" fillId="0" borderId="23" xfId="0" applyFont="1" applyBorder="1" applyAlignment="1">
      <alignment horizontal="center"/>
    </xf>
    <xf numFmtId="0" fontId="1" fillId="9" borderId="22" xfId="0" applyFont="1" applyFill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9" borderId="25" xfId="0" applyNumberFormat="1" applyFill="1" applyBorder="1" applyAlignment="1">
      <alignment horizontal="center"/>
    </xf>
    <xf numFmtId="164" fontId="0" fillId="9" borderId="26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10" xfId="0" applyBorder="1" applyAlignment="1">
      <alignment horizontal="center"/>
    </xf>
    <xf numFmtId="164" fontId="0" fillId="9" borderId="10" xfId="0" applyNumberForma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164" fontId="0" fillId="9" borderId="11" xfId="0" applyNumberFormat="1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164" fontId="0" fillId="9" borderId="29" xfId="0" applyNumberFormat="1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1" fillId="9" borderId="21" xfId="0" applyFont="1" applyFill="1" applyBorder="1" applyAlignment="1">
      <alignment horizontal="center"/>
    </xf>
    <xf numFmtId="0" fontId="1" fillId="9" borderId="28" xfId="0" applyFont="1" applyFill="1" applyBorder="1" applyAlignment="1">
      <alignment horizontal="center"/>
    </xf>
    <xf numFmtId="0" fontId="1" fillId="9" borderId="31" xfId="0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64" fontId="0" fillId="0" borderId="34" xfId="0" applyNumberFormat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right"/>
    </xf>
    <xf numFmtId="0" fontId="0" fillId="8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1" xfId="0" applyFill="1" applyBorder="1" applyAlignment="1">
      <alignment horizontal="right"/>
    </xf>
    <xf numFmtId="0" fontId="0" fillId="10" borderId="2" xfId="0" applyFill="1" applyBorder="1" applyAlignment="1">
      <alignment horizontal="center"/>
    </xf>
    <xf numFmtId="0" fontId="0" fillId="10" borderId="5" xfId="0" applyFill="1" applyBorder="1" applyAlignment="1">
      <alignment horizontal="right"/>
    </xf>
    <xf numFmtId="0" fontId="0" fillId="10" borderId="6" xfId="0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'XZ circle path'!$D$3:$D$39</c:f>
              <c:numCache>
                <c:formatCode>0.0</c:formatCode>
                <c:ptCount val="37"/>
                <c:pt idx="0">
                  <c:v>5</c:v>
                </c:pt>
                <c:pt idx="1">
                  <c:v>4.9892946161930176</c:v>
                </c:pt>
                <c:pt idx="2">
                  <c:v>4.957224306869052</c:v>
                </c:pt>
                <c:pt idx="3">
                  <c:v>4.9039264020161522</c:v>
                </c:pt>
                <c:pt idx="4">
                  <c:v>4.8296291314453415</c:v>
                </c:pt>
                <c:pt idx="5">
                  <c:v>4.7346506474755286</c:v>
                </c:pt>
                <c:pt idx="6">
                  <c:v>4.6193976625564339</c:v>
                </c:pt>
                <c:pt idx="7">
                  <c:v>4.4843637076634408</c:v>
                </c:pt>
                <c:pt idx="8">
                  <c:v>4.3301270189221936</c:v>
                </c:pt>
                <c:pt idx="9">
                  <c:v>4.1573480615127263</c:v>
                </c:pt>
                <c:pt idx="10">
                  <c:v>3.9667667014561756</c:v>
                </c:pt>
                <c:pt idx="11">
                  <c:v>3.7591990373948869</c:v>
                </c:pt>
                <c:pt idx="12">
                  <c:v>3.5355339059327378</c:v>
                </c:pt>
                <c:pt idx="13">
                  <c:v>3.2967290755003442</c:v>
                </c:pt>
                <c:pt idx="14">
                  <c:v>3.0438071450436031</c:v>
                </c:pt>
                <c:pt idx="15">
                  <c:v>2.7778511650980113</c:v>
                </c:pt>
                <c:pt idx="16">
                  <c:v>2.5000000000000004</c:v>
                </c:pt>
                <c:pt idx="17">
                  <c:v>2.2114434510950063</c:v>
                </c:pt>
                <c:pt idx="18">
                  <c:v>1.9134171618254492</c:v>
                </c:pt>
                <c:pt idx="19">
                  <c:v>1.6071973265158084</c:v>
                </c:pt>
                <c:pt idx="20">
                  <c:v>1.2940952255126037</c:v>
                </c:pt>
                <c:pt idx="21">
                  <c:v>0.97545161008064163</c:v>
                </c:pt>
                <c:pt idx="22">
                  <c:v>0.65263096110025853</c:v>
                </c:pt>
                <c:pt idx="23">
                  <c:v>0.32701564615071521</c:v>
                </c:pt>
                <c:pt idx="24">
                  <c:v>3.06287113727155E-16</c:v>
                </c:pt>
                <c:pt idx="25">
                  <c:v>-0.3270156461507146</c:v>
                </c:pt>
                <c:pt idx="26">
                  <c:v>-0.65263096110025798</c:v>
                </c:pt>
                <c:pt idx="27">
                  <c:v>-0.97545161008064096</c:v>
                </c:pt>
                <c:pt idx="28">
                  <c:v>-1.2940952255126041</c:v>
                </c:pt>
                <c:pt idx="29">
                  <c:v>-1.6071973265158079</c:v>
                </c:pt>
                <c:pt idx="30">
                  <c:v>-1.9134171618254485</c:v>
                </c:pt>
                <c:pt idx="31">
                  <c:v>-2.2114434510950058</c:v>
                </c:pt>
                <c:pt idx="32">
                  <c:v>-2.4999999999999991</c:v>
                </c:pt>
                <c:pt idx="33">
                  <c:v>-2.7778511650980113</c:v>
                </c:pt>
                <c:pt idx="34">
                  <c:v>-3.0438071450436031</c:v>
                </c:pt>
                <c:pt idx="35">
                  <c:v>-3.2967290755003442</c:v>
                </c:pt>
                <c:pt idx="36">
                  <c:v>-3.5355339059327373</c:v>
                </c:pt>
              </c:numCache>
            </c:numRef>
          </c:xVal>
          <c:yVal>
            <c:numRef>
              <c:f>'XZ circle path'!$E$3:$E$39</c:f>
              <c:numCache>
                <c:formatCode>0.0</c:formatCode>
                <c:ptCount val="37"/>
                <c:pt idx="0">
                  <c:v>0</c:v>
                </c:pt>
                <c:pt idx="1">
                  <c:v>0.32701564615071532</c:v>
                </c:pt>
                <c:pt idx="2">
                  <c:v>0.65263096110025787</c:v>
                </c:pt>
                <c:pt idx="3">
                  <c:v>0.97545161008064118</c:v>
                </c:pt>
                <c:pt idx="4">
                  <c:v>1.2940952255126037</c:v>
                </c:pt>
                <c:pt idx="5">
                  <c:v>1.6071973265158079</c:v>
                </c:pt>
                <c:pt idx="6">
                  <c:v>1.913417161825449</c:v>
                </c:pt>
                <c:pt idx="7">
                  <c:v>2.2114434510950067</c:v>
                </c:pt>
                <c:pt idx="8">
                  <c:v>2.4999999999999996</c:v>
                </c:pt>
                <c:pt idx="9">
                  <c:v>2.7778511650980109</c:v>
                </c:pt>
                <c:pt idx="10">
                  <c:v>3.0438071450436031</c:v>
                </c:pt>
                <c:pt idx="11">
                  <c:v>3.2967290755003442</c:v>
                </c:pt>
                <c:pt idx="12">
                  <c:v>3.5355339059327373</c:v>
                </c:pt>
                <c:pt idx="13">
                  <c:v>3.7591990373948869</c:v>
                </c:pt>
                <c:pt idx="14">
                  <c:v>3.9667667014561756</c:v>
                </c:pt>
                <c:pt idx="15">
                  <c:v>4.1573480615127263</c:v>
                </c:pt>
                <c:pt idx="16">
                  <c:v>4.3301270189221928</c:v>
                </c:pt>
                <c:pt idx="17">
                  <c:v>4.4843637076634417</c:v>
                </c:pt>
                <c:pt idx="18">
                  <c:v>4.6193976625564339</c:v>
                </c:pt>
                <c:pt idx="19">
                  <c:v>4.7346506474755277</c:v>
                </c:pt>
                <c:pt idx="20">
                  <c:v>4.8296291314453415</c:v>
                </c:pt>
                <c:pt idx="21">
                  <c:v>4.9039264020161522</c:v>
                </c:pt>
                <c:pt idx="22">
                  <c:v>4.957224306869052</c:v>
                </c:pt>
                <c:pt idx="23">
                  <c:v>4.9892946161930176</c:v>
                </c:pt>
                <c:pt idx="24">
                  <c:v>5</c:v>
                </c:pt>
                <c:pt idx="25">
                  <c:v>4.9892946161930176</c:v>
                </c:pt>
                <c:pt idx="26">
                  <c:v>4.957224306869052</c:v>
                </c:pt>
                <c:pt idx="27">
                  <c:v>4.9039264020161522</c:v>
                </c:pt>
                <c:pt idx="28">
                  <c:v>4.8296291314453415</c:v>
                </c:pt>
                <c:pt idx="29">
                  <c:v>4.7346506474755286</c:v>
                </c:pt>
                <c:pt idx="30">
                  <c:v>4.6193976625564339</c:v>
                </c:pt>
                <c:pt idx="31">
                  <c:v>4.4843637076634417</c:v>
                </c:pt>
                <c:pt idx="32">
                  <c:v>4.3301270189221936</c:v>
                </c:pt>
                <c:pt idx="33">
                  <c:v>4.1573480615127254</c:v>
                </c:pt>
                <c:pt idx="34">
                  <c:v>3.9667667014561756</c:v>
                </c:pt>
                <c:pt idx="35">
                  <c:v>3.7591990373948869</c:v>
                </c:pt>
                <c:pt idx="36">
                  <c:v>3.5355339059327378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04768"/>
        <c:axId val="219905344"/>
      </c:scatterChart>
      <c:valAx>
        <c:axId val="219904768"/>
        <c:scaling>
          <c:orientation val="minMax"/>
          <c:max val="6"/>
          <c:min val="-6"/>
        </c:scaling>
        <c:delete val="0"/>
        <c:axPos val="b"/>
        <c:numFmt formatCode="0.0" sourceLinked="1"/>
        <c:majorTickMark val="out"/>
        <c:minorTickMark val="none"/>
        <c:tickLblPos val="nextTo"/>
        <c:crossAx val="219905344"/>
        <c:crosses val="autoZero"/>
        <c:crossBetween val="midCat"/>
      </c:valAx>
      <c:valAx>
        <c:axId val="219905344"/>
        <c:scaling>
          <c:orientation val="minMax"/>
          <c:max val="6"/>
          <c:min val="-6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9904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'Linear path'!$C$3:$C$39</c:f>
              <c:numCache>
                <c:formatCode>0.0</c:formatCode>
                <c:ptCount val="37"/>
                <c:pt idx="0">
                  <c:v>30</c:v>
                </c:pt>
                <c:pt idx="1">
                  <c:v>28.611111111111111</c:v>
                </c:pt>
                <c:pt idx="2">
                  <c:v>27.222222222222221</c:v>
                </c:pt>
                <c:pt idx="3">
                  <c:v>25.833333333333332</c:v>
                </c:pt>
                <c:pt idx="4">
                  <c:v>24.444444444444443</c:v>
                </c:pt>
                <c:pt idx="5">
                  <c:v>23.055555555555557</c:v>
                </c:pt>
                <c:pt idx="6">
                  <c:v>21.666666666666664</c:v>
                </c:pt>
                <c:pt idx="7">
                  <c:v>20.277777777777779</c:v>
                </c:pt>
                <c:pt idx="8">
                  <c:v>18.888888888888889</c:v>
                </c:pt>
                <c:pt idx="9">
                  <c:v>17.5</c:v>
                </c:pt>
                <c:pt idx="10">
                  <c:v>16.111111111111111</c:v>
                </c:pt>
                <c:pt idx="11">
                  <c:v>14.722222222222221</c:v>
                </c:pt>
                <c:pt idx="12">
                  <c:v>13.333333333333332</c:v>
                </c:pt>
                <c:pt idx="13">
                  <c:v>11.944444444444443</c:v>
                </c:pt>
                <c:pt idx="14">
                  <c:v>10.555555555555557</c:v>
                </c:pt>
                <c:pt idx="15">
                  <c:v>9.1666666666666679</c:v>
                </c:pt>
                <c:pt idx="16">
                  <c:v>7.7777777777777786</c:v>
                </c:pt>
                <c:pt idx="17">
                  <c:v>6.3888888888888893</c:v>
                </c:pt>
                <c:pt idx="18">
                  <c:v>5</c:v>
                </c:pt>
                <c:pt idx="19">
                  <c:v>3.6111111111111107</c:v>
                </c:pt>
                <c:pt idx="20">
                  <c:v>2.2222222222222214</c:v>
                </c:pt>
                <c:pt idx="21">
                  <c:v>0.83333333333333215</c:v>
                </c:pt>
                <c:pt idx="22">
                  <c:v>-0.55555555555555713</c:v>
                </c:pt>
                <c:pt idx="23">
                  <c:v>-1.9444444444444429</c:v>
                </c:pt>
                <c:pt idx="24">
                  <c:v>-3.3333333333333357</c:v>
                </c:pt>
                <c:pt idx="25">
                  <c:v>-4.7222222222222214</c:v>
                </c:pt>
                <c:pt idx="26">
                  <c:v>-6.1111111111111143</c:v>
                </c:pt>
                <c:pt idx="27">
                  <c:v>-7.5</c:v>
                </c:pt>
                <c:pt idx="28">
                  <c:v>-8.8888888888888857</c:v>
                </c:pt>
                <c:pt idx="29">
                  <c:v>-10.277777777777779</c:v>
                </c:pt>
                <c:pt idx="30">
                  <c:v>-11.666666666666664</c:v>
                </c:pt>
                <c:pt idx="31">
                  <c:v>-13.055555555555557</c:v>
                </c:pt>
                <c:pt idx="32">
                  <c:v>-14.444444444444443</c:v>
                </c:pt>
                <c:pt idx="33">
                  <c:v>-15.833333333333336</c:v>
                </c:pt>
                <c:pt idx="34">
                  <c:v>-17.222222222222221</c:v>
                </c:pt>
                <c:pt idx="35">
                  <c:v>-18.611111111111114</c:v>
                </c:pt>
                <c:pt idx="36">
                  <c:v>-20</c:v>
                </c:pt>
              </c:numCache>
            </c:numRef>
          </c:cat>
          <c:val>
            <c:numRef>
              <c:f>'Linear path'!$D$3:$D$39</c:f>
              <c:numCache>
                <c:formatCode>0.0</c:formatCode>
                <c:ptCount val="37"/>
                <c:pt idx="0">
                  <c:v>0</c:v>
                </c:pt>
                <c:pt idx="1">
                  <c:v>1.3888888888888888</c:v>
                </c:pt>
                <c:pt idx="2">
                  <c:v>2.7777777777777777</c:v>
                </c:pt>
                <c:pt idx="3">
                  <c:v>4.166666666666667</c:v>
                </c:pt>
                <c:pt idx="4">
                  <c:v>5.5555555555555554</c:v>
                </c:pt>
                <c:pt idx="5">
                  <c:v>6.9444444444444446</c:v>
                </c:pt>
                <c:pt idx="6">
                  <c:v>8.3333333333333339</c:v>
                </c:pt>
                <c:pt idx="7">
                  <c:v>9.7222222222222214</c:v>
                </c:pt>
                <c:pt idx="8">
                  <c:v>11.111111111111111</c:v>
                </c:pt>
                <c:pt idx="9">
                  <c:v>12.5</c:v>
                </c:pt>
                <c:pt idx="10">
                  <c:v>13.888888888888889</c:v>
                </c:pt>
                <c:pt idx="11">
                  <c:v>15.277777777777779</c:v>
                </c:pt>
                <c:pt idx="12">
                  <c:v>16.666666666666668</c:v>
                </c:pt>
                <c:pt idx="13">
                  <c:v>18.055555555555557</c:v>
                </c:pt>
                <c:pt idx="14">
                  <c:v>19.444444444444443</c:v>
                </c:pt>
                <c:pt idx="15">
                  <c:v>20.833333333333332</c:v>
                </c:pt>
                <c:pt idx="16">
                  <c:v>22.222222222222221</c:v>
                </c:pt>
                <c:pt idx="17">
                  <c:v>23.611111111111111</c:v>
                </c:pt>
                <c:pt idx="18">
                  <c:v>25</c:v>
                </c:pt>
                <c:pt idx="19">
                  <c:v>26.388888888888889</c:v>
                </c:pt>
                <c:pt idx="20">
                  <c:v>27.777777777777779</c:v>
                </c:pt>
                <c:pt idx="21">
                  <c:v>29.166666666666668</c:v>
                </c:pt>
                <c:pt idx="22">
                  <c:v>30.555555555555557</c:v>
                </c:pt>
                <c:pt idx="23">
                  <c:v>31.944444444444443</c:v>
                </c:pt>
                <c:pt idx="24">
                  <c:v>33.333333333333336</c:v>
                </c:pt>
                <c:pt idx="25">
                  <c:v>34.722222222222221</c:v>
                </c:pt>
                <c:pt idx="26">
                  <c:v>36.111111111111114</c:v>
                </c:pt>
                <c:pt idx="27">
                  <c:v>37.5</c:v>
                </c:pt>
                <c:pt idx="28">
                  <c:v>38.888888888888886</c:v>
                </c:pt>
                <c:pt idx="29">
                  <c:v>40.277777777777779</c:v>
                </c:pt>
                <c:pt idx="30">
                  <c:v>41.666666666666664</c:v>
                </c:pt>
                <c:pt idx="31">
                  <c:v>43.055555555555557</c:v>
                </c:pt>
                <c:pt idx="32">
                  <c:v>44.444444444444443</c:v>
                </c:pt>
                <c:pt idx="33">
                  <c:v>45.833333333333336</c:v>
                </c:pt>
                <c:pt idx="34">
                  <c:v>47.222222222222221</c:v>
                </c:pt>
                <c:pt idx="35">
                  <c:v>48.611111111111114</c:v>
                </c:pt>
                <c:pt idx="36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820352"/>
        <c:axId val="222692480"/>
      </c:lineChart>
      <c:catAx>
        <c:axId val="222820352"/>
        <c:scaling>
          <c:orientation val="minMax"/>
        </c:scaling>
        <c:delete val="0"/>
        <c:axPos val="b"/>
        <c:majorGridlines/>
        <c:numFmt formatCode="0.0" sourceLinked="1"/>
        <c:majorTickMark val="cross"/>
        <c:minorTickMark val="none"/>
        <c:tickLblPos val="nextTo"/>
        <c:crossAx val="222692480"/>
        <c:crosses val="autoZero"/>
        <c:auto val="1"/>
        <c:lblAlgn val="ctr"/>
        <c:lblOffset val="150"/>
        <c:noMultiLvlLbl val="0"/>
      </c:catAx>
      <c:valAx>
        <c:axId val="222692480"/>
        <c:scaling>
          <c:orientation val="minMax"/>
          <c:max val="100"/>
          <c:min val="-10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22820352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4</xdr:row>
      <xdr:rowOff>152398</xdr:rowOff>
    </xdr:from>
    <xdr:to>
      <xdr:col>20</xdr:col>
      <xdr:colOff>37425</xdr:colOff>
      <xdr:row>33</xdr:row>
      <xdr:rowOff>27898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28</xdr:col>
      <xdr:colOff>0</xdr:colOff>
      <xdr:row>37</xdr:row>
      <xdr:rowOff>180975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5"/>
  <sheetViews>
    <sheetView zoomScale="115" zoomScaleNormal="115" workbookViewId="0"/>
  </sheetViews>
  <sheetFormatPr defaultRowHeight="15" x14ac:dyDescent="0.25"/>
  <cols>
    <col min="1" max="1" width="3.140625" customWidth="1"/>
    <col min="2" max="2" width="18.42578125" customWidth="1"/>
    <col min="5" max="23" width="12.28515625" customWidth="1"/>
  </cols>
  <sheetData>
    <row r="1" spans="2:18" ht="15.75" thickBot="1" x14ac:dyDescent="0.3"/>
    <row r="2" spans="2:18" x14ac:dyDescent="0.25">
      <c r="B2" s="1" t="s">
        <v>3</v>
      </c>
      <c r="C2" s="2">
        <v>45</v>
      </c>
      <c r="E2" s="97" t="s">
        <v>13</v>
      </c>
      <c r="F2" s="109"/>
      <c r="G2" s="109"/>
      <c r="H2" s="102" t="s">
        <v>29</v>
      </c>
      <c r="I2" s="103"/>
      <c r="J2" s="109" t="s">
        <v>14</v>
      </c>
      <c r="K2" s="109"/>
      <c r="L2" s="98"/>
      <c r="M2" s="97" t="s">
        <v>15</v>
      </c>
      <c r="N2" s="98"/>
    </row>
    <row r="3" spans="2:18" x14ac:dyDescent="0.25">
      <c r="B3" s="3" t="s">
        <v>4</v>
      </c>
      <c r="C3" s="4">
        <v>135</v>
      </c>
      <c r="E3" s="20" t="s">
        <v>10</v>
      </c>
      <c r="F3" s="21" t="s">
        <v>11</v>
      </c>
      <c r="G3" s="39" t="s">
        <v>12</v>
      </c>
      <c r="H3" s="43" t="s">
        <v>30</v>
      </c>
      <c r="I3" s="44" t="s">
        <v>31</v>
      </c>
      <c r="J3" s="41" t="s">
        <v>10</v>
      </c>
      <c r="K3" s="21" t="s">
        <v>11</v>
      </c>
      <c r="L3" s="22" t="s">
        <v>12</v>
      </c>
      <c r="M3" s="23" t="s">
        <v>16</v>
      </c>
      <c r="N3" s="24" t="s">
        <v>17</v>
      </c>
    </row>
    <row r="4" spans="2:18" ht="15.75" thickBot="1" x14ac:dyDescent="0.3">
      <c r="B4" s="3" t="s">
        <v>5</v>
      </c>
      <c r="C4" s="4">
        <v>45</v>
      </c>
      <c r="E4" s="13">
        <f>C9*COS(RADIANS(C2)) + C11*SIN(RADIANS(C2))</f>
        <v>176.77669529663689</v>
      </c>
      <c r="F4" s="14">
        <f>C10</f>
        <v>-20</v>
      </c>
      <c r="G4" s="40">
        <f>-C9*SIN(RADIANS(C2)) + C11*COS(RADIANS(C2))</f>
        <v>-35.355339059327363</v>
      </c>
      <c r="H4" s="45">
        <f>ATAN2(E4, G4)</f>
        <v>-0.19739555984988069</v>
      </c>
      <c r="I4" s="46">
        <f>DEGREES(H4)</f>
        <v>-11.30993247402021</v>
      </c>
      <c r="J4" s="42">
        <f>E4*COS(H4) + G4*SIN(H4)</f>
        <v>180.27756377319946</v>
      </c>
      <c r="K4" s="14">
        <f>F4</f>
        <v>-20</v>
      </c>
      <c r="L4" s="15">
        <f xml:space="preserve"> -E4*SIN(H4) + G4*COS(H4)</f>
        <v>0</v>
      </c>
      <c r="M4" s="18">
        <f>J4-C5</f>
        <v>140.27756377319946</v>
      </c>
      <c r="N4" s="19">
        <f>K4</f>
        <v>-20</v>
      </c>
    </row>
    <row r="5" spans="2:18" ht="15.75" thickBot="1" x14ac:dyDescent="0.3">
      <c r="B5" s="3" t="s">
        <v>7</v>
      </c>
      <c r="C5" s="4">
        <v>40</v>
      </c>
    </row>
    <row r="6" spans="2:18" x14ac:dyDescent="0.25">
      <c r="B6" s="3" t="s">
        <v>8</v>
      </c>
      <c r="C6" s="4">
        <v>85</v>
      </c>
      <c r="E6" s="99" t="s">
        <v>24</v>
      </c>
      <c r="F6" s="100"/>
      <c r="G6" s="100"/>
      <c r="H6" s="100"/>
      <c r="I6" s="100"/>
      <c r="J6" s="100"/>
      <c r="K6" s="100"/>
      <c r="L6" s="100"/>
      <c r="M6" s="100"/>
      <c r="N6" s="100"/>
      <c r="O6" s="101"/>
      <c r="P6" s="38"/>
      <c r="Q6" s="38"/>
      <c r="R6" s="38"/>
    </row>
    <row r="7" spans="2:18" ht="15.75" thickBot="1" x14ac:dyDescent="0.3">
      <c r="B7" s="5" t="s">
        <v>9</v>
      </c>
      <c r="C7" s="6">
        <v>141</v>
      </c>
      <c r="E7" s="104" t="s">
        <v>23</v>
      </c>
      <c r="F7" s="105"/>
      <c r="G7" s="33" t="s">
        <v>25</v>
      </c>
      <c r="H7" s="33" t="s">
        <v>18</v>
      </c>
      <c r="I7" s="33" t="s">
        <v>19</v>
      </c>
      <c r="J7" s="33" t="s">
        <v>20</v>
      </c>
      <c r="K7" s="34" t="s">
        <v>26</v>
      </c>
      <c r="L7" s="105" t="s">
        <v>27</v>
      </c>
      <c r="M7" s="106"/>
      <c r="N7" s="107" t="s">
        <v>28</v>
      </c>
      <c r="O7" s="108"/>
      <c r="P7" s="36"/>
      <c r="Q7" s="36"/>
      <c r="R7" s="36"/>
    </row>
    <row r="8" spans="2:18" ht="15.75" thickBot="1" x14ac:dyDescent="0.3">
      <c r="E8" s="16">
        <f>ATAN2(M4, N4)</f>
        <v>-0.14162002908380575</v>
      </c>
      <c r="F8" s="29">
        <f>DEGREES(E8)</f>
        <v>-8.1142299610220405</v>
      </c>
      <c r="G8" s="29">
        <f>SQRT(M4*M4+N4*N4)</f>
        <v>141.69613579115008</v>
      </c>
      <c r="H8" s="47" t="str">
        <f>IF(C6 + C7 &gt;G8, "TRUE", "FALSE")</f>
        <v>TRUE</v>
      </c>
      <c r="I8" s="17">
        <f>C6*C6</f>
        <v>7225</v>
      </c>
      <c r="J8" s="17">
        <f>C7*C7</f>
        <v>19881</v>
      </c>
      <c r="K8" s="35">
        <f>G8*G8</f>
        <v>20077.794898144042</v>
      </c>
      <c r="L8" s="29">
        <f>ACOS((I8 + K8 - J8) / (2 * C6 * G8))</f>
        <v>1.2575933983100944</v>
      </c>
      <c r="M8" s="29">
        <f>DEGREES(L8)</f>
        <v>72.054794066683087</v>
      </c>
      <c r="N8" s="14">
        <f>ACOS(( J8 + I8 - K8) / (2 * C7 * C6))</f>
        <v>1.2732153221820888</v>
      </c>
      <c r="O8" s="30">
        <f>DEGREES(N8)</f>
        <v>72.949864372423036</v>
      </c>
      <c r="P8" s="37"/>
      <c r="Q8" s="37"/>
      <c r="R8" s="37"/>
    </row>
    <row r="9" spans="2:18" x14ac:dyDescent="0.25">
      <c r="B9" s="7" t="s">
        <v>0</v>
      </c>
      <c r="C9" s="8">
        <v>150</v>
      </c>
    </row>
    <row r="10" spans="2:18" x14ac:dyDescent="0.25">
      <c r="B10" s="9" t="s">
        <v>1</v>
      </c>
      <c r="C10" s="10">
        <v>-20</v>
      </c>
    </row>
    <row r="11" spans="2:18" ht="15.75" thickBot="1" x14ac:dyDescent="0.3">
      <c r="B11" s="11" t="s">
        <v>2</v>
      </c>
      <c r="C11" s="12">
        <v>100</v>
      </c>
    </row>
    <row r="12" spans="2:18" ht="15.75" thickBot="1" x14ac:dyDescent="0.3"/>
    <row r="13" spans="2:18" x14ac:dyDescent="0.25">
      <c r="B13" s="25" t="s">
        <v>6</v>
      </c>
      <c r="C13" s="26">
        <f>I4</f>
        <v>-11.30993247402021</v>
      </c>
    </row>
    <row r="14" spans="2:18" x14ac:dyDescent="0.25">
      <c r="B14" s="28" t="s">
        <v>21</v>
      </c>
      <c r="C14" s="31">
        <f>C3 - M8 - F8</f>
        <v>71.059435894338947</v>
      </c>
    </row>
    <row r="15" spans="2:18" ht="15.75" thickBot="1" x14ac:dyDescent="0.3">
      <c r="B15" s="27" t="s">
        <v>22</v>
      </c>
      <c r="C15" s="32">
        <f>O8-C4</f>
        <v>27.949864372423036</v>
      </c>
    </row>
  </sheetData>
  <mergeCells count="8">
    <mergeCell ref="M2:N2"/>
    <mergeCell ref="E6:O6"/>
    <mergeCell ref="H2:I2"/>
    <mergeCell ref="E7:F7"/>
    <mergeCell ref="L7:M7"/>
    <mergeCell ref="N7:O7"/>
    <mergeCell ref="E2:G2"/>
    <mergeCell ref="J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3"/>
  <sheetViews>
    <sheetView tabSelected="1" workbookViewId="0">
      <selection activeCell="K5" sqref="K5"/>
    </sheetView>
  </sheetViews>
  <sheetFormatPr defaultRowHeight="15" x14ac:dyDescent="0.25"/>
  <cols>
    <col min="1" max="1" width="2.7109375" customWidth="1"/>
    <col min="2" max="6" width="9.140625" style="66"/>
    <col min="7" max="7" width="3.42578125" customWidth="1"/>
    <col min="8" max="8" width="9.85546875" customWidth="1"/>
    <col min="9" max="9" width="9.140625" customWidth="1"/>
    <col min="10" max="10" width="10.7109375" customWidth="1"/>
  </cols>
  <sheetData>
    <row r="1" spans="2:10" ht="15.75" thickBot="1" x14ac:dyDescent="0.3"/>
    <row r="2" spans="2:10" ht="15.75" thickBot="1" x14ac:dyDescent="0.3">
      <c r="B2" s="79" t="s">
        <v>32</v>
      </c>
      <c r="C2" s="76" t="s">
        <v>39</v>
      </c>
      <c r="D2" s="77" t="s">
        <v>33</v>
      </c>
      <c r="E2" s="77" t="s">
        <v>34</v>
      </c>
      <c r="F2" s="78" t="s">
        <v>47</v>
      </c>
      <c r="H2" s="55" t="s">
        <v>36</v>
      </c>
      <c r="I2" s="89">
        <v>-5</v>
      </c>
    </row>
    <row r="3" spans="2:10" x14ac:dyDescent="0.25">
      <c r="B3" s="80">
        <v>0</v>
      </c>
      <c r="C3" s="85">
        <f t="shared" ref="C3:C39" si="0">B3 * ($J$14-$J$15) / 180 + $J$15</f>
        <v>0</v>
      </c>
      <c r="D3" s="74">
        <f t="shared" ref="D3:D39" si="1">$I$13*COS(RADIANS(C3)) + $I$10</f>
        <v>5</v>
      </c>
      <c r="E3" s="74">
        <f t="shared" ref="E3:E39" si="2">$I$13*SIN(RADIANS(C3)) + $I$11</f>
        <v>0</v>
      </c>
      <c r="F3" s="75">
        <f t="shared" ref="F3:F39" si="3">B3 * ($I$8 - $I$4) / 180 + $I$4</f>
        <v>0</v>
      </c>
      <c r="H3" s="90" t="s">
        <v>35</v>
      </c>
      <c r="I3" s="91">
        <v>5</v>
      </c>
    </row>
    <row r="4" spans="2:10" ht="15.75" thickBot="1" x14ac:dyDescent="0.3">
      <c r="B4" s="81">
        <v>5</v>
      </c>
      <c r="C4" s="83">
        <f t="shared" si="0"/>
        <v>3.75</v>
      </c>
      <c r="D4" s="70">
        <f t="shared" si="1"/>
        <v>4.9892946161930176</v>
      </c>
      <c r="E4" s="70">
        <f t="shared" si="2"/>
        <v>0.32701564615071532</v>
      </c>
      <c r="F4" s="71">
        <f t="shared" si="3"/>
        <v>0</v>
      </c>
      <c r="H4" s="57" t="s">
        <v>45</v>
      </c>
      <c r="I4" s="92">
        <v>0</v>
      </c>
    </row>
    <row r="5" spans="2:10" ht="15.75" thickBot="1" x14ac:dyDescent="0.3">
      <c r="B5" s="81">
        <v>10</v>
      </c>
      <c r="C5" s="83">
        <f t="shared" si="0"/>
        <v>7.5</v>
      </c>
      <c r="D5" s="70">
        <f t="shared" si="1"/>
        <v>4.957224306869052</v>
      </c>
      <c r="E5" s="70">
        <f t="shared" si="2"/>
        <v>0.65263096110025787</v>
      </c>
      <c r="F5" s="71">
        <f t="shared" si="3"/>
        <v>0</v>
      </c>
    </row>
    <row r="6" spans="2:10" x14ac:dyDescent="0.25">
      <c r="B6" s="81">
        <v>15</v>
      </c>
      <c r="C6" s="83">
        <f t="shared" si="0"/>
        <v>11.25</v>
      </c>
      <c r="D6" s="70">
        <f t="shared" si="1"/>
        <v>4.9039264020161522</v>
      </c>
      <c r="E6" s="70">
        <f t="shared" si="2"/>
        <v>0.97545161008064118</v>
      </c>
      <c r="F6" s="71">
        <f t="shared" si="3"/>
        <v>0</v>
      </c>
      <c r="H6" s="55" t="s">
        <v>38</v>
      </c>
      <c r="I6" s="89">
        <v>5</v>
      </c>
    </row>
    <row r="7" spans="2:10" x14ac:dyDescent="0.25">
      <c r="B7" s="81">
        <v>20</v>
      </c>
      <c r="C7" s="83">
        <f t="shared" si="0"/>
        <v>15</v>
      </c>
      <c r="D7" s="70">
        <f t="shared" si="1"/>
        <v>4.8296291314453415</v>
      </c>
      <c r="E7" s="70">
        <f t="shared" si="2"/>
        <v>1.2940952255126037</v>
      </c>
      <c r="F7" s="71">
        <f t="shared" si="3"/>
        <v>0</v>
      </c>
      <c r="H7" s="90" t="s">
        <v>37</v>
      </c>
      <c r="I7" s="91">
        <v>0</v>
      </c>
    </row>
    <row r="8" spans="2:10" ht="15.75" thickBot="1" x14ac:dyDescent="0.3">
      <c r="B8" s="81">
        <v>25</v>
      </c>
      <c r="C8" s="83">
        <f t="shared" si="0"/>
        <v>18.75</v>
      </c>
      <c r="D8" s="70">
        <f t="shared" si="1"/>
        <v>4.7346506474755286</v>
      </c>
      <c r="E8" s="70">
        <f t="shared" si="2"/>
        <v>1.6071973265158079</v>
      </c>
      <c r="F8" s="71">
        <f t="shared" si="3"/>
        <v>0</v>
      </c>
      <c r="H8" s="57" t="s">
        <v>46</v>
      </c>
      <c r="I8" s="92">
        <v>0</v>
      </c>
    </row>
    <row r="9" spans="2:10" ht="15.75" thickBot="1" x14ac:dyDescent="0.3">
      <c r="B9" s="81">
        <v>30</v>
      </c>
      <c r="C9" s="83">
        <f t="shared" si="0"/>
        <v>22.5</v>
      </c>
      <c r="D9" s="70">
        <f t="shared" si="1"/>
        <v>4.6193976625564339</v>
      </c>
      <c r="E9" s="70">
        <f t="shared" si="2"/>
        <v>1.913417161825449</v>
      </c>
      <c r="F9" s="71">
        <f t="shared" si="3"/>
        <v>0</v>
      </c>
    </row>
    <row r="10" spans="2:10" x14ac:dyDescent="0.25">
      <c r="B10" s="81">
        <v>35</v>
      </c>
      <c r="C10" s="83">
        <f t="shared" si="0"/>
        <v>26.25</v>
      </c>
      <c r="D10" s="70">
        <f t="shared" si="1"/>
        <v>4.4843637076634408</v>
      </c>
      <c r="E10" s="70">
        <f t="shared" si="2"/>
        <v>2.2114434510950067</v>
      </c>
      <c r="F10" s="71">
        <f t="shared" si="3"/>
        <v>0</v>
      </c>
      <c r="H10" s="93" t="s">
        <v>40</v>
      </c>
      <c r="I10" s="94">
        <v>0</v>
      </c>
    </row>
    <row r="11" spans="2:10" ht="15.75" thickBot="1" x14ac:dyDescent="0.3">
      <c r="B11" s="81">
        <v>40</v>
      </c>
      <c r="C11" s="83">
        <f t="shared" si="0"/>
        <v>30</v>
      </c>
      <c r="D11" s="70">
        <f t="shared" si="1"/>
        <v>4.3301270189221936</v>
      </c>
      <c r="E11" s="70">
        <f t="shared" si="2"/>
        <v>2.4999999999999996</v>
      </c>
      <c r="F11" s="71">
        <f t="shared" si="3"/>
        <v>0</v>
      </c>
      <c r="H11" s="95" t="s">
        <v>41</v>
      </c>
      <c r="I11" s="96">
        <v>0</v>
      </c>
    </row>
    <row r="12" spans="2:10" ht="15.75" thickBot="1" x14ac:dyDescent="0.3">
      <c r="B12" s="81">
        <v>45</v>
      </c>
      <c r="C12" s="83">
        <f t="shared" si="0"/>
        <v>33.75</v>
      </c>
      <c r="D12" s="70">
        <f t="shared" si="1"/>
        <v>4.1573480615127263</v>
      </c>
      <c r="E12" s="70">
        <f t="shared" si="2"/>
        <v>2.7778511650980109</v>
      </c>
      <c r="F12" s="71">
        <f t="shared" si="3"/>
        <v>0</v>
      </c>
    </row>
    <row r="13" spans="2:10" x14ac:dyDescent="0.25">
      <c r="B13" s="81">
        <v>50</v>
      </c>
      <c r="C13" s="83">
        <f t="shared" si="0"/>
        <v>37.5</v>
      </c>
      <c r="D13" s="70">
        <f t="shared" si="1"/>
        <v>3.9667667014561756</v>
      </c>
      <c r="E13" s="70">
        <f t="shared" si="2"/>
        <v>3.0438071450436031</v>
      </c>
      <c r="F13" s="71">
        <f t="shared" si="3"/>
        <v>0</v>
      </c>
      <c r="H13" s="53" t="s">
        <v>42</v>
      </c>
      <c r="I13" s="110">
        <f>SQRT((I6-I2)^2) / 2</f>
        <v>5</v>
      </c>
      <c r="J13" s="111"/>
    </row>
    <row r="14" spans="2:10" x14ac:dyDescent="0.25">
      <c r="B14" s="81">
        <v>55</v>
      </c>
      <c r="C14" s="83">
        <f t="shared" si="0"/>
        <v>41.25</v>
      </c>
      <c r="D14" s="70">
        <f t="shared" si="1"/>
        <v>3.7591990373948869</v>
      </c>
      <c r="E14" s="70">
        <f t="shared" si="2"/>
        <v>3.2967290755003442</v>
      </c>
      <c r="F14" s="71">
        <f t="shared" si="3"/>
        <v>0</v>
      </c>
      <c r="H14" s="86" t="s">
        <v>43</v>
      </c>
      <c r="I14" s="69">
        <f>ATAN2(I2, I3)</f>
        <v>2.3561944901923448</v>
      </c>
      <c r="J14" s="87">
        <f>DEGREES(I14)</f>
        <v>135</v>
      </c>
    </row>
    <row r="15" spans="2:10" ht="15.75" thickBot="1" x14ac:dyDescent="0.3">
      <c r="B15" s="81">
        <v>60</v>
      </c>
      <c r="C15" s="83">
        <f t="shared" si="0"/>
        <v>45</v>
      </c>
      <c r="D15" s="70">
        <f t="shared" si="1"/>
        <v>3.5355339059327378</v>
      </c>
      <c r="E15" s="70">
        <f t="shared" si="2"/>
        <v>3.5355339059327373</v>
      </c>
      <c r="F15" s="71">
        <f t="shared" si="3"/>
        <v>0</v>
      </c>
      <c r="H15" s="54" t="s">
        <v>44</v>
      </c>
      <c r="I15" s="35">
        <f>ATAN2(I6,I7)</f>
        <v>0</v>
      </c>
      <c r="J15" s="88">
        <f>MOD(DEGREES(I15) + 360, 360)</f>
        <v>0</v>
      </c>
    </row>
    <row r="16" spans="2:10" x14ac:dyDescent="0.25">
      <c r="B16" s="81">
        <v>65</v>
      </c>
      <c r="C16" s="83">
        <f t="shared" si="0"/>
        <v>48.75</v>
      </c>
      <c r="D16" s="70">
        <f t="shared" si="1"/>
        <v>3.2967290755003442</v>
      </c>
      <c r="E16" s="70">
        <f t="shared" si="2"/>
        <v>3.7591990373948869</v>
      </c>
      <c r="F16" s="71">
        <f t="shared" si="3"/>
        <v>0</v>
      </c>
    </row>
    <row r="17" spans="2:8" x14ac:dyDescent="0.25">
      <c r="B17" s="81">
        <v>70</v>
      </c>
      <c r="C17" s="83">
        <f t="shared" si="0"/>
        <v>52.5</v>
      </c>
      <c r="D17" s="70">
        <f t="shared" si="1"/>
        <v>3.0438071450436031</v>
      </c>
      <c r="E17" s="70">
        <f t="shared" si="2"/>
        <v>3.9667667014561756</v>
      </c>
      <c r="F17" s="71">
        <f t="shared" si="3"/>
        <v>0</v>
      </c>
    </row>
    <row r="18" spans="2:8" x14ac:dyDescent="0.25">
      <c r="B18" s="81">
        <v>75</v>
      </c>
      <c r="C18" s="83">
        <f t="shared" si="0"/>
        <v>56.25</v>
      </c>
      <c r="D18" s="70">
        <f t="shared" si="1"/>
        <v>2.7778511650980113</v>
      </c>
      <c r="E18" s="70">
        <f t="shared" si="2"/>
        <v>4.1573480615127263</v>
      </c>
      <c r="F18" s="71">
        <f t="shared" si="3"/>
        <v>0</v>
      </c>
    </row>
    <row r="19" spans="2:8" x14ac:dyDescent="0.25">
      <c r="B19" s="81">
        <v>80</v>
      </c>
      <c r="C19" s="83">
        <f t="shared" si="0"/>
        <v>60</v>
      </c>
      <c r="D19" s="70">
        <f t="shared" si="1"/>
        <v>2.5000000000000004</v>
      </c>
      <c r="E19" s="70">
        <f t="shared" si="2"/>
        <v>4.3301270189221928</v>
      </c>
      <c r="F19" s="71">
        <f t="shared" si="3"/>
        <v>0</v>
      </c>
    </row>
    <row r="20" spans="2:8" x14ac:dyDescent="0.25">
      <c r="B20" s="81">
        <v>85</v>
      </c>
      <c r="C20" s="83">
        <f t="shared" si="0"/>
        <v>63.75</v>
      </c>
      <c r="D20" s="70">
        <f t="shared" si="1"/>
        <v>2.2114434510950063</v>
      </c>
      <c r="E20" s="70">
        <f t="shared" si="2"/>
        <v>4.4843637076634417</v>
      </c>
      <c r="F20" s="71">
        <f t="shared" si="3"/>
        <v>0</v>
      </c>
    </row>
    <row r="21" spans="2:8" x14ac:dyDescent="0.25">
      <c r="B21" s="81">
        <v>90</v>
      </c>
      <c r="C21" s="83">
        <f t="shared" si="0"/>
        <v>67.5</v>
      </c>
      <c r="D21" s="70">
        <f t="shared" si="1"/>
        <v>1.9134171618254492</v>
      </c>
      <c r="E21" s="70">
        <f t="shared" si="2"/>
        <v>4.6193976625564339</v>
      </c>
      <c r="F21" s="71">
        <f t="shared" si="3"/>
        <v>0</v>
      </c>
    </row>
    <row r="22" spans="2:8" x14ac:dyDescent="0.25">
      <c r="B22" s="81">
        <v>95</v>
      </c>
      <c r="C22" s="83">
        <f t="shared" si="0"/>
        <v>71.25</v>
      </c>
      <c r="D22" s="70">
        <f t="shared" si="1"/>
        <v>1.6071973265158084</v>
      </c>
      <c r="E22" s="70">
        <f t="shared" si="2"/>
        <v>4.7346506474755277</v>
      </c>
      <c r="F22" s="71">
        <f t="shared" si="3"/>
        <v>0</v>
      </c>
    </row>
    <row r="23" spans="2:8" x14ac:dyDescent="0.25">
      <c r="B23" s="81">
        <v>100</v>
      </c>
      <c r="C23" s="83">
        <f t="shared" si="0"/>
        <v>75</v>
      </c>
      <c r="D23" s="70">
        <f t="shared" si="1"/>
        <v>1.2940952255126037</v>
      </c>
      <c r="E23" s="70">
        <f t="shared" si="2"/>
        <v>4.8296291314453415</v>
      </c>
      <c r="F23" s="71">
        <f t="shared" si="3"/>
        <v>0</v>
      </c>
    </row>
    <row r="24" spans="2:8" x14ac:dyDescent="0.25">
      <c r="B24" s="81">
        <v>105</v>
      </c>
      <c r="C24" s="83">
        <f t="shared" si="0"/>
        <v>78.75</v>
      </c>
      <c r="D24" s="70">
        <f t="shared" si="1"/>
        <v>0.97545161008064163</v>
      </c>
      <c r="E24" s="70">
        <f t="shared" si="2"/>
        <v>4.9039264020161522</v>
      </c>
      <c r="F24" s="71">
        <f t="shared" si="3"/>
        <v>0</v>
      </c>
      <c r="H24" s="68"/>
    </row>
    <row r="25" spans="2:8" x14ac:dyDescent="0.25">
      <c r="B25" s="81">
        <v>110</v>
      </c>
      <c r="C25" s="83">
        <f t="shared" si="0"/>
        <v>82.5</v>
      </c>
      <c r="D25" s="70">
        <f t="shared" si="1"/>
        <v>0.65263096110025853</v>
      </c>
      <c r="E25" s="70">
        <f t="shared" si="2"/>
        <v>4.957224306869052</v>
      </c>
      <c r="F25" s="71">
        <f t="shared" si="3"/>
        <v>0</v>
      </c>
    </row>
    <row r="26" spans="2:8" x14ac:dyDescent="0.25">
      <c r="B26" s="81">
        <v>115</v>
      </c>
      <c r="C26" s="83">
        <f t="shared" si="0"/>
        <v>86.25</v>
      </c>
      <c r="D26" s="70">
        <f t="shared" si="1"/>
        <v>0.32701564615071521</v>
      </c>
      <c r="E26" s="70">
        <f t="shared" si="2"/>
        <v>4.9892946161930176</v>
      </c>
      <c r="F26" s="71">
        <f t="shared" si="3"/>
        <v>0</v>
      </c>
    </row>
    <row r="27" spans="2:8" x14ac:dyDescent="0.25">
      <c r="B27" s="81">
        <v>120</v>
      </c>
      <c r="C27" s="83">
        <f t="shared" si="0"/>
        <v>90</v>
      </c>
      <c r="D27" s="70">
        <f t="shared" si="1"/>
        <v>3.06287113727155E-16</v>
      </c>
      <c r="E27" s="70">
        <f t="shared" si="2"/>
        <v>5</v>
      </c>
      <c r="F27" s="71">
        <f t="shared" si="3"/>
        <v>0</v>
      </c>
    </row>
    <row r="28" spans="2:8" x14ac:dyDescent="0.25">
      <c r="B28" s="81">
        <v>125</v>
      </c>
      <c r="C28" s="83">
        <f t="shared" si="0"/>
        <v>93.75</v>
      </c>
      <c r="D28" s="70">
        <f t="shared" si="1"/>
        <v>-0.3270156461507146</v>
      </c>
      <c r="E28" s="70">
        <f t="shared" si="2"/>
        <v>4.9892946161930176</v>
      </c>
      <c r="F28" s="71">
        <f t="shared" si="3"/>
        <v>0</v>
      </c>
    </row>
    <row r="29" spans="2:8" x14ac:dyDescent="0.25">
      <c r="B29" s="81">
        <v>130</v>
      </c>
      <c r="C29" s="83">
        <f t="shared" si="0"/>
        <v>97.5</v>
      </c>
      <c r="D29" s="70">
        <f t="shared" si="1"/>
        <v>-0.65263096110025798</v>
      </c>
      <c r="E29" s="70">
        <f t="shared" si="2"/>
        <v>4.957224306869052</v>
      </c>
      <c r="F29" s="71">
        <f t="shared" si="3"/>
        <v>0</v>
      </c>
    </row>
    <row r="30" spans="2:8" x14ac:dyDescent="0.25">
      <c r="B30" s="81">
        <v>135</v>
      </c>
      <c r="C30" s="83">
        <f t="shared" si="0"/>
        <v>101.25</v>
      </c>
      <c r="D30" s="70">
        <f t="shared" si="1"/>
        <v>-0.97545161008064096</v>
      </c>
      <c r="E30" s="70">
        <f t="shared" si="2"/>
        <v>4.9039264020161522</v>
      </c>
      <c r="F30" s="71">
        <f t="shared" si="3"/>
        <v>0</v>
      </c>
    </row>
    <row r="31" spans="2:8" x14ac:dyDescent="0.25">
      <c r="B31" s="81">
        <v>140</v>
      </c>
      <c r="C31" s="83">
        <f t="shared" si="0"/>
        <v>105</v>
      </c>
      <c r="D31" s="70">
        <f t="shared" si="1"/>
        <v>-1.2940952255126041</v>
      </c>
      <c r="E31" s="70">
        <f t="shared" si="2"/>
        <v>4.8296291314453415</v>
      </c>
      <c r="F31" s="71">
        <f t="shared" si="3"/>
        <v>0</v>
      </c>
    </row>
    <row r="32" spans="2:8" x14ac:dyDescent="0.25">
      <c r="B32" s="81">
        <v>145</v>
      </c>
      <c r="C32" s="83">
        <f t="shared" si="0"/>
        <v>108.75</v>
      </c>
      <c r="D32" s="70">
        <f t="shared" si="1"/>
        <v>-1.6071973265158079</v>
      </c>
      <c r="E32" s="70">
        <f t="shared" si="2"/>
        <v>4.7346506474755286</v>
      </c>
      <c r="F32" s="71">
        <f t="shared" si="3"/>
        <v>0</v>
      </c>
    </row>
    <row r="33" spans="2:6" x14ac:dyDescent="0.25">
      <c r="B33" s="81">
        <v>150</v>
      </c>
      <c r="C33" s="83">
        <f t="shared" si="0"/>
        <v>112.5</v>
      </c>
      <c r="D33" s="70">
        <f t="shared" si="1"/>
        <v>-1.9134171618254485</v>
      </c>
      <c r="E33" s="70">
        <f t="shared" si="2"/>
        <v>4.6193976625564339</v>
      </c>
      <c r="F33" s="71">
        <f t="shared" si="3"/>
        <v>0</v>
      </c>
    </row>
    <row r="34" spans="2:6" x14ac:dyDescent="0.25">
      <c r="B34" s="81">
        <v>155</v>
      </c>
      <c r="C34" s="83">
        <f t="shared" si="0"/>
        <v>116.25</v>
      </c>
      <c r="D34" s="70">
        <f t="shared" si="1"/>
        <v>-2.2114434510950058</v>
      </c>
      <c r="E34" s="70">
        <f t="shared" si="2"/>
        <v>4.4843637076634417</v>
      </c>
      <c r="F34" s="71">
        <f t="shared" si="3"/>
        <v>0</v>
      </c>
    </row>
    <row r="35" spans="2:6" x14ac:dyDescent="0.25">
      <c r="B35" s="81">
        <v>160</v>
      </c>
      <c r="C35" s="83">
        <f t="shared" si="0"/>
        <v>120</v>
      </c>
      <c r="D35" s="70">
        <f t="shared" si="1"/>
        <v>-2.4999999999999991</v>
      </c>
      <c r="E35" s="70">
        <f t="shared" si="2"/>
        <v>4.3301270189221936</v>
      </c>
      <c r="F35" s="71">
        <f t="shared" si="3"/>
        <v>0</v>
      </c>
    </row>
    <row r="36" spans="2:6" x14ac:dyDescent="0.25">
      <c r="B36" s="81">
        <v>165</v>
      </c>
      <c r="C36" s="83">
        <f t="shared" si="0"/>
        <v>123.75</v>
      </c>
      <c r="D36" s="70">
        <f t="shared" si="1"/>
        <v>-2.7778511650980113</v>
      </c>
      <c r="E36" s="70">
        <f t="shared" si="2"/>
        <v>4.1573480615127254</v>
      </c>
      <c r="F36" s="71">
        <f t="shared" si="3"/>
        <v>0</v>
      </c>
    </row>
    <row r="37" spans="2:6" x14ac:dyDescent="0.25">
      <c r="B37" s="81">
        <v>170</v>
      </c>
      <c r="C37" s="83">
        <f t="shared" si="0"/>
        <v>127.5</v>
      </c>
      <c r="D37" s="70">
        <f t="shared" si="1"/>
        <v>-3.0438071450436031</v>
      </c>
      <c r="E37" s="70">
        <f t="shared" si="2"/>
        <v>3.9667667014561756</v>
      </c>
      <c r="F37" s="71">
        <f t="shared" si="3"/>
        <v>0</v>
      </c>
    </row>
    <row r="38" spans="2:6" x14ac:dyDescent="0.25">
      <c r="B38" s="81">
        <v>175</v>
      </c>
      <c r="C38" s="83">
        <f t="shared" si="0"/>
        <v>131.25</v>
      </c>
      <c r="D38" s="70">
        <f t="shared" si="1"/>
        <v>-3.2967290755003442</v>
      </c>
      <c r="E38" s="70">
        <f t="shared" si="2"/>
        <v>3.7591990373948869</v>
      </c>
      <c r="F38" s="71">
        <f t="shared" si="3"/>
        <v>0</v>
      </c>
    </row>
    <row r="39" spans="2:6" ht="15.75" thickBot="1" x14ac:dyDescent="0.3">
      <c r="B39" s="82">
        <v>180</v>
      </c>
      <c r="C39" s="84">
        <f t="shared" si="0"/>
        <v>135</v>
      </c>
      <c r="D39" s="72">
        <f t="shared" si="1"/>
        <v>-3.5355339059327373</v>
      </c>
      <c r="E39" s="72">
        <f t="shared" si="2"/>
        <v>3.5355339059327378</v>
      </c>
      <c r="F39" s="73">
        <f t="shared" si="3"/>
        <v>0</v>
      </c>
    </row>
    <row r="40" spans="2:6" x14ac:dyDescent="0.25">
      <c r="B40" s="67"/>
      <c r="C40" s="67"/>
      <c r="D40" s="67"/>
    </row>
    <row r="41" spans="2:6" x14ac:dyDescent="0.25">
      <c r="B41" s="67"/>
      <c r="C41" s="67"/>
      <c r="D41" s="67"/>
    </row>
    <row r="42" spans="2:6" x14ac:dyDescent="0.25">
      <c r="B42" s="67"/>
      <c r="C42" s="67"/>
      <c r="D42" s="67"/>
    </row>
    <row r="43" spans="2:6" x14ac:dyDescent="0.25">
      <c r="B43" s="67"/>
      <c r="C43" s="67"/>
      <c r="D43" s="67"/>
    </row>
    <row r="44" spans="2:6" x14ac:dyDescent="0.25">
      <c r="B44" s="67"/>
      <c r="C44" s="67"/>
      <c r="D44" s="67"/>
    </row>
    <row r="45" spans="2:6" x14ac:dyDescent="0.25">
      <c r="B45" s="67"/>
      <c r="C45" s="67"/>
      <c r="D45" s="67"/>
    </row>
    <row r="46" spans="2:6" x14ac:dyDescent="0.25">
      <c r="B46" s="67"/>
      <c r="C46" s="67"/>
      <c r="D46" s="67"/>
    </row>
    <row r="47" spans="2:6" x14ac:dyDescent="0.25">
      <c r="B47" s="67"/>
      <c r="C47" s="67"/>
      <c r="D47" s="67"/>
    </row>
    <row r="48" spans="2:6" x14ac:dyDescent="0.25">
      <c r="B48" s="67"/>
      <c r="C48" s="67"/>
      <c r="D48" s="67"/>
    </row>
    <row r="49" spans="2:4" x14ac:dyDescent="0.25">
      <c r="B49" s="67"/>
      <c r="C49" s="67"/>
      <c r="D49" s="67"/>
    </row>
    <row r="50" spans="2:4" x14ac:dyDescent="0.25">
      <c r="B50" s="67"/>
      <c r="C50" s="67"/>
      <c r="D50" s="67"/>
    </row>
    <row r="51" spans="2:4" x14ac:dyDescent="0.25">
      <c r="B51" s="67"/>
      <c r="C51" s="67"/>
      <c r="D51" s="67"/>
    </row>
    <row r="52" spans="2:4" x14ac:dyDescent="0.25">
      <c r="B52" s="67"/>
      <c r="C52" s="67"/>
      <c r="D52" s="67"/>
    </row>
    <row r="53" spans="2:4" x14ac:dyDescent="0.25">
      <c r="B53" s="67"/>
      <c r="C53" s="67"/>
      <c r="D53" s="67"/>
    </row>
    <row r="54" spans="2:4" x14ac:dyDescent="0.25">
      <c r="B54" s="67"/>
      <c r="C54" s="67"/>
      <c r="D54" s="67"/>
    </row>
    <row r="55" spans="2:4" x14ac:dyDescent="0.25">
      <c r="B55" s="67"/>
      <c r="C55" s="67"/>
      <c r="D55" s="67"/>
    </row>
    <row r="56" spans="2:4" x14ac:dyDescent="0.25">
      <c r="B56" s="67"/>
      <c r="C56" s="67"/>
      <c r="D56" s="67"/>
    </row>
    <row r="57" spans="2:4" x14ac:dyDescent="0.25">
      <c r="B57" s="67"/>
      <c r="C57" s="67"/>
      <c r="D57" s="67"/>
    </row>
    <row r="58" spans="2:4" x14ac:dyDescent="0.25">
      <c r="B58" s="67"/>
      <c r="C58" s="67"/>
      <c r="D58" s="67"/>
    </row>
    <row r="59" spans="2:4" x14ac:dyDescent="0.25">
      <c r="B59" s="67"/>
      <c r="C59" s="67"/>
      <c r="D59" s="67"/>
    </row>
    <row r="60" spans="2:4" x14ac:dyDescent="0.25">
      <c r="B60" s="67"/>
      <c r="C60" s="67"/>
      <c r="D60" s="67"/>
    </row>
    <row r="61" spans="2:4" x14ac:dyDescent="0.25">
      <c r="B61" s="67"/>
      <c r="C61" s="67"/>
      <c r="D61" s="67"/>
    </row>
    <row r="62" spans="2:4" x14ac:dyDescent="0.25">
      <c r="B62" s="67"/>
      <c r="C62" s="67"/>
      <c r="D62" s="67"/>
    </row>
    <row r="63" spans="2:4" x14ac:dyDescent="0.25">
      <c r="B63" s="67"/>
      <c r="C63" s="67"/>
      <c r="D63" s="67"/>
    </row>
    <row r="64" spans="2:4" x14ac:dyDescent="0.25">
      <c r="B64" s="67"/>
      <c r="C64" s="67"/>
      <c r="D64" s="67"/>
    </row>
    <row r="65" spans="2:4" x14ac:dyDescent="0.25">
      <c r="B65" s="67"/>
      <c r="C65" s="67"/>
      <c r="D65" s="67"/>
    </row>
    <row r="66" spans="2:4" x14ac:dyDescent="0.25">
      <c r="B66" s="67"/>
      <c r="C66" s="67"/>
      <c r="D66" s="67"/>
    </row>
    <row r="67" spans="2:4" x14ac:dyDescent="0.25">
      <c r="B67" s="67"/>
      <c r="C67" s="67"/>
      <c r="D67" s="67"/>
    </row>
    <row r="68" spans="2:4" x14ac:dyDescent="0.25">
      <c r="B68" s="67"/>
      <c r="C68" s="67"/>
      <c r="D68" s="67"/>
    </row>
    <row r="69" spans="2:4" x14ac:dyDescent="0.25">
      <c r="B69" s="67"/>
      <c r="C69" s="67"/>
      <c r="D69" s="67"/>
    </row>
    <row r="70" spans="2:4" x14ac:dyDescent="0.25">
      <c r="B70" s="67"/>
      <c r="C70" s="67"/>
      <c r="D70" s="67"/>
    </row>
    <row r="71" spans="2:4" x14ac:dyDescent="0.25">
      <c r="B71" s="67"/>
      <c r="C71" s="67"/>
      <c r="D71" s="67"/>
    </row>
    <row r="72" spans="2:4" x14ac:dyDescent="0.25">
      <c r="B72" s="67"/>
      <c r="C72" s="67"/>
      <c r="D72" s="67"/>
    </row>
    <row r="73" spans="2:4" x14ac:dyDescent="0.25">
      <c r="B73" s="67"/>
      <c r="C73" s="67"/>
      <c r="D73" s="67"/>
    </row>
    <row r="74" spans="2:4" x14ac:dyDescent="0.25">
      <c r="B74" s="67"/>
      <c r="C74" s="67"/>
      <c r="D74" s="67"/>
    </row>
    <row r="75" spans="2:4" x14ac:dyDescent="0.25">
      <c r="B75" s="67"/>
      <c r="C75" s="67"/>
      <c r="D75" s="67"/>
    </row>
    <row r="76" spans="2:4" x14ac:dyDescent="0.25">
      <c r="B76" s="67"/>
      <c r="C76" s="67"/>
      <c r="D76" s="67"/>
    </row>
    <row r="77" spans="2:4" x14ac:dyDescent="0.25">
      <c r="B77" s="67"/>
      <c r="C77" s="67"/>
      <c r="D77" s="67"/>
    </row>
    <row r="78" spans="2:4" x14ac:dyDescent="0.25">
      <c r="B78" s="67"/>
      <c r="C78" s="67"/>
      <c r="D78" s="67"/>
    </row>
    <row r="79" spans="2:4" x14ac:dyDescent="0.25">
      <c r="B79" s="67"/>
      <c r="C79" s="67"/>
      <c r="D79" s="67"/>
    </row>
    <row r="80" spans="2:4" x14ac:dyDescent="0.25">
      <c r="B80" s="67"/>
      <c r="C80" s="67"/>
      <c r="D80" s="67"/>
    </row>
    <row r="81" spans="2:4" x14ac:dyDescent="0.25">
      <c r="B81" s="67"/>
      <c r="C81" s="67"/>
      <c r="D81" s="67"/>
    </row>
    <row r="82" spans="2:4" x14ac:dyDescent="0.25">
      <c r="B82" s="67"/>
      <c r="C82" s="67"/>
      <c r="D82" s="67"/>
    </row>
    <row r="83" spans="2:4" x14ac:dyDescent="0.25">
      <c r="B83" s="67"/>
      <c r="C83" s="67"/>
      <c r="D83" s="67"/>
    </row>
    <row r="84" spans="2:4" x14ac:dyDescent="0.25">
      <c r="B84" s="67"/>
      <c r="C84" s="67"/>
      <c r="D84" s="67"/>
    </row>
    <row r="85" spans="2:4" x14ac:dyDescent="0.25">
      <c r="B85" s="67"/>
      <c r="C85" s="67"/>
      <c r="D85" s="67"/>
    </row>
    <row r="86" spans="2:4" x14ac:dyDescent="0.25">
      <c r="B86" s="67"/>
      <c r="C86" s="67"/>
      <c r="D86" s="67"/>
    </row>
    <row r="87" spans="2:4" x14ac:dyDescent="0.25">
      <c r="B87" s="67"/>
      <c r="C87" s="67"/>
      <c r="D87" s="67"/>
    </row>
    <row r="88" spans="2:4" x14ac:dyDescent="0.25">
      <c r="B88" s="67"/>
      <c r="C88" s="67"/>
      <c r="D88" s="67"/>
    </row>
    <row r="89" spans="2:4" x14ac:dyDescent="0.25">
      <c r="B89" s="67"/>
      <c r="C89" s="67"/>
      <c r="D89" s="67"/>
    </row>
    <row r="90" spans="2:4" x14ac:dyDescent="0.25">
      <c r="B90" s="67"/>
      <c r="C90" s="67"/>
      <c r="D90" s="67"/>
    </row>
    <row r="91" spans="2:4" x14ac:dyDescent="0.25">
      <c r="B91" s="67"/>
      <c r="C91" s="67"/>
      <c r="D91" s="67"/>
    </row>
    <row r="92" spans="2:4" x14ac:dyDescent="0.25">
      <c r="B92" s="67"/>
      <c r="C92" s="67"/>
      <c r="D92" s="67"/>
    </row>
    <row r="93" spans="2:4" x14ac:dyDescent="0.25">
      <c r="B93" s="67"/>
      <c r="C93" s="67"/>
      <c r="D93" s="67"/>
    </row>
    <row r="94" spans="2:4" x14ac:dyDescent="0.25">
      <c r="B94" s="67"/>
      <c r="C94" s="67"/>
      <c r="D94" s="67"/>
    </row>
    <row r="95" spans="2:4" x14ac:dyDescent="0.25">
      <c r="B95" s="67"/>
      <c r="C95" s="67"/>
      <c r="D95" s="67"/>
    </row>
    <row r="96" spans="2:4" x14ac:dyDescent="0.25">
      <c r="B96" s="67"/>
      <c r="C96" s="67"/>
      <c r="D96" s="67"/>
    </row>
    <row r="97" spans="2:4" x14ac:dyDescent="0.25">
      <c r="B97" s="67"/>
      <c r="C97" s="67"/>
      <c r="D97" s="67"/>
    </row>
    <row r="98" spans="2:4" x14ac:dyDescent="0.25">
      <c r="B98" s="67"/>
      <c r="C98" s="67"/>
      <c r="D98" s="67"/>
    </row>
    <row r="99" spans="2:4" x14ac:dyDescent="0.25">
      <c r="B99" s="67"/>
      <c r="C99" s="67"/>
      <c r="D99" s="67"/>
    </row>
    <row r="100" spans="2:4" x14ac:dyDescent="0.25">
      <c r="B100" s="67"/>
      <c r="C100" s="67"/>
      <c r="D100" s="67"/>
    </row>
    <row r="101" spans="2:4" x14ac:dyDescent="0.25">
      <c r="B101" s="67"/>
      <c r="C101" s="67"/>
      <c r="D101" s="67"/>
    </row>
    <row r="102" spans="2:4" x14ac:dyDescent="0.25">
      <c r="B102" s="67"/>
      <c r="C102" s="67"/>
      <c r="D102" s="67"/>
    </row>
    <row r="103" spans="2:4" x14ac:dyDescent="0.25">
      <c r="B103" s="67"/>
      <c r="C103" s="67"/>
      <c r="D103" s="67"/>
    </row>
    <row r="104" spans="2:4" x14ac:dyDescent="0.25">
      <c r="B104" s="67"/>
      <c r="C104" s="67"/>
      <c r="D104" s="67"/>
    </row>
    <row r="105" spans="2:4" x14ac:dyDescent="0.25">
      <c r="B105" s="67"/>
      <c r="C105" s="67"/>
      <c r="D105" s="67"/>
    </row>
    <row r="106" spans="2:4" x14ac:dyDescent="0.25">
      <c r="B106" s="67"/>
      <c r="C106" s="67"/>
      <c r="D106" s="67"/>
    </row>
    <row r="107" spans="2:4" x14ac:dyDescent="0.25">
      <c r="B107" s="67"/>
      <c r="C107" s="67"/>
      <c r="D107" s="67"/>
    </row>
    <row r="108" spans="2:4" x14ac:dyDescent="0.25">
      <c r="B108" s="67"/>
      <c r="C108" s="67"/>
      <c r="D108" s="67"/>
    </row>
    <row r="109" spans="2:4" x14ac:dyDescent="0.25">
      <c r="B109" s="67"/>
      <c r="C109" s="67"/>
      <c r="D109" s="67"/>
    </row>
    <row r="110" spans="2:4" x14ac:dyDescent="0.25">
      <c r="B110" s="67"/>
      <c r="C110" s="67"/>
      <c r="D110" s="67"/>
    </row>
    <row r="111" spans="2:4" x14ac:dyDescent="0.25">
      <c r="B111" s="67"/>
      <c r="C111" s="67"/>
      <c r="D111" s="67"/>
    </row>
    <row r="112" spans="2:4" x14ac:dyDescent="0.25">
      <c r="B112" s="67"/>
      <c r="C112" s="67"/>
      <c r="D112" s="67"/>
    </row>
    <row r="113" spans="2:4" x14ac:dyDescent="0.25">
      <c r="B113" s="67"/>
      <c r="C113" s="67"/>
      <c r="D113" s="67"/>
    </row>
    <row r="114" spans="2:4" x14ac:dyDescent="0.25">
      <c r="B114" s="67"/>
      <c r="C114" s="67"/>
      <c r="D114" s="67"/>
    </row>
    <row r="115" spans="2:4" x14ac:dyDescent="0.25">
      <c r="B115" s="67"/>
      <c r="C115" s="67"/>
      <c r="D115" s="67"/>
    </row>
    <row r="116" spans="2:4" x14ac:dyDescent="0.25">
      <c r="B116" s="67"/>
      <c r="C116" s="67"/>
      <c r="D116" s="67"/>
    </row>
    <row r="117" spans="2:4" x14ac:dyDescent="0.25">
      <c r="B117" s="67"/>
      <c r="C117" s="67"/>
      <c r="D117" s="67"/>
    </row>
    <row r="118" spans="2:4" x14ac:dyDescent="0.25">
      <c r="B118" s="67"/>
      <c r="C118" s="67"/>
      <c r="D118" s="67"/>
    </row>
    <row r="119" spans="2:4" x14ac:dyDescent="0.25">
      <c r="B119" s="67"/>
      <c r="C119" s="67"/>
      <c r="D119" s="67"/>
    </row>
    <row r="120" spans="2:4" x14ac:dyDescent="0.25">
      <c r="B120" s="67"/>
      <c r="C120" s="67"/>
      <c r="D120" s="67"/>
    </row>
    <row r="121" spans="2:4" x14ac:dyDescent="0.25">
      <c r="B121" s="67"/>
      <c r="C121" s="67"/>
      <c r="D121" s="67"/>
    </row>
    <row r="122" spans="2:4" x14ac:dyDescent="0.25">
      <c r="B122" s="67"/>
      <c r="C122" s="67"/>
      <c r="D122" s="67"/>
    </row>
    <row r="123" spans="2:4" x14ac:dyDescent="0.25">
      <c r="B123" s="67"/>
      <c r="C123" s="67"/>
      <c r="D123" s="67"/>
    </row>
    <row r="124" spans="2:4" x14ac:dyDescent="0.25">
      <c r="B124" s="67"/>
      <c r="C124" s="67"/>
      <c r="D124" s="67"/>
    </row>
    <row r="125" spans="2:4" x14ac:dyDescent="0.25">
      <c r="B125" s="67"/>
      <c r="C125" s="67"/>
      <c r="D125" s="67"/>
    </row>
    <row r="126" spans="2:4" x14ac:dyDescent="0.25">
      <c r="B126" s="67"/>
      <c r="C126" s="67"/>
      <c r="D126" s="67"/>
    </row>
    <row r="127" spans="2:4" x14ac:dyDescent="0.25">
      <c r="B127" s="67"/>
      <c r="C127" s="67"/>
      <c r="D127" s="67"/>
    </row>
    <row r="128" spans="2:4" x14ac:dyDescent="0.25">
      <c r="B128" s="67"/>
      <c r="C128" s="67"/>
      <c r="D128" s="67"/>
    </row>
    <row r="129" spans="2:4" x14ac:dyDescent="0.25">
      <c r="B129" s="67"/>
      <c r="C129" s="67"/>
      <c r="D129" s="67"/>
    </row>
    <row r="130" spans="2:4" x14ac:dyDescent="0.25">
      <c r="B130" s="67"/>
      <c r="C130" s="67"/>
      <c r="D130" s="67"/>
    </row>
    <row r="131" spans="2:4" x14ac:dyDescent="0.25">
      <c r="B131" s="67"/>
      <c r="C131" s="67"/>
      <c r="D131" s="67"/>
    </row>
    <row r="132" spans="2:4" x14ac:dyDescent="0.25">
      <c r="B132" s="67"/>
      <c r="C132" s="67"/>
      <c r="D132" s="67"/>
    </row>
    <row r="133" spans="2:4" x14ac:dyDescent="0.25">
      <c r="B133" s="67"/>
      <c r="C133" s="67"/>
      <c r="D133" s="67"/>
    </row>
    <row r="134" spans="2:4" x14ac:dyDescent="0.25">
      <c r="B134" s="67"/>
      <c r="C134" s="67"/>
      <c r="D134" s="67"/>
    </row>
    <row r="135" spans="2:4" x14ac:dyDescent="0.25">
      <c r="B135" s="67"/>
      <c r="C135" s="67"/>
      <c r="D135" s="67"/>
    </row>
    <row r="136" spans="2:4" x14ac:dyDescent="0.25">
      <c r="B136" s="67"/>
      <c r="C136" s="67"/>
      <c r="D136" s="67"/>
    </row>
    <row r="137" spans="2:4" x14ac:dyDescent="0.25">
      <c r="B137" s="67"/>
      <c r="C137" s="67"/>
      <c r="D137" s="67"/>
    </row>
    <row r="138" spans="2:4" x14ac:dyDescent="0.25">
      <c r="B138" s="67"/>
      <c r="C138" s="67"/>
      <c r="D138" s="67"/>
    </row>
    <row r="139" spans="2:4" x14ac:dyDescent="0.25">
      <c r="B139" s="67"/>
      <c r="C139" s="67"/>
      <c r="D139" s="67"/>
    </row>
    <row r="140" spans="2:4" x14ac:dyDescent="0.25">
      <c r="B140" s="67"/>
      <c r="C140" s="67"/>
      <c r="D140" s="67"/>
    </row>
    <row r="141" spans="2:4" x14ac:dyDescent="0.25">
      <c r="B141" s="67"/>
      <c r="C141" s="67"/>
      <c r="D141" s="67"/>
    </row>
    <row r="142" spans="2:4" x14ac:dyDescent="0.25">
      <c r="B142" s="67"/>
      <c r="C142" s="67"/>
      <c r="D142" s="67"/>
    </row>
    <row r="143" spans="2:4" x14ac:dyDescent="0.25">
      <c r="B143" s="67"/>
      <c r="C143" s="67"/>
      <c r="D143" s="67"/>
    </row>
    <row r="144" spans="2:4" x14ac:dyDescent="0.25">
      <c r="B144" s="67"/>
      <c r="C144" s="67"/>
      <c r="D144" s="67"/>
    </row>
    <row r="145" spans="2:4" x14ac:dyDescent="0.25">
      <c r="B145" s="67"/>
      <c r="C145" s="67"/>
      <c r="D145" s="67"/>
    </row>
    <row r="146" spans="2:4" x14ac:dyDescent="0.25">
      <c r="B146" s="67"/>
      <c r="C146" s="67"/>
      <c r="D146" s="67"/>
    </row>
    <row r="147" spans="2:4" x14ac:dyDescent="0.25">
      <c r="B147" s="67"/>
      <c r="C147" s="67"/>
      <c r="D147" s="67"/>
    </row>
    <row r="148" spans="2:4" x14ac:dyDescent="0.25">
      <c r="B148" s="67"/>
      <c r="C148" s="67"/>
      <c r="D148" s="67"/>
    </row>
    <row r="149" spans="2:4" x14ac:dyDescent="0.25">
      <c r="B149" s="67"/>
      <c r="C149" s="67"/>
      <c r="D149" s="67"/>
    </row>
    <row r="150" spans="2:4" x14ac:dyDescent="0.25">
      <c r="B150" s="67"/>
      <c r="C150" s="67"/>
      <c r="D150" s="67"/>
    </row>
    <row r="151" spans="2:4" x14ac:dyDescent="0.25">
      <c r="B151" s="67"/>
      <c r="C151" s="67"/>
      <c r="D151" s="67"/>
    </row>
    <row r="152" spans="2:4" x14ac:dyDescent="0.25">
      <c r="B152" s="67"/>
      <c r="C152" s="67"/>
      <c r="D152" s="67"/>
    </row>
    <row r="153" spans="2:4" x14ac:dyDescent="0.25">
      <c r="B153" s="67"/>
      <c r="C153" s="67"/>
      <c r="D153" s="67"/>
    </row>
    <row r="154" spans="2:4" x14ac:dyDescent="0.25">
      <c r="B154" s="67"/>
      <c r="C154" s="67"/>
      <c r="D154" s="67"/>
    </row>
    <row r="155" spans="2:4" x14ac:dyDescent="0.25">
      <c r="B155" s="67"/>
      <c r="C155" s="67"/>
      <c r="D155" s="67"/>
    </row>
    <row r="156" spans="2:4" x14ac:dyDescent="0.25">
      <c r="B156" s="67"/>
      <c r="C156" s="67"/>
      <c r="D156" s="67"/>
    </row>
    <row r="157" spans="2:4" x14ac:dyDescent="0.25">
      <c r="B157" s="67"/>
      <c r="C157" s="67"/>
      <c r="D157" s="67"/>
    </row>
    <row r="158" spans="2:4" x14ac:dyDescent="0.25">
      <c r="B158" s="67"/>
      <c r="C158" s="67"/>
      <c r="D158" s="67"/>
    </row>
    <row r="159" spans="2:4" x14ac:dyDescent="0.25">
      <c r="B159" s="67"/>
      <c r="C159" s="67"/>
      <c r="D159" s="67"/>
    </row>
    <row r="160" spans="2:4" x14ac:dyDescent="0.25">
      <c r="B160" s="67"/>
      <c r="C160" s="67"/>
      <c r="D160" s="67"/>
    </row>
    <row r="161" spans="2:4" x14ac:dyDescent="0.25">
      <c r="B161" s="67"/>
      <c r="C161" s="67"/>
      <c r="D161" s="67"/>
    </row>
    <row r="162" spans="2:4" x14ac:dyDescent="0.25">
      <c r="B162" s="67"/>
      <c r="C162" s="67"/>
      <c r="D162" s="67"/>
    </row>
    <row r="163" spans="2:4" x14ac:dyDescent="0.25">
      <c r="B163" s="67"/>
      <c r="C163" s="67"/>
      <c r="D163" s="67"/>
    </row>
    <row r="164" spans="2:4" x14ac:dyDescent="0.25">
      <c r="B164" s="67"/>
      <c r="C164" s="67"/>
      <c r="D164" s="67"/>
    </row>
    <row r="165" spans="2:4" x14ac:dyDescent="0.25">
      <c r="B165" s="67"/>
      <c r="C165" s="67"/>
      <c r="D165" s="67"/>
    </row>
    <row r="166" spans="2:4" x14ac:dyDescent="0.25">
      <c r="B166" s="67"/>
      <c r="C166" s="67"/>
      <c r="D166" s="67"/>
    </row>
    <row r="167" spans="2:4" x14ac:dyDescent="0.25">
      <c r="B167" s="67"/>
      <c r="C167" s="67"/>
      <c r="D167" s="67"/>
    </row>
    <row r="168" spans="2:4" x14ac:dyDescent="0.25">
      <c r="B168" s="67"/>
      <c r="C168" s="67"/>
      <c r="D168" s="67"/>
    </row>
    <row r="169" spans="2:4" x14ac:dyDescent="0.25">
      <c r="B169" s="67"/>
      <c r="C169" s="67"/>
      <c r="D169" s="67"/>
    </row>
    <row r="170" spans="2:4" x14ac:dyDescent="0.25">
      <c r="B170" s="67"/>
      <c r="C170" s="67"/>
      <c r="D170" s="67"/>
    </row>
    <row r="171" spans="2:4" x14ac:dyDescent="0.25">
      <c r="B171" s="67"/>
      <c r="C171" s="67"/>
      <c r="D171" s="67"/>
    </row>
    <row r="172" spans="2:4" x14ac:dyDescent="0.25">
      <c r="B172" s="67"/>
      <c r="C172" s="67"/>
      <c r="D172" s="67"/>
    </row>
    <row r="173" spans="2:4" x14ac:dyDescent="0.25">
      <c r="B173" s="67"/>
      <c r="C173" s="67"/>
      <c r="D173" s="67"/>
    </row>
    <row r="174" spans="2:4" x14ac:dyDescent="0.25">
      <c r="B174" s="67"/>
      <c r="C174" s="67"/>
      <c r="D174" s="67"/>
    </row>
    <row r="175" spans="2:4" x14ac:dyDescent="0.25">
      <c r="B175" s="67"/>
      <c r="C175" s="67"/>
      <c r="D175" s="67"/>
    </row>
    <row r="176" spans="2:4" x14ac:dyDescent="0.25">
      <c r="B176" s="67"/>
      <c r="C176" s="67"/>
      <c r="D176" s="67"/>
    </row>
    <row r="177" spans="2:4" x14ac:dyDescent="0.25">
      <c r="B177" s="67"/>
      <c r="C177" s="67"/>
      <c r="D177" s="67"/>
    </row>
    <row r="178" spans="2:4" x14ac:dyDescent="0.25">
      <c r="B178" s="67"/>
      <c r="C178" s="67"/>
      <c r="D178" s="67"/>
    </row>
    <row r="179" spans="2:4" x14ac:dyDescent="0.25">
      <c r="B179" s="67"/>
      <c r="C179" s="67"/>
      <c r="D179" s="67"/>
    </row>
    <row r="180" spans="2:4" x14ac:dyDescent="0.25">
      <c r="B180" s="67"/>
      <c r="C180" s="67"/>
      <c r="D180" s="67"/>
    </row>
    <row r="181" spans="2:4" x14ac:dyDescent="0.25">
      <c r="B181" s="67"/>
      <c r="C181" s="67"/>
      <c r="D181" s="67"/>
    </row>
    <row r="182" spans="2:4" x14ac:dyDescent="0.25">
      <c r="B182" s="67"/>
      <c r="C182" s="67"/>
      <c r="D182" s="67"/>
    </row>
    <row r="183" spans="2:4" x14ac:dyDescent="0.25">
      <c r="B183" s="67"/>
      <c r="C183" s="67"/>
      <c r="D183" s="67"/>
    </row>
  </sheetData>
  <mergeCells count="1">
    <mergeCell ref="I13:J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0"/>
  <sheetViews>
    <sheetView workbookViewId="0">
      <selection activeCell="D3" sqref="D3"/>
    </sheetView>
  </sheetViews>
  <sheetFormatPr defaultRowHeight="15" x14ac:dyDescent="0.25"/>
  <cols>
    <col min="1" max="1" width="3" customWidth="1"/>
    <col min="5" max="5" width="2.28515625" customWidth="1"/>
  </cols>
  <sheetData>
    <row r="1" spans="2:7" ht="15.75" thickBot="1" x14ac:dyDescent="0.3"/>
    <row r="2" spans="2:7" ht="15.75" thickBot="1" x14ac:dyDescent="0.3">
      <c r="B2" s="52" t="s">
        <v>32</v>
      </c>
      <c r="C2" s="61" t="s">
        <v>33</v>
      </c>
      <c r="D2" s="62" t="s">
        <v>34</v>
      </c>
      <c r="F2" s="55" t="s">
        <v>36</v>
      </c>
      <c r="G2" s="56">
        <v>30</v>
      </c>
    </row>
    <row r="3" spans="2:7" ht="15.75" thickBot="1" x14ac:dyDescent="0.3">
      <c r="B3" s="51">
        <v>0</v>
      </c>
      <c r="C3" s="63">
        <f>B3 * ($G$5 - $G$2) / 180 + $G$2</f>
        <v>30</v>
      </c>
      <c r="D3" s="64">
        <f>B3 * ($G$6 - $G$3) / 180 + $G$3</f>
        <v>0</v>
      </c>
      <c r="F3" s="57" t="s">
        <v>35</v>
      </c>
      <c r="G3" s="58">
        <v>0</v>
      </c>
    </row>
    <row r="4" spans="2:7" ht="15.75" thickBot="1" x14ac:dyDescent="0.3">
      <c r="B4" s="49">
        <v>5</v>
      </c>
      <c r="C4" s="63">
        <f t="shared" ref="C4:C39" si="0">B4 * ($G$5 - $G$2) / 180 + $G$2</f>
        <v>28.611111111111111</v>
      </c>
      <c r="D4" s="64">
        <f t="shared" ref="D4:D39" si="1">B4 * ($G$6 - $G$3) / 180 + $G$3</f>
        <v>1.3888888888888888</v>
      </c>
    </row>
    <row r="5" spans="2:7" x14ac:dyDescent="0.25">
      <c r="B5" s="49">
        <v>10</v>
      </c>
      <c r="C5" s="63">
        <f t="shared" si="0"/>
        <v>27.222222222222221</v>
      </c>
      <c r="D5" s="64">
        <f t="shared" si="1"/>
        <v>2.7777777777777777</v>
      </c>
      <c r="F5" s="55" t="s">
        <v>38</v>
      </c>
      <c r="G5" s="56">
        <v>-20</v>
      </c>
    </row>
    <row r="6" spans="2:7" ht="15.75" thickBot="1" x14ac:dyDescent="0.3">
      <c r="B6" s="49">
        <v>15</v>
      </c>
      <c r="C6" s="63">
        <f t="shared" si="0"/>
        <v>25.833333333333332</v>
      </c>
      <c r="D6" s="64">
        <f t="shared" si="1"/>
        <v>4.166666666666667</v>
      </c>
      <c r="F6" s="57" t="s">
        <v>37</v>
      </c>
      <c r="G6" s="58">
        <v>50</v>
      </c>
    </row>
    <row r="7" spans="2:7" x14ac:dyDescent="0.25">
      <c r="B7" s="49">
        <v>20</v>
      </c>
      <c r="C7" s="63">
        <f t="shared" si="0"/>
        <v>24.444444444444443</v>
      </c>
      <c r="D7" s="64">
        <f t="shared" si="1"/>
        <v>5.5555555555555554</v>
      </c>
    </row>
    <row r="8" spans="2:7" x14ac:dyDescent="0.25">
      <c r="B8" s="49">
        <v>25</v>
      </c>
      <c r="C8" s="63">
        <f t="shared" si="0"/>
        <v>23.055555555555557</v>
      </c>
      <c r="D8" s="64">
        <f t="shared" si="1"/>
        <v>6.9444444444444446</v>
      </c>
      <c r="F8" s="59"/>
      <c r="G8" s="60"/>
    </row>
    <row r="9" spans="2:7" x14ac:dyDescent="0.25">
      <c r="B9" s="49">
        <v>30</v>
      </c>
      <c r="C9" s="63">
        <f t="shared" si="0"/>
        <v>21.666666666666664</v>
      </c>
      <c r="D9" s="64">
        <f t="shared" si="1"/>
        <v>8.3333333333333339</v>
      </c>
      <c r="F9" s="59"/>
      <c r="G9" s="60"/>
    </row>
    <row r="10" spans="2:7" x14ac:dyDescent="0.25">
      <c r="B10" s="49">
        <v>35</v>
      </c>
      <c r="C10" s="63">
        <f t="shared" si="0"/>
        <v>20.277777777777779</v>
      </c>
      <c r="D10" s="64">
        <f t="shared" si="1"/>
        <v>9.7222222222222214</v>
      </c>
    </row>
    <row r="11" spans="2:7" x14ac:dyDescent="0.25">
      <c r="B11" s="49">
        <v>40</v>
      </c>
      <c r="C11" s="63">
        <f t="shared" si="0"/>
        <v>18.888888888888889</v>
      </c>
      <c r="D11" s="64">
        <f t="shared" si="1"/>
        <v>11.111111111111111</v>
      </c>
    </row>
    <row r="12" spans="2:7" x14ac:dyDescent="0.25">
      <c r="B12" s="49">
        <v>45</v>
      </c>
      <c r="C12" s="63">
        <f t="shared" si="0"/>
        <v>17.5</v>
      </c>
      <c r="D12" s="64">
        <f t="shared" si="1"/>
        <v>12.5</v>
      </c>
    </row>
    <row r="13" spans="2:7" x14ac:dyDescent="0.25">
      <c r="B13" s="49">
        <v>50</v>
      </c>
      <c r="C13" s="63">
        <f t="shared" si="0"/>
        <v>16.111111111111111</v>
      </c>
      <c r="D13" s="64">
        <f t="shared" si="1"/>
        <v>13.888888888888889</v>
      </c>
    </row>
    <row r="14" spans="2:7" x14ac:dyDescent="0.25">
      <c r="B14" s="49">
        <v>55</v>
      </c>
      <c r="C14" s="63">
        <f t="shared" si="0"/>
        <v>14.722222222222221</v>
      </c>
      <c r="D14" s="64">
        <f t="shared" si="1"/>
        <v>15.277777777777779</v>
      </c>
    </row>
    <row r="15" spans="2:7" x14ac:dyDescent="0.25">
      <c r="B15" s="49">
        <v>60</v>
      </c>
      <c r="C15" s="63">
        <f t="shared" si="0"/>
        <v>13.333333333333332</v>
      </c>
      <c r="D15" s="64">
        <f t="shared" si="1"/>
        <v>16.666666666666668</v>
      </c>
    </row>
    <row r="16" spans="2:7" x14ac:dyDescent="0.25">
      <c r="B16" s="49">
        <v>65</v>
      </c>
      <c r="C16" s="63">
        <f t="shared" si="0"/>
        <v>11.944444444444443</v>
      </c>
      <c r="D16" s="64">
        <f t="shared" si="1"/>
        <v>18.055555555555557</v>
      </c>
    </row>
    <row r="17" spans="2:4" x14ac:dyDescent="0.25">
      <c r="B17" s="49">
        <v>70</v>
      </c>
      <c r="C17" s="63">
        <f t="shared" si="0"/>
        <v>10.555555555555557</v>
      </c>
      <c r="D17" s="64">
        <f t="shared" si="1"/>
        <v>19.444444444444443</v>
      </c>
    </row>
    <row r="18" spans="2:4" x14ac:dyDescent="0.25">
      <c r="B18" s="49">
        <v>75</v>
      </c>
      <c r="C18" s="63">
        <f t="shared" si="0"/>
        <v>9.1666666666666679</v>
      </c>
      <c r="D18" s="64">
        <f t="shared" si="1"/>
        <v>20.833333333333332</v>
      </c>
    </row>
    <row r="19" spans="2:4" x14ac:dyDescent="0.25">
      <c r="B19" s="49">
        <v>80</v>
      </c>
      <c r="C19" s="63">
        <f t="shared" si="0"/>
        <v>7.7777777777777786</v>
      </c>
      <c r="D19" s="64">
        <f t="shared" si="1"/>
        <v>22.222222222222221</v>
      </c>
    </row>
    <row r="20" spans="2:4" x14ac:dyDescent="0.25">
      <c r="B20" s="49">
        <v>85</v>
      </c>
      <c r="C20" s="63">
        <f t="shared" si="0"/>
        <v>6.3888888888888893</v>
      </c>
      <c r="D20" s="64">
        <f t="shared" si="1"/>
        <v>23.611111111111111</v>
      </c>
    </row>
    <row r="21" spans="2:4" x14ac:dyDescent="0.25">
      <c r="B21" s="49">
        <v>90</v>
      </c>
      <c r="C21" s="63">
        <f t="shared" si="0"/>
        <v>5</v>
      </c>
      <c r="D21" s="64">
        <f t="shared" si="1"/>
        <v>25</v>
      </c>
    </row>
    <row r="22" spans="2:4" x14ac:dyDescent="0.25">
      <c r="B22" s="49">
        <v>95</v>
      </c>
      <c r="C22" s="63">
        <f t="shared" si="0"/>
        <v>3.6111111111111107</v>
      </c>
      <c r="D22" s="64">
        <f t="shared" si="1"/>
        <v>26.388888888888889</v>
      </c>
    </row>
    <row r="23" spans="2:4" x14ac:dyDescent="0.25">
      <c r="B23" s="49">
        <v>100</v>
      </c>
      <c r="C23" s="63">
        <f t="shared" si="0"/>
        <v>2.2222222222222214</v>
      </c>
      <c r="D23" s="64">
        <f t="shared" si="1"/>
        <v>27.777777777777779</v>
      </c>
    </row>
    <row r="24" spans="2:4" x14ac:dyDescent="0.25">
      <c r="B24" s="49">
        <v>105</v>
      </c>
      <c r="C24" s="63">
        <f t="shared" si="0"/>
        <v>0.83333333333333215</v>
      </c>
      <c r="D24" s="64">
        <f t="shared" si="1"/>
        <v>29.166666666666668</v>
      </c>
    </row>
    <row r="25" spans="2:4" x14ac:dyDescent="0.25">
      <c r="B25" s="49">
        <v>110</v>
      </c>
      <c r="C25" s="63">
        <f t="shared" si="0"/>
        <v>-0.55555555555555713</v>
      </c>
      <c r="D25" s="64">
        <f t="shared" si="1"/>
        <v>30.555555555555557</v>
      </c>
    </row>
    <row r="26" spans="2:4" x14ac:dyDescent="0.25">
      <c r="B26" s="49">
        <v>115</v>
      </c>
      <c r="C26" s="63">
        <f t="shared" si="0"/>
        <v>-1.9444444444444429</v>
      </c>
      <c r="D26" s="64">
        <f t="shared" si="1"/>
        <v>31.944444444444443</v>
      </c>
    </row>
    <row r="27" spans="2:4" x14ac:dyDescent="0.25">
      <c r="B27" s="49">
        <v>120</v>
      </c>
      <c r="C27" s="63">
        <f t="shared" si="0"/>
        <v>-3.3333333333333357</v>
      </c>
      <c r="D27" s="64">
        <f t="shared" si="1"/>
        <v>33.333333333333336</v>
      </c>
    </row>
    <row r="28" spans="2:4" x14ac:dyDescent="0.25">
      <c r="B28" s="49">
        <v>125</v>
      </c>
      <c r="C28" s="63">
        <f t="shared" si="0"/>
        <v>-4.7222222222222214</v>
      </c>
      <c r="D28" s="64">
        <f t="shared" si="1"/>
        <v>34.722222222222221</v>
      </c>
    </row>
    <row r="29" spans="2:4" x14ac:dyDescent="0.25">
      <c r="B29" s="49">
        <v>130</v>
      </c>
      <c r="C29" s="63">
        <f t="shared" si="0"/>
        <v>-6.1111111111111143</v>
      </c>
      <c r="D29" s="64">
        <f t="shared" si="1"/>
        <v>36.111111111111114</v>
      </c>
    </row>
    <row r="30" spans="2:4" x14ac:dyDescent="0.25">
      <c r="B30" s="49">
        <v>135</v>
      </c>
      <c r="C30" s="63">
        <f t="shared" si="0"/>
        <v>-7.5</v>
      </c>
      <c r="D30" s="64">
        <f t="shared" si="1"/>
        <v>37.5</v>
      </c>
    </row>
    <row r="31" spans="2:4" x14ac:dyDescent="0.25">
      <c r="B31" s="49">
        <v>140</v>
      </c>
      <c r="C31" s="63">
        <f t="shared" si="0"/>
        <v>-8.8888888888888857</v>
      </c>
      <c r="D31" s="64">
        <f t="shared" si="1"/>
        <v>38.888888888888886</v>
      </c>
    </row>
    <row r="32" spans="2:4" x14ac:dyDescent="0.25">
      <c r="B32" s="49">
        <v>145</v>
      </c>
      <c r="C32" s="63">
        <f t="shared" si="0"/>
        <v>-10.277777777777779</v>
      </c>
      <c r="D32" s="64">
        <f t="shared" si="1"/>
        <v>40.277777777777779</v>
      </c>
    </row>
    <row r="33" spans="2:4" x14ac:dyDescent="0.25">
      <c r="B33" s="49">
        <v>150</v>
      </c>
      <c r="C33" s="63">
        <f t="shared" si="0"/>
        <v>-11.666666666666664</v>
      </c>
      <c r="D33" s="64">
        <f t="shared" si="1"/>
        <v>41.666666666666664</v>
      </c>
    </row>
    <row r="34" spans="2:4" x14ac:dyDescent="0.25">
      <c r="B34" s="49">
        <v>155</v>
      </c>
      <c r="C34" s="63">
        <f t="shared" si="0"/>
        <v>-13.055555555555557</v>
      </c>
      <c r="D34" s="64">
        <f t="shared" si="1"/>
        <v>43.055555555555557</v>
      </c>
    </row>
    <row r="35" spans="2:4" x14ac:dyDescent="0.25">
      <c r="B35" s="49">
        <v>160</v>
      </c>
      <c r="C35" s="63">
        <f t="shared" si="0"/>
        <v>-14.444444444444443</v>
      </c>
      <c r="D35" s="64">
        <f t="shared" si="1"/>
        <v>44.444444444444443</v>
      </c>
    </row>
    <row r="36" spans="2:4" x14ac:dyDescent="0.25">
      <c r="B36" s="49">
        <v>165</v>
      </c>
      <c r="C36" s="63">
        <f t="shared" si="0"/>
        <v>-15.833333333333336</v>
      </c>
      <c r="D36" s="64">
        <f t="shared" si="1"/>
        <v>45.833333333333336</v>
      </c>
    </row>
    <row r="37" spans="2:4" x14ac:dyDescent="0.25">
      <c r="B37" s="49">
        <v>170</v>
      </c>
      <c r="C37" s="63">
        <f t="shared" si="0"/>
        <v>-17.222222222222221</v>
      </c>
      <c r="D37" s="64">
        <f t="shared" si="1"/>
        <v>47.222222222222221</v>
      </c>
    </row>
    <row r="38" spans="2:4" x14ac:dyDescent="0.25">
      <c r="B38" s="49">
        <v>175</v>
      </c>
      <c r="C38" s="63">
        <f t="shared" si="0"/>
        <v>-18.611111111111114</v>
      </c>
      <c r="D38" s="64">
        <f t="shared" si="1"/>
        <v>48.611111111111114</v>
      </c>
    </row>
    <row r="39" spans="2:4" ht="15.75" thickBot="1" x14ac:dyDescent="0.3">
      <c r="B39" s="50">
        <v>180</v>
      </c>
      <c r="C39" s="63">
        <f t="shared" si="0"/>
        <v>-20</v>
      </c>
      <c r="D39" s="65">
        <f t="shared" si="1"/>
        <v>50</v>
      </c>
    </row>
    <row r="120" spans="3:3" x14ac:dyDescent="0.25">
      <c r="C120" s="4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Inverse kinematic</vt:lpstr>
      <vt:lpstr>XZ circle path</vt:lpstr>
      <vt:lpstr>Linear path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2019-01-30T04:10:30Z</dcterms:modified>
</cp:coreProperties>
</file>