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4\"/>
    </mc:Choice>
  </mc:AlternateContent>
  <xr:revisionPtr revIDLastSave="0" documentId="13_ncr:1_{7F4BD8BF-C4A0-4F9E-894C-45F0FF2362DC}" xr6:coauthVersionLast="47" xr6:coauthVersionMax="47" xr10:uidLastSave="{00000000-0000-0000-0000-000000000000}"/>
  <bookViews>
    <workbookView xWindow="-120" yWindow="-120" windowWidth="29040" windowHeight="1572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<sst xmlns="http://schemas.openxmlformats.org/spreadsheetml/2006/main" count="409" uniqueCount="95">
  <si>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</si>
  <si>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</si>
  <si>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</si>
  <si>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</si>
  <si>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</si>
  <si>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</si>
  <si>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</si>
  <si>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</si>
  <si>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</si>
  <si>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</si>
  <si>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</si>
  <si>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</si>
  <si>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</si>
  <si>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</si>
  <si>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</si>
  <si>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</si>
  <si>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</si>
  <si>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</si>
  <si>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</si>
  <si>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</si>
  <si>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</si>
  <si>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</si>
  <si>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</si>
  <si>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</si>
  <si>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</si>
  <si>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</si>
  <si>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</si>
  <si>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</si>
  <si>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</si>
  <si>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</si>
  <si>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</si>
  <si>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</si>
  <si>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</si>
  <si>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</si>
  <si>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</si>
  <si>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</si>
  <si>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</si>
  <si>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</si>
  <si>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</si>
  <si>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</si>
  <si>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</si>
  <si>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</si>
  <si>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</si>
  <si>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</si>
  <si>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</si>
  <si>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</si>
  <si>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</si>
  <si>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</si>
  <si>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</si>
  <si>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</si>
  <si>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</si>
  <si>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</si>
  <si>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</si>
  <si>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</si>
  <si>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</si>
  <si>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</si>
  <si>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</si>
  <si>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</si>
  <si>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</si>
  <si>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</si>
  <si>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</si>
  <si>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</si>
  <si>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</si>
  <si>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</si>
  <si>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</si>
  <si>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</si>
  <si>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</si>
  <si>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</si>
  <si>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</si>
  <si>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</si>
  <si>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</si>
  <si>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</si>
  <si>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</si>
  <si>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</si>
  <si>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</si>
  <si>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</si>
  <si>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</si>
  <si>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</si>
  <si>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</si>
  <si>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</si>
  <si>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</si>
  <si>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</si>
  <si>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</si>
  <si>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</si>
  <si>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</si>
  <si>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</si>
  <si>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</si>
  <si>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</si>
  <si>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</si>
  <si>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</si>
  <si>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</si>
  <si>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</si>
  <si>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Sunny/cloudy skies, calm water, no wind</t>
  </si>
  <si>
    <t>Sunny/cloudy skies, calm water. No wind</t>
  </si>
  <si>
    <t>Sunny/cloudy skies, calm water, no wind **hit bottom @10m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</si>
</sst>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59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2" fillId="6" borderId="0" xfId="0" applyFont="1" applyFill="1" applyProtection="1">
      <protection locked="0"/>
    </xf>
    <xf numFmtId="168" fontId="0" fillId="0" borderId="0" xfId="1" applyNumberFormat="1" applyFont="1"/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19" xfId="0" quotePrefix="1" applyNumberFormat="1" applyFont="1" applyFill="1" applyBorder="1" applyAlignment="1" applyProtection="1">
      <alignment horizontal="center"/>
      <protection locked="0"/>
    </xf>
    <xf numFmtId="172" fontId="2" fillId="7" borderId="19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" fillId="7" borderId="19" xfId="0" applyFont="1" applyFill="1" applyBorder="1" applyAlignment="1" applyProtection="1">
      <alignment horizontal="center"/>
      <protection locked="0"/>
    </xf>
    <xf numFmtId="164" fontId="2" fillId="7" borderId="19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 applyProtection="1">
      <alignment horizontal="center"/>
      <protection locked="0"/>
    </xf>
    <xf numFmtId="167" fontId="28" fillId="0" borderId="0" xfId="0" applyNumberFormat="1" applyFont="1" applyAlignment="1" applyProtection="1">
      <alignment horizontal="center" vertical="center"/>
      <protection locked="0"/>
    </xf>
    <xf numFmtId="167" fontId="28" fillId="0" borderId="18" xfId="0" quotePrefix="1" applyNumberFormat="1" applyFont="1" applyBorder="1" applyAlignment="1" applyProtection="1">
      <alignment horizontal="center"/>
      <protection locked="0"/>
    </xf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8" fontId="2" fillId="6" borderId="0" xfId="1" applyNumberFormat="1" applyFont="1" applyFill="1" applyAlignment="1" applyProtection="1">
      <alignment horizontal="center"/>
    </xf>
    <xf numFmtId="2" fontId="19" fillId="7" borderId="0" xfId="0" applyNumberFormat="1" applyFont="1" applyFill="1" applyAlignment="1">
      <alignment horizontal="center"/>
    </xf>
    <xf numFmtId="2" fontId="19" fillId="7" borderId="0" xfId="1" applyNumberFormat="1" applyFont="1" applyFill="1" applyAlignment="1" applyProtection="1">
      <alignment horizontal="center"/>
    </xf>
    <xf numFmtId="9" fontId="18" fillId="6" borderId="0" xfId="1" applyFont="1" applyFill="1" applyAlignment="1" applyProtection="1">
      <alignment horizontal="center"/>
    </xf>
    <xf numFmtId="168" fontId="18" fillId="6" borderId="0" xfId="1" applyNumberFormat="1" applyFont="1" applyFill="1" applyAlignment="1" applyProtection="1">
      <alignment horizontal="center"/>
    </xf>
    <xf numFmtId="164" fontId="24" fillId="8" borderId="0" xfId="3" applyNumberFormat="1" applyProtection="1"/>
    <xf numFmtId="164" fontId="24" fillId="8" borderId="0" xfId="3" quotePrefix="1" applyNumberFormat="1" applyAlignment="1" applyProtection="1">
      <alignment horizontal="right"/>
    </xf>
    <xf numFmtId="164" fontId="6" fillId="0" borderId="9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164" fontId="24" fillId="8" borderId="0" xfId="3" quotePrefix="1" applyNumberFormat="1" applyAlignment="1" applyProtection="1">
      <alignment horizontal="left"/>
    </xf>
    <xf numFmtId="167" fontId="24" fillId="8" borderId="0" xfId="3" quotePrefix="1" applyNumberFormat="1" applyAlignment="1" applyProtection="1">
      <alignment horizontal="center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4" fontId="2" fillId="7" borderId="10" xfId="0" applyFont="1" applyFill="1" applyBorder="1" applyAlignment="1" applyProtection="1">
      <alignment horizontal="right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2" transitionEvaluation="1">
    <pageSetUpPr fitToPage="1"/>
  </sheetPr>
  <dimension ref="A1:AK99"/>
  <sheetViews>
    <sheetView tabSelected="1"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59" sqref="H59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1">
        <v>45412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55" t="s">
        <v>27</v>
      </c>
      <c r="C3" s="155"/>
      <c r="D3" s="155"/>
      <c r="E3" s="155"/>
      <c r="F3" s="156"/>
      <c r="G3" s="156"/>
      <c r="I3" s="155" t="s">
        <v>26</v>
      </c>
      <c r="J3" s="155"/>
      <c r="K3" s="155"/>
      <c r="L3" s="155"/>
      <c r="M3" s="155"/>
      <c r="N3" s="155"/>
      <c r="O3" s="155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29" t="s">
        <v>0</v>
      </c>
      <c r="C4" s="12" t="s">
        <v>1</v>
      </c>
      <c r="D4" s="12" t="s">
        <v>2</v>
      </c>
      <c r="E4" s="13"/>
      <c r="F4" s="154" t="s">
        <v>33</v>
      </c>
      <c r="G4" s="154"/>
      <c r="H4" s="6"/>
      <c r="I4" s="129" t="s">
        <v>0</v>
      </c>
      <c r="J4" s="12" t="s">
        <v>1</v>
      </c>
      <c r="K4" s="12" t="s">
        <v>2</v>
      </c>
      <c r="L4" s="13"/>
      <c r="M4" s="149" t="s">
        <v>33</v>
      </c>
      <c r="N4" s="149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30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30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31">
        <v>0</v>
      </c>
      <c r="C6" s="113">
        <v>2.25</v>
      </c>
      <c r="D6" s="113">
        <v>11.65</v>
      </c>
      <c r="E6" s="113"/>
      <c r="F6" s="113">
        <v>11.33</v>
      </c>
      <c r="G6" s="74">
        <f t="shared" ref="G6:G20" si="0">IF(F6,F6*(33.5+D6)/(475-2.65*C6),"")</f>
        <v>1.0906366761719477</v>
      </c>
      <c r="H6" s="7"/>
      <c r="I6" s="131">
        <v>0</v>
      </c>
      <c r="J6" s="113">
        <v>2.46</v>
      </c>
      <c r="K6" s="113">
        <v>11.43</v>
      </c>
      <c r="L6" s="113"/>
      <c r="M6" s="113">
        <v>11.12</v>
      </c>
      <c r="N6" s="74">
        <f t="shared" ref="N6:N21" si="1">IF(M6,M6*(33.5+K6)/(475-2.65*J6),"")</f>
        <v>1.0664714257355152</v>
      </c>
      <c r="O6" s="126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31">
        <v>1</v>
      </c>
      <c r="C7" s="113">
        <v>2.74</v>
      </c>
      <c r="D7" s="113">
        <v>11.71</v>
      </c>
      <c r="E7" s="113"/>
      <c r="F7" s="113">
        <v>11.25</v>
      </c>
      <c r="G7" s="74">
        <f t="shared" si="0"/>
        <v>1.0873852725558486</v>
      </c>
      <c r="H7" s="7"/>
      <c r="I7" s="132">
        <v>1</v>
      </c>
      <c r="J7" s="113">
        <v>2.65</v>
      </c>
      <c r="K7" s="113">
        <v>11.39</v>
      </c>
      <c r="L7" s="113"/>
      <c r="M7" s="113">
        <v>11.07</v>
      </c>
      <c r="N7" s="74">
        <f t="shared" si="1"/>
        <v>1.06187220539449</v>
      </c>
      <c r="O7" s="126" t="s">
        <v>6</v>
      </c>
      <c r="P7" s="7"/>
      <c r="Q7" s="50"/>
      <c r="R7" s="49">
        <f>M7-O7</f>
        <v>11.07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31">
        <v>2</v>
      </c>
      <c r="C8" s="113">
        <v>5.83</v>
      </c>
      <c r="D8" s="113">
        <v>12.1</v>
      </c>
      <c r="E8" s="113"/>
      <c r="F8" s="113">
        <v>11.31</v>
      </c>
      <c r="G8" s="74">
        <f t="shared" si="0"/>
        <v>1.1222618624068519</v>
      </c>
      <c r="H8" s="7"/>
      <c r="I8" s="132">
        <v>2</v>
      </c>
      <c r="J8" s="113">
        <v>2.9</v>
      </c>
      <c r="K8" s="113">
        <v>11.6</v>
      </c>
      <c r="L8" s="113"/>
      <c r="M8" s="113">
        <v>11.18</v>
      </c>
      <c r="N8" s="74">
        <f t="shared" si="1"/>
        <v>1.0789681478232027</v>
      </c>
      <c r="O8" s="126" t="s">
        <v>6</v>
      </c>
      <c r="P8" s="7"/>
      <c r="Q8" s="50"/>
      <c r="R8" s="133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31">
        <v>3</v>
      </c>
      <c r="C9" s="113">
        <v>8.56</v>
      </c>
      <c r="D9" s="113">
        <v>12.09</v>
      </c>
      <c r="E9" s="113"/>
      <c r="F9" s="113">
        <v>11.28</v>
      </c>
      <c r="G9" s="74">
        <f t="shared" si="0"/>
        <v>1.1369378929774761</v>
      </c>
      <c r="H9" s="7"/>
      <c r="I9" s="132">
        <v>3</v>
      </c>
      <c r="J9" s="113">
        <v>9.8000000000000007</v>
      </c>
      <c r="K9" s="113">
        <v>12.12</v>
      </c>
      <c r="L9" s="113"/>
      <c r="M9" s="113">
        <v>11.16</v>
      </c>
      <c r="N9" s="74">
        <f t="shared" si="1"/>
        <v>1.1338200120259225</v>
      </c>
      <c r="O9" s="126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31">
        <v>4</v>
      </c>
      <c r="C10" s="113">
        <v>18.43</v>
      </c>
      <c r="D10" s="113">
        <v>11.59</v>
      </c>
      <c r="E10" s="113"/>
      <c r="F10" s="113">
        <v>10.57</v>
      </c>
      <c r="G10" s="74">
        <f t="shared" si="0"/>
        <v>1.1183610400306927</v>
      </c>
      <c r="H10" s="7"/>
      <c r="I10" s="132">
        <v>4</v>
      </c>
      <c r="J10" s="113">
        <v>16.010000000000002</v>
      </c>
      <c r="K10" s="113">
        <v>11.91</v>
      </c>
      <c r="L10" s="113"/>
      <c r="M10" s="113">
        <v>11.05</v>
      </c>
      <c r="N10" s="74">
        <f t="shared" si="1"/>
        <v>1.1599889960896821</v>
      </c>
      <c r="O10" s="126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31">
        <v>5</v>
      </c>
      <c r="C11" s="113">
        <v>22.79</v>
      </c>
      <c r="D11" s="113">
        <v>11.09</v>
      </c>
      <c r="E11" s="113"/>
      <c r="F11" s="113">
        <v>8.9700000000000006</v>
      </c>
      <c r="G11" s="74">
        <f t="shared" si="0"/>
        <v>0.96470339948843087</v>
      </c>
      <c r="H11" s="7"/>
      <c r="I11" s="132">
        <v>5</v>
      </c>
      <c r="J11" s="113">
        <v>19.55</v>
      </c>
      <c r="K11" s="113">
        <v>11.58</v>
      </c>
      <c r="L11" s="113"/>
      <c r="M11" s="113">
        <v>9.91</v>
      </c>
      <c r="N11" s="74">
        <f t="shared" si="1"/>
        <v>1.0556491431204476</v>
      </c>
      <c r="O11" s="126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31">
        <v>6</v>
      </c>
      <c r="C12" s="113">
        <v>23.63</v>
      </c>
      <c r="D12" s="113">
        <v>10.92</v>
      </c>
      <c r="E12" s="113"/>
      <c r="F12" s="113">
        <v>8.3699999999999992</v>
      </c>
      <c r="G12" s="74">
        <f t="shared" si="0"/>
        <v>0.90158336778775905</v>
      </c>
      <c r="H12" s="7"/>
      <c r="I12" s="131">
        <v>6</v>
      </c>
      <c r="J12" s="113">
        <v>22.24</v>
      </c>
      <c r="K12" s="113">
        <v>11</v>
      </c>
      <c r="L12" s="113"/>
      <c r="M12" s="113">
        <v>7.7</v>
      </c>
      <c r="N12" s="74">
        <f t="shared" si="1"/>
        <v>0.82355118443316422</v>
      </c>
      <c r="O12" s="126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31">
        <v>7</v>
      </c>
      <c r="C13" s="113">
        <v>24.2</v>
      </c>
      <c r="D13" s="113">
        <v>10.83</v>
      </c>
      <c r="E13" s="113"/>
      <c r="F13" s="113">
        <v>7.76</v>
      </c>
      <c r="G13" s="74">
        <f t="shared" si="0"/>
        <v>0.83724973836006511</v>
      </c>
      <c r="H13" s="7"/>
      <c r="I13" s="132">
        <v>7</v>
      </c>
      <c r="J13" s="113">
        <v>24.87</v>
      </c>
      <c r="K13" s="113">
        <v>10.69</v>
      </c>
      <c r="L13" s="113"/>
      <c r="M13" s="113">
        <v>6.73</v>
      </c>
      <c r="N13" s="74">
        <f t="shared" si="1"/>
        <v>0.72696821883452367</v>
      </c>
      <c r="O13" s="126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31">
        <v>8</v>
      </c>
      <c r="C14" s="113">
        <v>24.32</v>
      </c>
      <c r="D14" s="113">
        <v>10.8</v>
      </c>
      <c r="E14" s="113"/>
      <c r="F14" s="113">
        <v>7.19</v>
      </c>
      <c r="G14" s="74">
        <f t="shared" si="0"/>
        <v>0.77582620471949959</v>
      </c>
      <c r="H14" s="7"/>
      <c r="I14" s="132">
        <v>8</v>
      </c>
      <c r="J14" s="113">
        <v>25.3</v>
      </c>
      <c r="K14" s="113">
        <v>10.51</v>
      </c>
      <c r="L14" s="113"/>
      <c r="M14" s="113">
        <v>5.65</v>
      </c>
      <c r="N14" s="74">
        <f t="shared" si="1"/>
        <v>0.60951943229032612</v>
      </c>
      <c r="O14" s="126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31">
        <v>9</v>
      </c>
      <c r="C15" s="113">
        <v>25.52</v>
      </c>
      <c r="D15" s="113">
        <v>10.49</v>
      </c>
      <c r="E15" s="113"/>
      <c r="F15" s="113">
        <v>5.31</v>
      </c>
      <c r="G15" s="74">
        <f t="shared" si="0"/>
        <v>0.57339949726539863</v>
      </c>
      <c r="H15" s="7"/>
      <c r="I15" s="132">
        <v>9</v>
      </c>
      <c r="J15" s="113">
        <v>25.85</v>
      </c>
      <c r="K15" s="113">
        <v>10.39</v>
      </c>
      <c r="L15" s="113"/>
      <c r="M15" s="113">
        <v>5.56</v>
      </c>
      <c r="N15" s="74">
        <f t="shared" si="1"/>
        <v>0.60031955916088042</v>
      </c>
      <c r="O15" s="126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31">
        <v>10</v>
      </c>
      <c r="C16" s="113">
        <v>25.97</v>
      </c>
      <c r="D16" s="113">
        <v>10.36</v>
      </c>
      <c r="E16" s="113"/>
      <c r="F16" s="113">
        <v>4.8</v>
      </c>
      <c r="G16" s="74">
        <f t="shared" si="0"/>
        <v>0.51831271642217291</v>
      </c>
      <c r="H16" s="7"/>
      <c r="I16" s="132">
        <v>10</v>
      </c>
      <c r="J16" s="113">
        <v>26</v>
      </c>
      <c r="K16" s="113">
        <v>10.35</v>
      </c>
      <c r="L16" s="113"/>
      <c r="M16" s="113">
        <v>4.8499999999999996</v>
      </c>
      <c r="N16" s="74">
        <f t="shared" si="1"/>
        <v>0.52369490273331687</v>
      </c>
      <c r="O16" s="126" t="s">
        <v>6</v>
      </c>
      <c r="P16" s="7"/>
      <c r="Q16" s="50"/>
      <c r="R16" s="49">
        <f>M16-O16</f>
        <v>4.8499999999999996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31">
        <v>12</v>
      </c>
      <c r="C17" s="113">
        <v>26.24</v>
      </c>
      <c r="D17" s="113">
        <v>10.26</v>
      </c>
      <c r="E17" s="113"/>
      <c r="F17" s="113">
        <v>4.46</v>
      </c>
      <c r="G17" s="74">
        <f t="shared" si="0"/>
        <v>0.4813487757236154</v>
      </c>
      <c r="H17" s="7"/>
      <c r="I17" s="132">
        <v>12</v>
      </c>
      <c r="J17" s="113">
        <v>26.19</v>
      </c>
      <c r="K17" s="113">
        <v>10.29</v>
      </c>
      <c r="L17" s="113"/>
      <c r="M17" s="113">
        <v>4.3499999999999996</v>
      </c>
      <c r="N17" s="74">
        <f t="shared" si="1"/>
        <v>0.46964532484871041</v>
      </c>
      <c r="O17" s="126" t="s">
        <v>6</v>
      </c>
      <c r="P17" s="7"/>
      <c r="Q17" s="50"/>
      <c r="R17" s="133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31">
        <v>15</v>
      </c>
      <c r="C18" s="113">
        <v>26.47</v>
      </c>
      <c r="D18" s="113">
        <v>10.18</v>
      </c>
      <c r="E18" s="113"/>
      <c r="F18" s="113">
        <v>4.03</v>
      </c>
      <c r="G18" s="74">
        <f t="shared" si="0"/>
        <v>0.43479916859019724</v>
      </c>
      <c r="H18" s="7"/>
      <c r="I18" s="132">
        <v>15</v>
      </c>
      <c r="J18" s="113">
        <v>26.4</v>
      </c>
      <c r="K18" s="113">
        <v>10.23</v>
      </c>
      <c r="L18" s="113"/>
      <c r="M18" s="113">
        <v>3.31</v>
      </c>
      <c r="N18" s="74">
        <f t="shared" si="1"/>
        <v>0.35736297649614857</v>
      </c>
      <c r="O18" s="126" t="s">
        <v>6</v>
      </c>
      <c r="P18" s="7"/>
      <c r="Q18" s="50"/>
      <c r="R18" s="134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31">
        <v>20</v>
      </c>
      <c r="C19" s="113">
        <v>26.58</v>
      </c>
      <c r="D19" s="113">
        <v>10.15</v>
      </c>
      <c r="E19" s="113"/>
      <c r="F19" s="113">
        <v>3.62</v>
      </c>
      <c r="G19" s="74">
        <f t="shared" si="0"/>
        <v>0.39057699295288995</v>
      </c>
      <c r="H19" s="7"/>
      <c r="I19" s="132">
        <v>20</v>
      </c>
      <c r="J19" s="113">
        <v>26.65</v>
      </c>
      <c r="K19" s="113">
        <v>10.11</v>
      </c>
      <c r="L19" s="113"/>
      <c r="M19" s="113">
        <v>2.71</v>
      </c>
      <c r="N19" s="74">
        <f t="shared" si="1"/>
        <v>0.29225933688199762</v>
      </c>
      <c r="O19" s="126" t="s">
        <v>6</v>
      </c>
      <c r="P19" s="7"/>
      <c r="Q19" s="50"/>
      <c r="R19" s="49">
        <f>M19-O19</f>
        <v>2.71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31">
        <v>25</v>
      </c>
      <c r="C20" s="113">
        <v>26.72</v>
      </c>
      <c r="D20" s="113">
        <v>10.07</v>
      </c>
      <c r="E20" s="113"/>
      <c r="F20" s="113">
        <v>3.57</v>
      </c>
      <c r="G20" s="74">
        <f t="shared" si="0"/>
        <v>0.38482923956931353</v>
      </c>
      <c r="H20" s="7"/>
      <c r="I20" s="131">
        <v>25</v>
      </c>
      <c r="J20" s="113">
        <v>26.83</v>
      </c>
      <c r="K20" s="113">
        <v>10.08</v>
      </c>
      <c r="L20" s="113"/>
      <c r="M20" s="113">
        <v>2.77</v>
      </c>
      <c r="N20" s="74">
        <f t="shared" si="1"/>
        <v>0.29887707492315557</v>
      </c>
      <c r="O20" s="126" t="s">
        <v>6</v>
      </c>
      <c r="P20" s="7"/>
      <c r="Q20" s="50"/>
      <c r="R20" s="135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31">
        <v>30</v>
      </c>
      <c r="C21" s="114">
        <v>26.82</v>
      </c>
      <c r="D21" s="115">
        <v>10.06</v>
      </c>
      <c r="E21" s="114"/>
      <c r="F21" s="114">
        <v>3.52</v>
      </c>
      <c r="G21" s="74">
        <f t="shared" ref="G21:G25" si="2">IF(F21,F21*(33.5+D21)/(475-2.65*C21),"")</f>
        <v>0.37960126458493737</v>
      </c>
      <c r="H21" s="7" t="s">
        <v>34</v>
      </c>
      <c r="I21" s="131">
        <v>30</v>
      </c>
      <c r="J21" s="114"/>
      <c r="K21" s="115"/>
      <c r="L21" s="114"/>
      <c r="M21" s="114"/>
      <c r="N21" s="74" t="str">
        <f t="shared" si="1"/>
        <v/>
      </c>
      <c r="O21" s="126" t="s">
        <v>6</v>
      </c>
      <c r="P21" s="7"/>
      <c r="Q21" s="50"/>
      <c r="R21" s="136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31">
        <v>35</v>
      </c>
      <c r="C22" s="114">
        <v>26.89</v>
      </c>
      <c r="D22" s="115">
        <v>10.050000000000001</v>
      </c>
      <c r="E22" s="114"/>
      <c r="F22" s="114">
        <v>3.25</v>
      </c>
      <c r="G22" s="74">
        <f t="shared" si="2"/>
        <v>0.35056465585033991</v>
      </c>
      <c r="H22" s="7"/>
      <c r="I22" s="131">
        <v>35</v>
      </c>
      <c r="J22" s="114"/>
      <c r="K22" s="115"/>
      <c r="L22" s="114"/>
      <c r="M22" s="114"/>
      <c r="N22" s="74" t="str">
        <f t="shared" ref="N22" si="3">IF(M22,M22*(33.5+K22)/(475-2.65*J22),"")</f>
        <v/>
      </c>
      <c r="O22" s="126" t="s">
        <v>6</v>
      </c>
      <c r="P22" s="7"/>
      <c r="Q22" s="50"/>
      <c r="R22" s="137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31">
        <v>40</v>
      </c>
      <c r="C23" s="114">
        <v>26.91</v>
      </c>
      <c r="D23" s="115">
        <v>10.02</v>
      </c>
      <c r="E23" s="114"/>
      <c r="F23" s="114">
        <v>3.44</v>
      </c>
      <c r="G23" s="74">
        <f t="shared" si="2"/>
        <v>0.37085227842754998</v>
      </c>
      <c r="H23" s="7"/>
      <c r="I23" s="79" t="s">
        <v>32</v>
      </c>
      <c r="J23" s="80"/>
      <c r="K23" s="27"/>
      <c r="L23" s="27"/>
      <c r="M23" s="27"/>
      <c r="N23" s="33"/>
      <c r="O23" s="10"/>
      <c r="P23" s="7"/>
      <c r="Q23" s="50"/>
      <c r="R23" s="137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31">
        <v>45</v>
      </c>
      <c r="C24" s="114">
        <v>26.92</v>
      </c>
      <c r="D24" s="115">
        <v>9.99</v>
      </c>
      <c r="E24" s="114"/>
      <c r="F24" s="114">
        <v>3.84</v>
      </c>
      <c r="G24" s="74">
        <f t="shared" si="2"/>
        <v>0.41371642611888165</v>
      </c>
      <c r="H24" s="7"/>
      <c r="I24" s="32" t="s">
        <v>20</v>
      </c>
      <c r="J24" s="119">
        <v>0.4465277777777778</v>
      </c>
      <c r="K24" s="1" t="s">
        <v>82</v>
      </c>
      <c r="M24" s="23"/>
      <c r="N24" s="37"/>
      <c r="O24" s="27"/>
      <c r="P24" s="7"/>
      <c r="Q24" s="50"/>
      <c r="R24" s="137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31">
        <v>50</v>
      </c>
      <c r="C25" s="114">
        <v>26.95</v>
      </c>
      <c r="D25" s="115">
        <v>9.98</v>
      </c>
      <c r="E25" s="114"/>
      <c r="F25" s="114">
        <v>4.2699999999999996</v>
      </c>
      <c r="G25" s="74">
        <f t="shared" si="2"/>
        <v>0.46002886646472535</v>
      </c>
      <c r="H25" s="7"/>
      <c r="I25" s="23" t="s">
        <v>22</v>
      </c>
      <c r="J25" s="123" t="s">
        <v>93</v>
      </c>
      <c r="K25" s="138"/>
      <c r="L25" s="138"/>
      <c r="M25" s="138"/>
      <c r="N25" s="139"/>
      <c r="O25" s="138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G26" s="22"/>
      <c r="K26" s="25"/>
      <c r="L26" s="25"/>
      <c r="M26" s="43"/>
      <c r="N26" s="25"/>
      <c r="O26" s="41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19">
        <v>0.45902777777777776</v>
      </c>
      <c r="D27" s="1" t="s">
        <v>82</v>
      </c>
      <c r="F27" s="23"/>
      <c r="G27" s="37"/>
      <c r="H27" s="25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23" t="s">
        <v>92</v>
      </c>
      <c r="D28" s="138"/>
      <c r="E28" s="138"/>
      <c r="F28" s="138"/>
      <c r="G28" s="139"/>
      <c r="H28" s="25"/>
      <c r="I28" s="7"/>
      <c r="O28" s="25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G29" s="43"/>
      <c r="H29" s="25"/>
      <c r="K29" s="55"/>
      <c r="L29" s="55"/>
      <c r="M29" s="55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G30" s="23"/>
      <c r="H30" s="23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55" t="s">
        <v>19</v>
      </c>
      <c r="C32" s="155"/>
      <c r="D32" s="155"/>
      <c r="E32" s="155"/>
      <c r="F32" s="155"/>
      <c r="G32" s="155"/>
      <c r="H32" s="6"/>
      <c r="I32" s="155" t="s">
        <v>18</v>
      </c>
      <c r="J32" s="155"/>
      <c r="K32" s="155"/>
      <c r="L32" s="155"/>
      <c r="M32" s="155"/>
      <c r="N32" s="155"/>
      <c r="O32" s="155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49" t="s">
        <v>33</v>
      </c>
      <c r="G33" s="153"/>
      <c r="H33" s="6"/>
      <c r="I33" s="129" t="s">
        <v>0</v>
      </c>
      <c r="J33" s="12" t="s">
        <v>1</v>
      </c>
      <c r="K33" s="12" t="s">
        <v>2</v>
      </c>
      <c r="L33" s="13"/>
      <c r="M33" s="149" t="s">
        <v>33</v>
      </c>
      <c r="N33" s="149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30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40" t="s">
        <v>5</v>
      </c>
      <c r="C35" s="113">
        <v>7.0000000000000007E-2</v>
      </c>
      <c r="D35" s="113">
        <v>10.51</v>
      </c>
      <c r="E35" s="113"/>
      <c r="F35" s="113">
        <v>11.35</v>
      </c>
      <c r="G35" s="74">
        <f>IF(F35,F35*(33.5+D35)/(475-2.65*C35),"")</f>
        <v>1.0520182092164412</v>
      </c>
      <c r="H35" s="7"/>
      <c r="I35" s="132">
        <v>0</v>
      </c>
      <c r="J35" s="113">
        <v>1.81</v>
      </c>
      <c r="K35" s="113">
        <v>11.52</v>
      </c>
      <c r="L35" s="113"/>
      <c r="M35" s="113">
        <v>11.18</v>
      </c>
      <c r="N35" s="74">
        <f>IF(M35,M35*(33.5+K35)/(475-2.65*J35),"")</f>
        <v>1.0704377998037018</v>
      </c>
      <c r="O35" s="126" t="s">
        <v>6</v>
      </c>
      <c r="P35" s="7"/>
      <c r="Q35" s="50"/>
      <c r="R35" s="49">
        <f>M36-O36</f>
        <v>11.15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32">
        <v>0</v>
      </c>
      <c r="C36" s="113">
        <v>2.9</v>
      </c>
      <c r="D36" s="113">
        <v>12.17</v>
      </c>
      <c r="E36" s="113"/>
      <c r="F36" s="113">
        <v>11.07</v>
      </c>
      <c r="G36" s="74">
        <f t="shared" ref="G36:G48" si="4">IF(F36,F36*(33.5+D36)/(475-2.65*C36),"")</f>
        <v>1.0818546376641025</v>
      </c>
      <c r="H36" s="7"/>
      <c r="I36" s="132">
        <v>1</v>
      </c>
      <c r="J36" s="113">
        <v>2.48</v>
      </c>
      <c r="K36" s="113">
        <v>11.8</v>
      </c>
      <c r="L36" s="113"/>
      <c r="M36" s="113">
        <v>11.15</v>
      </c>
      <c r="N36" s="74">
        <f t="shared" ref="N36:N48" si="5">IF(M36,M36*(33.5+K36)/(475-2.65*J35),"")</f>
        <v>1.074205104811002</v>
      </c>
      <c r="O36" s="126" t="s">
        <v>6</v>
      </c>
      <c r="P36" s="7"/>
      <c r="Q36" s="50"/>
      <c r="R36" s="133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32">
        <v>1</v>
      </c>
      <c r="C37" s="113">
        <v>4.1500000000000004</v>
      </c>
      <c r="D37" s="113">
        <v>12.1</v>
      </c>
      <c r="E37" s="113"/>
      <c r="F37" s="113">
        <v>11.26</v>
      </c>
      <c r="G37" s="74">
        <f t="shared" si="4"/>
        <v>1.1065802447185091</v>
      </c>
      <c r="H37" s="7"/>
      <c r="I37" s="132">
        <v>2</v>
      </c>
      <c r="J37" s="113">
        <v>3.72</v>
      </c>
      <c r="K37" s="113">
        <v>12.11</v>
      </c>
      <c r="L37" s="113"/>
      <c r="M37" s="113">
        <v>11.25</v>
      </c>
      <c r="N37" s="74">
        <f t="shared" si="5"/>
        <v>1.0953924615949515</v>
      </c>
      <c r="O37" s="126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32">
        <v>2</v>
      </c>
      <c r="C38" s="113">
        <v>6.04</v>
      </c>
      <c r="D38" s="113">
        <v>12.22</v>
      </c>
      <c r="E38" s="113"/>
      <c r="F38" s="113">
        <v>11.53</v>
      </c>
      <c r="G38" s="74">
        <f t="shared" si="4"/>
        <v>1.1484934443587496</v>
      </c>
      <c r="H38" s="7"/>
      <c r="I38" s="132">
        <v>3</v>
      </c>
      <c r="J38" s="113">
        <v>8.3699999999999992</v>
      </c>
      <c r="K38" s="113">
        <v>12.14</v>
      </c>
      <c r="L38" s="113"/>
      <c r="M38" s="113">
        <v>11.27</v>
      </c>
      <c r="N38" s="74">
        <f t="shared" si="5"/>
        <v>1.1058188682165877</v>
      </c>
      <c r="O38" s="126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32">
        <v>3</v>
      </c>
      <c r="C39" s="113">
        <v>8.16</v>
      </c>
      <c r="D39" s="113">
        <v>12.12</v>
      </c>
      <c r="E39" s="113"/>
      <c r="F39" s="113">
        <v>11.42</v>
      </c>
      <c r="G39" s="74">
        <f t="shared" si="4"/>
        <v>1.1491133187464708</v>
      </c>
      <c r="H39" s="7"/>
      <c r="I39" s="132">
        <v>4</v>
      </c>
      <c r="J39" s="113">
        <v>15.18</v>
      </c>
      <c r="K39" s="113">
        <v>11.99</v>
      </c>
      <c r="L39" s="113"/>
      <c r="M39" s="113">
        <v>10.89</v>
      </c>
      <c r="N39" s="74">
        <f t="shared" si="5"/>
        <v>1.0940034605400166</v>
      </c>
      <c r="O39" s="126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32">
        <v>4</v>
      </c>
      <c r="C40" s="113">
        <v>11.57</v>
      </c>
      <c r="D40" s="113">
        <v>12.13</v>
      </c>
      <c r="E40" s="113"/>
      <c r="F40" s="113">
        <v>11.19</v>
      </c>
      <c r="G40" s="74">
        <f t="shared" si="4"/>
        <v>1.149120661116106</v>
      </c>
      <c r="H40" s="7"/>
      <c r="I40" s="132">
        <v>5</v>
      </c>
      <c r="J40" s="113">
        <v>21.17</v>
      </c>
      <c r="K40" s="113">
        <v>11.53</v>
      </c>
      <c r="L40" s="113"/>
      <c r="M40" s="113">
        <v>9.4700000000000006</v>
      </c>
      <c r="N40" s="74">
        <f t="shared" si="5"/>
        <v>0.98082010612434545</v>
      </c>
      <c r="O40" s="126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32">
        <v>5</v>
      </c>
      <c r="C41" s="113">
        <v>21.74</v>
      </c>
      <c r="D41" s="113">
        <v>11.36</v>
      </c>
      <c r="E41" s="113"/>
      <c r="F41" s="113">
        <v>6.69</v>
      </c>
      <c r="G41" s="74">
        <f t="shared" si="4"/>
        <v>0.71902565712081534</v>
      </c>
      <c r="H41" s="7"/>
      <c r="I41" s="131">
        <v>6</v>
      </c>
      <c r="J41" s="113">
        <v>23.58</v>
      </c>
      <c r="K41" s="113">
        <v>11.01</v>
      </c>
      <c r="L41" s="113"/>
      <c r="M41" s="113">
        <v>7.32</v>
      </c>
      <c r="N41" s="74">
        <f t="shared" si="5"/>
        <v>0.77778369274730574</v>
      </c>
      <c r="O41" s="126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31">
        <v>6</v>
      </c>
      <c r="C42" s="113">
        <v>23.91</v>
      </c>
      <c r="D42" s="113">
        <v>10.96</v>
      </c>
      <c r="E42" s="113"/>
      <c r="F42" s="113">
        <v>5.39</v>
      </c>
      <c r="G42" s="74">
        <f t="shared" si="4"/>
        <v>0.58215983198850441</v>
      </c>
      <c r="H42" s="7"/>
      <c r="I42" s="132">
        <v>7</v>
      </c>
      <c r="J42" s="113">
        <v>24.36</v>
      </c>
      <c r="K42" s="113">
        <v>10.79</v>
      </c>
      <c r="L42" s="113"/>
      <c r="M42" s="113">
        <v>6.26</v>
      </c>
      <c r="N42" s="74">
        <f t="shared" si="5"/>
        <v>0.67211312128345047</v>
      </c>
      <c r="O42" s="126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32">
        <v>7</v>
      </c>
      <c r="C43" s="113">
        <v>24.47</v>
      </c>
      <c r="D43" s="113">
        <v>10.82</v>
      </c>
      <c r="E43" s="113"/>
      <c r="F43" s="113">
        <v>4.75</v>
      </c>
      <c r="G43" s="74">
        <f t="shared" si="4"/>
        <v>0.51326999947580731</v>
      </c>
      <c r="H43" s="7"/>
      <c r="I43" s="132">
        <v>8</v>
      </c>
      <c r="J43" s="113">
        <v>25.14</v>
      </c>
      <c r="K43" s="113">
        <v>10.6</v>
      </c>
      <c r="L43" s="113"/>
      <c r="M43" s="113">
        <v>4.3600000000000003</v>
      </c>
      <c r="N43" s="74">
        <f t="shared" si="5"/>
        <v>0.46845626464869922</v>
      </c>
      <c r="O43" s="126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32">
        <v>8</v>
      </c>
      <c r="C44" s="113">
        <v>25.25</v>
      </c>
      <c r="D44" s="113">
        <v>10.66</v>
      </c>
      <c r="E44" s="113"/>
      <c r="F44" s="113">
        <v>3.71</v>
      </c>
      <c r="G44" s="74">
        <f t="shared" si="4"/>
        <v>0.40146684228259871</v>
      </c>
      <c r="H44" s="7"/>
      <c r="I44" s="132">
        <v>9</v>
      </c>
      <c r="J44" s="113">
        <v>25.68</v>
      </c>
      <c r="K44" s="113">
        <v>10.45</v>
      </c>
      <c r="L44" s="113"/>
      <c r="M44" s="113">
        <v>4.21</v>
      </c>
      <c r="N44" s="74">
        <f t="shared" si="5"/>
        <v>0.45308279808707108</v>
      </c>
      <c r="O44" s="126" t="s">
        <v>6</v>
      </c>
      <c r="P44" s="7"/>
      <c r="Q44" s="50"/>
      <c r="R44" s="49">
        <f>M45-O45</f>
        <v>4.3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32">
        <v>9</v>
      </c>
      <c r="C45" s="114">
        <v>25.43</v>
      </c>
      <c r="D45" s="115">
        <v>10.57</v>
      </c>
      <c r="E45" s="114"/>
      <c r="F45" s="114">
        <v>3.43</v>
      </c>
      <c r="G45" s="74">
        <f t="shared" si="4"/>
        <v>0.3708444703951444</v>
      </c>
      <c r="H45" s="7"/>
      <c r="I45" s="132">
        <v>10</v>
      </c>
      <c r="J45" s="114">
        <v>25.95</v>
      </c>
      <c r="K45" s="115">
        <v>10.35</v>
      </c>
      <c r="L45" s="114"/>
      <c r="M45" s="114">
        <v>4.3</v>
      </c>
      <c r="N45" s="74">
        <f t="shared" si="5"/>
        <v>0.46333929642116439</v>
      </c>
      <c r="O45" s="126" t="s">
        <v>6</v>
      </c>
      <c r="P45" s="7"/>
      <c r="Q45" s="50"/>
      <c r="R45" s="133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32">
        <v>10</v>
      </c>
      <c r="C46" s="114"/>
      <c r="D46" s="115"/>
      <c r="E46" s="114"/>
      <c r="F46" s="114"/>
      <c r="G46" s="74" t="str">
        <f t="shared" si="4"/>
        <v/>
      </c>
      <c r="H46" s="7"/>
      <c r="I46" s="132">
        <v>12</v>
      </c>
      <c r="J46" s="114">
        <v>26.16</v>
      </c>
      <c r="K46" s="115">
        <v>10.32</v>
      </c>
      <c r="L46" s="114"/>
      <c r="M46" s="114">
        <v>4.13</v>
      </c>
      <c r="N46" s="74">
        <f t="shared" si="5"/>
        <v>0.4455000523099456</v>
      </c>
      <c r="O46" s="126" t="s">
        <v>6</v>
      </c>
      <c r="P46" s="7"/>
      <c r="Q46" s="50"/>
      <c r="R46" s="49">
        <f>M47-O47</f>
        <v>3.07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32">
        <v>12</v>
      </c>
      <c r="C47" s="114"/>
      <c r="D47" s="115"/>
      <c r="E47" s="114"/>
      <c r="F47" s="114"/>
      <c r="G47" s="74" t="str">
        <f t="shared" si="4"/>
        <v/>
      </c>
      <c r="H47" s="7"/>
      <c r="I47" s="132">
        <v>15</v>
      </c>
      <c r="J47" s="114">
        <v>26.4</v>
      </c>
      <c r="K47" s="115">
        <v>10.25</v>
      </c>
      <c r="L47" s="114"/>
      <c r="M47" s="114">
        <v>3.07</v>
      </c>
      <c r="N47" s="74">
        <f t="shared" si="5"/>
        <v>0.33108317968033601</v>
      </c>
      <c r="O47" s="126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32">
        <v>15</v>
      </c>
      <c r="C48" s="114"/>
      <c r="D48" s="115"/>
      <c r="E48" s="114"/>
      <c r="F48" s="114"/>
      <c r="G48" s="74" t="str">
        <f t="shared" si="4"/>
        <v/>
      </c>
      <c r="H48" s="7"/>
      <c r="I48" s="46">
        <v>20</v>
      </c>
      <c r="J48" s="114"/>
      <c r="K48" s="115"/>
      <c r="L48" s="114"/>
      <c r="M48" s="114"/>
      <c r="N48" s="74" t="str">
        <f t="shared" si="5"/>
        <v/>
      </c>
      <c r="O48" s="127" t="s">
        <v>6</v>
      </c>
      <c r="P48" s="7"/>
      <c r="Q48" s="50"/>
      <c r="R48" s="133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8"/>
      <c r="D49" s="11"/>
      <c r="E49" s="8"/>
      <c r="F49" s="8"/>
      <c r="G49" s="33"/>
      <c r="H49" s="7"/>
      <c r="I49" s="141">
        <v>25</v>
      </c>
      <c r="J49" s="114"/>
      <c r="K49" s="115"/>
      <c r="L49" s="114"/>
      <c r="M49" s="114"/>
      <c r="N49" s="74" t="str">
        <f t="shared" ref="N49" si="6">IF(M49,M49*(33.5+K49)/(475-2.65*J49),"")</f>
        <v/>
      </c>
      <c r="O49" s="128" t="s">
        <v>6</v>
      </c>
      <c r="P49" s="7"/>
      <c r="Q49" s="50"/>
      <c r="R49" s="136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80"/>
      <c r="D50" s="142"/>
      <c r="E50" s="80"/>
      <c r="F50" s="80"/>
      <c r="G50" s="95"/>
      <c r="H50" s="3"/>
      <c r="I50" s="82" t="s">
        <v>32</v>
      </c>
      <c r="J50" s="80"/>
      <c r="K50" s="80"/>
      <c r="L50" s="80"/>
      <c r="M50" s="80"/>
      <c r="N50" s="80" t="str">
        <f t="shared" ref="N50" si="7">IF(M50,M50*(33.5+K50)/(475-2.65*J50),"")</f>
        <v/>
      </c>
      <c r="O50" s="126" t="s">
        <v>6</v>
      </c>
      <c r="P50" s="7"/>
      <c r="Q50" s="50"/>
      <c r="R50" s="137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20">
        <v>0.42152777777777778</v>
      </c>
      <c r="D51" s="1" t="s">
        <v>82</v>
      </c>
      <c r="H51" s="3"/>
      <c r="I51" s="32" t="s">
        <v>20</v>
      </c>
      <c r="J51" s="120">
        <v>0.43263888888888891</v>
      </c>
      <c r="K51" s="1" t="s">
        <v>82</v>
      </c>
      <c r="M51" s="23"/>
      <c r="N51" s="37"/>
      <c r="O51" s="9"/>
      <c r="P51" s="7"/>
      <c r="Q51" s="50"/>
      <c r="R51" s="137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23" t="s">
        <v>94</v>
      </c>
      <c r="D52" s="138"/>
      <c r="E52" s="138"/>
      <c r="F52" s="138"/>
      <c r="G52" s="138"/>
      <c r="H52" s="4"/>
      <c r="I52" s="23" t="s">
        <v>22</v>
      </c>
      <c r="J52" s="123" t="s">
        <v>92</v>
      </c>
      <c r="K52" s="138"/>
      <c r="L52" s="138"/>
      <c r="M52" s="138"/>
      <c r="N52" s="143"/>
      <c r="O52" s="144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F53" s="4"/>
      <c r="G53" s="4"/>
      <c r="H53" s="4"/>
      <c r="J53" s="36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36"/>
      <c r="F54" s="4"/>
      <c r="G54" s="4"/>
      <c r="H54" s="4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F55" s="4"/>
      <c r="J55" s="78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H56" s="80" t="s">
        <v>83</v>
      </c>
      <c r="I56" s="80" t="s">
        <v>78</v>
      </c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21">
        <v>2.9</v>
      </c>
      <c r="I57" s="122">
        <v>0.16319444444444445</v>
      </c>
      <c r="J57" s="1" t="s">
        <v>84</v>
      </c>
      <c r="K57" s="81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21">
        <v>0.6</v>
      </c>
      <c r="I58" s="122">
        <v>0.47013888888888888</v>
      </c>
      <c r="J58" s="1" t="s">
        <v>84</v>
      </c>
      <c r="K58" s="81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24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25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66" t="s">
        <v>23</v>
      </c>
      <c r="C63" s="148"/>
      <c r="D63" s="67" t="s">
        <v>17</v>
      </c>
      <c r="E63" s="38">
        <v>5.6</v>
      </c>
      <c r="F63" s="67" t="s">
        <v>17</v>
      </c>
      <c r="G63" s="69"/>
      <c r="H63" s="57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57"/>
      <c r="C64" s="39">
        <v>0.30480000000000002</v>
      </c>
      <c r="D64" s="68" t="s">
        <v>16</v>
      </c>
      <c r="E64" s="39">
        <v>0.30480000000000002</v>
      </c>
      <c r="F64" s="68" t="s">
        <v>16</v>
      </c>
      <c r="G64" s="68"/>
      <c r="H64" s="57"/>
      <c r="I64" s="57"/>
      <c r="J64" s="145"/>
      <c r="K64" s="145" t="s">
        <v>90</v>
      </c>
      <c r="L64" s="146"/>
      <c r="M64" s="147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57"/>
      <c r="C65" s="38">
        <f>C63*C64</f>
        <v>0</v>
      </c>
      <c r="D65" s="69" t="s">
        <v>15</v>
      </c>
      <c r="E65" s="38">
        <f>E63*E64</f>
        <v>1.70688</v>
      </c>
      <c r="F65" s="69" t="s">
        <v>15</v>
      </c>
      <c r="G65" s="69"/>
      <c r="H65" s="57"/>
      <c r="I65" s="57"/>
      <c r="J65" s="145" t="s">
        <v>89</v>
      </c>
      <c r="K65" s="145">
        <v>20</v>
      </c>
      <c r="L65" s="146">
        <v>0</v>
      </c>
      <c r="M65" s="145">
        <v>4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57"/>
      <c r="D67" s="58" t="s">
        <v>21</v>
      </c>
      <c r="E67" s="73" t="s">
        <v>29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57"/>
      <c r="C70" s="45" t="s">
        <v>31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48" t="s">
        <v>59</v>
      </c>
      <c r="C73" s="11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21"/>
      <c r="C74" s="76" t="s">
        <v>31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C75" s="76" t="s">
        <v>31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</row>
    <row r="77" spans="1:26" ht="12" customHeight="1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</row>
    <row r="78" spans="1:26" ht="12" customHeight="1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</row>
    <row r="79" spans="1:26" ht="12" customHeight="1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</row>
    <row r="80" spans="1:26" ht="12" customHeight="1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</row>
    <row r="81" spans="1:20" ht="12" customHeight="1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</row>
    <row r="82" spans="1:20" ht="12" customHeight="1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</row>
    <row r="83" spans="1:20" ht="12" customHeight="1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</row>
    <row r="84" spans="1:20" ht="12" customHeight="1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</row>
    <row r="85" spans="1:20" ht="12" customHeight="1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</row>
    <row r="86" spans="1:20" ht="12" customHeight="1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</row>
    <row r="87" spans="1:20" ht="12" customHeight="1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</row>
    <row r="88" spans="1:20" ht="12" customHeight="1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</row>
    <row r="89" spans="1:20" ht="12" customHeight="1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</row>
    <row r="90" spans="1:20" ht="12" customHeight="1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1:20" ht="12" customHeight="1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</row>
    <row r="92" spans="1:20" ht="12" customHeight="1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</row>
    <row r="93" spans="1:20" ht="12" customHeight="1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</row>
    <row r="94" spans="1:20" ht="12" customHeight="1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</row>
    <row r="95" spans="1:20" ht="12" customHeight="1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</row>
    <row r="96" spans="1:20" ht="12" customHeight="1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</row>
    <row r="97" spans="1:20" ht="12" customHeight="1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</row>
    <row r="98" spans="1:20" ht="12" customHeight="1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</row>
    <row r="99" spans="1:20" ht="12" customHeight="1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6"/>
      <c r="Q99" s="116"/>
      <c r="R99" s="116"/>
      <c r="S99" s="116"/>
      <c r="T99" s="116"/>
    </row>
  </sheetData>
  <sheetProtection sheet="1" objects="1" scenarios="1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25 J6:J23 J35:J50 C35:C50">
    <cfRule type="colorScale" priority="5">
      <colorScale>
        <cfvo type="min"/>
        <cfvo type="max"/>
        <color theme="0"/>
        <color rgb="FFFFEF9C"/>
      </colorScale>
    </cfRule>
  </conditionalFormatting>
  <conditionalFormatting sqref="F6:F25 M6:M22 M35:M49 M65 F35:F49">
    <cfRule type="colorScale" priority="1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F26 M23 F50 M50">
    <cfRule type="colorScale" priority="3">
      <colorScale>
        <cfvo type="min"/>
        <cfvo type="percentile" val="75"/>
        <cfvo type="max"/>
        <color rgb="FFFF0000"/>
        <color rgb="FFFFEB84"/>
        <color rgb="FF63BE7B"/>
      </colorScale>
    </cfRule>
  </conditionalFormatting>
  <conditionalFormatting sqref="G6:G25 N6:N22 G35:G48 N35:N49">
    <cfRule type="colorScale" priority="2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K35:K50 D35:D50 K65 K6:K23 D6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18" sqref="I18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9.85546875" customWidth="1"/>
    <col min="15" max="15" width="31.7109375" bestFit="1" customWidth="1"/>
    <col min="16" max="16" width="11.28515625" bestFit="1" customWidth="1"/>
  </cols>
  <sheetData>
    <row r="1" spans="1:16" s="112" customFormat="1" x14ac:dyDescent="0.2">
      <c r="A1" s="111" t="s">
        <v>63</v>
      </c>
      <c r="B1" s="111" t="s">
        <v>64</v>
      </c>
      <c r="C1" s="111" t="s">
        <v>60</v>
      </c>
      <c r="D1" s="111" t="s">
        <v>61</v>
      </c>
      <c r="E1" s="111" t="s">
        <v>62</v>
      </c>
      <c r="F1" s="111" t="s">
        <v>78</v>
      </c>
      <c r="G1" s="111" t="s">
        <v>79</v>
      </c>
      <c r="H1" s="111" t="s">
        <v>73</v>
      </c>
      <c r="I1" s="111" t="s">
        <v>74</v>
      </c>
      <c r="J1" s="111" t="s">
        <v>72</v>
      </c>
      <c r="K1" s="111" t="s">
        <v>69</v>
      </c>
      <c r="L1" s="111" t="s">
        <v>68</v>
      </c>
      <c r="M1" s="111" t="s">
        <v>70</v>
      </c>
      <c r="N1" s="111" t="s">
        <v>80</v>
      </c>
      <c r="O1" s="111" t="s">
        <v>65</v>
      </c>
      <c r="P1" s="112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08">
        <f>Report!$B$2</f>
        <v>45412</v>
      </c>
      <c r="F2" s="109">
        <f>Report!$C$51</f>
        <v>0.42152777777777778</v>
      </c>
      <c r="G2" s="109" t="str">
        <f>Report!$D$51</f>
        <v>PDT</v>
      </c>
      <c r="H2">
        <v>0</v>
      </c>
      <c r="I2">
        <f>IF(Report!C35,Report!C35,"")</f>
        <v>7.0000000000000007E-2</v>
      </c>
      <c r="J2">
        <f>IF(Report!D35,Report!D35,"")</f>
        <v>10.51</v>
      </c>
      <c r="K2" t="str">
        <f>IF(Report!E35,Report!E35,"")</f>
        <v/>
      </c>
      <c r="L2">
        <f>IF(Report!F35,Report!F35,"")</f>
        <v>11.35</v>
      </c>
      <c r="M2" s="118">
        <f>IF(Report!G35&gt;=0,Report!G35,"")</f>
        <v>1.0520182092164412</v>
      </c>
      <c r="N2" s="110">
        <f>E2+F2</f>
        <v>45412.421527777777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08">
        <f>Report!$B$2</f>
        <v>45412</v>
      </c>
      <c r="F3" s="109">
        <f>Report!$C$51</f>
        <v>0.42152777777777778</v>
      </c>
      <c r="G3" s="109" t="str">
        <f>Report!$D$51</f>
        <v>PDT</v>
      </c>
      <c r="H3">
        <f>Report!B36</f>
        <v>0</v>
      </c>
      <c r="I3">
        <f>IF(Report!C36,Report!C36,"")</f>
        <v>2.9</v>
      </c>
      <c r="J3">
        <f>IF(Report!D36,Report!D36,"")</f>
        <v>12.17</v>
      </c>
      <c r="K3" t="str">
        <f>IF(Report!E36,Report!E36,"")</f>
        <v/>
      </c>
      <c r="L3">
        <f>IF(Report!F36,Report!F36,"")</f>
        <v>11.07</v>
      </c>
      <c r="M3" s="118">
        <f>IF(Report!G36&gt;=0,Report!G36,"")</f>
        <v>1.0818546376641025</v>
      </c>
      <c r="N3" s="110">
        <f t="shared" ref="N3:N66" si="0">E3+F3</f>
        <v>45412.421527777777</v>
      </c>
      <c r="O3" t="str">
        <f>TRIM("Outfall: "&amp;Report!$C$52&amp;" "&amp;Report!$C$53&amp;" "&amp;Report!$C$54&amp;" "&amp;Report!$C$55)</f>
        <v>Outfall: Sunny/cloudy skies, calm water, no wind **hit bottom @10m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08">
        <f>Report!$B$2</f>
        <v>45412</v>
      </c>
      <c r="F4" s="109">
        <f>Report!$C$51</f>
        <v>0.42152777777777778</v>
      </c>
      <c r="G4" s="109" t="str">
        <f>Report!$D$51</f>
        <v>PDT</v>
      </c>
      <c r="H4">
        <f>Report!B37</f>
        <v>1</v>
      </c>
      <c r="I4">
        <f>IF(Report!C37,Report!C37,"")</f>
        <v>4.1500000000000004</v>
      </c>
      <c r="J4">
        <f>IF(Report!D37,Report!D37,"")</f>
        <v>12.1</v>
      </c>
      <c r="K4" t="str">
        <f>IF(Report!E37,Report!E37,"")</f>
        <v/>
      </c>
      <c r="L4">
        <f>IF(Report!F37,Report!F37,"")</f>
        <v>11.26</v>
      </c>
      <c r="M4" s="118">
        <f>IF(Report!G37&gt;=0,Report!G37,"")</f>
        <v>1.1065802447185091</v>
      </c>
      <c r="N4" s="110">
        <f t="shared" si="0"/>
        <v>45412.421527777777</v>
      </c>
      <c r="O4" t="str">
        <f>TRIM("Outfall: "&amp;Report!$C$52&amp;" "&amp;Report!$C$53&amp;" "&amp;Report!$C$54&amp;" "&amp;Report!$C$55)</f>
        <v>Outfall: Sunny/cloudy skies, calm water, no wind **hit bottom @10m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08">
        <f>Report!$B$2</f>
        <v>45412</v>
      </c>
      <c r="F5" s="109">
        <f>Report!$C$51</f>
        <v>0.42152777777777778</v>
      </c>
      <c r="G5" s="109" t="str">
        <f>Report!$D$51</f>
        <v>PDT</v>
      </c>
      <c r="H5">
        <f>Report!B38</f>
        <v>2</v>
      </c>
      <c r="I5">
        <f>IF(Report!C38,Report!C38,"")</f>
        <v>6.04</v>
      </c>
      <c r="J5">
        <f>IF(Report!D38,Report!D38,"")</f>
        <v>12.22</v>
      </c>
      <c r="K5" t="str">
        <f>IF(Report!E38,Report!E38,"")</f>
        <v/>
      </c>
      <c r="L5">
        <f>IF(Report!F38,Report!F38,"")</f>
        <v>11.53</v>
      </c>
      <c r="M5" s="118">
        <f>IF(Report!G38&gt;=0,Report!G38,"")</f>
        <v>1.1484934443587496</v>
      </c>
      <c r="N5" s="110">
        <f t="shared" si="0"/>
        <v>45412.421527777777</v>
      </c>
      <c r="O5" t="str">
        <f>TRIM("Outfall: "&amp;Report!$C$52&amp;" "&amp;Report!$C$53&amp;" "&amp;Report!$C$54&amp;" "&amp;Report!$C$55)</f>
        <v>Outfall: Sunny/cloudy skies, calm water, no wind **hit bottom @10m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08">
        <f>Report!$B$2</f>
        <v>45412</v>
      </c>
      <c r="F6" s="109">
        <f>Report!$C$51</f>
        <v>0.42152777777777778</v>
      </c>
      <c r="G6" s="109" t="str">
        <f>Report!$D$51</f>
        <v>PDT</v>
      </c>
      <c r="H6">
        <f>Report!B39</f>
        <v>3</v>
      </c>
      <c r="I6">
        <f>IF(Report!C39,Report!C39,"")</f>
        <v>8.16</v>
      </c>
      <c r="J6">
        <f>IF(Report!D39,Report!D39,"")</f>
        <v>12.12</v>
      </c>
      <c r="K6" t="str">
        <f>IF(Report!E39,Report!E39,"")</f>
        <v/>
      </c>
      <c r="L6">
        <f>IF(Report!F39,Report!F39,"")</f>
        <v>11.42</v>
      </c>
      <c r="M6" s="118">
        <f>IF(Report!G39&gt;=0,Report!G39,"")</f>
        <v>1.1491133187464708</v>
      </c>
      <c r="N6" s="110">
        <f t="shared" si="0"/>
        <v>45412.421527777777</v>
      </c>
      <c r="O6" t="str">
        <f>TRIM("Outfall: "&amp;Report!$C$52&amp;" "&amp;Report!$C$53&amp;" "&amp;Report!$C$54&amp;" "&amp;Report!$C$55)</f>
        <v>Outfall: Sunny/cloudy skies, calm water, no wind **hit bottom @10m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08">
        <f>Report!$B$2</f>
        <v>45412</v>
      </c>
      <c r="F7" s="109">
        <f>Report!$C$51</f>
        <v>0.42152777777777778</v>
      </c>
      <c r="G7" s="109" t="str">
        <f>Report!$D$51</f>
        <v>PDT</v>
      </c>
      <c r="H7">
        <f>Report!B40</f>
        <v>4</v>
      </c>
      <c r="I7">
        <f>IF(Report!C40,Report!C40,"")</f>
        <v>11.57</v>
      </c>
      <c r="J7">
        <f>IF(Report!D40,Report!D40,"")</f>
        <v>12.13</v>
      </c>
      <c r="K7" t="str">
        <f>IF(Report!E40,Report!E40,"")</f>
        <v/>
      </c>
      <c r="L7">
        <f>IF(Report!F40,Report!F40,"")</f>
        <v>11.19</v>
      </c>
      <c r="M7" s="118">
        <f>IF(Report!G40&gt;=0,Report!G40,"")</f>
        <v>1.149120661116106</v>
      </c>
      <c r="N7" s="110">
        <f t="shared" si="0"/>
        <v>45412.421527777777</v>
      </c>
      <c r="O7" t="str">
        <f>TRIM("Outfall: "&amp;Report!$C$52&amp;" "&amp;Report!$C$53&amp;" "&amp;Report!$C$54&amp;" "&amp;Report!$C$55)</f>
        <v>Outfall: Sunny/cloudy skies, calm water, no wind **hit bottom @10m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08">
        <f>Report!$B$2</f>
        <v>45412</v>
      </c>
      <c r="F8" s="109">
        <f>Report!$C$51</f>
        <v>0.42152777777777778</v>
      </c>
      <c r="G8" s="109" t="str">
        <f>Report!$D$51</f>
        <v>PDT</v>
      </c>
      <c r="H8">
        <f>Report!B41</f>
        <v>5</v>
      </c>
      <c r="I8">
        <f>IF(Report!C41,Report!C41,"")</f>
        <v>21.74</v>
      </c>
      <c r="J8">
        <f>IF(Report!D41,Report!D41,"")</f>
        <v>11.36</v>
      </c>
      <c r="K8" t="str">
        <f>IF(Report!E41,Report!E41,"")</f>
        <v/>
      </c>
      <c r="L8">
        <f>IF(Report!F41,Report!F41,"")</f>
        <v>6.69</v>
      </c>
      <c r="M8" s="118">
        <f>IF(Report!G41&gt;=0,Report!G41,"")</f>
        <v>0.71902565712081534</v>
      </c>
      <c r="N8" s="110">
        <f t="shared" si="0"/>
        <v>45412.421527777777</v>
      </c>
      <c r="O8" t="str">
        <f>TRIM("Outfall: "&amp;Report!$C$52&amp;" "&amp;Report!$C$53&amp;" "&amp;Report!$C$54&amp;" "&amp;Report!$C$55)</f>
        <v>Outfall: Sunny/cloudy skies, calm water, no wind **hit bottom @10m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08">
        <f>Report!$B$2</f>
        <v>45412</v>
      </c>
      <c r="F9" s="109">
        <f>Report!$C$51</f>
        <v>0.42152777777777778</v>
      </c>
      <c r="G9" s="109" t="str">
        <f>Report!$D$51</f>
        <v>PDT</v>
      </c>
      <c r="H9">
        <f>Report!B42</f>
        <v>6</v>
      </c>
      <c r="I9">
        <f>IF(Report!C42,Report!C42,"")</f>
        <v>23.91</v>
      </c>
      <c r="J9">
        <f>IF(Report!D42,Report!D42,"")</f>
        <v>10.96</v>
      </c>
      <c r="K9" t="str">
        <f>IF(Report!E42,Report!E42,"")</f>
        <v/>
      </c>
      <c r="L9">
        <f>IF(Report!F42,Report!F42,"")</f>
        <v>5.39</v>
      </c>
      <c r="M9" s="118">
        <f>IF(Report!G42&gt;=0,Report!G42,"")</f>
        <v>0.58215983198850441</v>
      </c>
      <c r="N9" s="110">
        <f t="shared" si="0"/>
        <v>45412.421527777777</v>
      </c>
      <c r="O9" t="str">
        <f>TRIM("Outfall: "&amp;Report!$C$52&amp;" "&amp;Report!$C$53&amp;" "&amp;Report!$C$54&amp;" "&amp;Report!$C$55)</f>
        <v>Outfall: Sunny/cloudy skies, calm water, no wind **hit bottom @10m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08">
        <f>Report!$B$2</f>
        <v>45412</v>
      </c>
      <c r="F10" s="109">
        <f>Report!$C$51</f>
        <v>0.42152777777777778</v>
      </c>
      <c r="G10" s="109" t="str">
        <f>Report!$D$51</f>
        <v>PDT</v>
      </c>
      <c r="H10">
        <f>Report!B43</f>
        <v>7</v>
      </c>
      <c r="I10">
        <f>IF(Report!C43,Report!C43,"")</f>
        <v>24.47</v>
      </c>
      <c r="J10">
        <f>IF(Report!D43,Report!D43,"")</f>
        <v>10.82</v>
      </c>
      <c r="K10" t="str">
        <f>IF(Report!E43,Report!E43,"")</f>
        <v/>
      </c>
      <c r="L10">
        <f>IF(Report!F43,Report!F43,"")</f>
        <v>4.75</v>
      </c>
      <c r="M10" s="118">
        <f>IF(Report!G43&gt;=0,Report!G43,"")</f>
        <v>0.51326999947580731</v>
      </c>
      <c r="N10" s="110">
        <f t="shared" si="0"/>
        <v>45412.421527777777</v>
      </c>
      <c r="O10" t="str">
        <f>TRIM("Outfall: "&amp;Report!$C$52&amp;" "&amp;Report!$C$53&amp;" "&amp;Report!$C$54&amp;" "&amp;Report!$C$55)</f>
        <v>Outfall: Sunny/cloudy skies, calm water, no wind **hit bottom @10m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08">
        <f>Report!$B$2</f>
        <v>45412</v>
      </c>
      <c r="F11" s="109">
        <f>Report!$C$51</f>
        <v>0.42152777777777778</v>
      </c>
      <c r="G11" s="109" t="str">
        <f>Report!$D$51</f>
        <v>PDT</v>
      </c>
      <c r="H11">
        <f>Report!B44</f>
        <v>8</v>
      </c>
      <c r="I11">
        <f>IF(Report!C44,Report!C44,"")</f>
        <v>25.25</v>
      </c>
      <c r="J11">
        <f>IF(Report!D44,Report!D44,"")</f>
        <v>10.66</v>
      </c>
      <c r="K11" t="str">
        <f>IF(Report!E44,Report!E44,"")</f>
        <v/>
      </c>
      <c r="L11">
        <f>IF(Report!F44,Report!F44,"")</f>
        <v>3.71</v>
      </c>
      <c r="M11" s="118">
        <f>IF(Report!G44&gt;=0,Report!G44,"")</f>
        <v>0.40146684228259871</v>
      </c>
      <c r="N11" s="110">
        <f t="shared" si="0"/>
        <v>45412.421527777777</v>
      </c>
      <c r="O11" t="str">
        <f>TRIM("Outfall: "&amp;Report!$C$52&amp;" "&amp;Report!$C$53&amp;" "&amp;Report!$C$54&amp;" "&amp;Report!$C$55)</f>
        <v>Outfall: Sunny/cloudy skies, calm water, no wind **hit bottom @10m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08">
        <f>Report!$B$2</f>
        <v>45412</v>
      </c>
      <c r="F12" s="109">
        <f>Report!$C$51</f>
        <v>0.42152777777777778</v>
      </c>
      <c r="G12" s="109" t="str">
        <f>Report!$D$51</f>
        <v>PDT</v>
      </c>
      <c r="H12">
        <f>Report!B45</f>
        <v>9</v>
      </c>
      <c r="I12">
        <f>IF(Report!C45,Report!C45,"")</f>
        <v>25.43</v>
      </c>
      <c r="J12">
        <f>IF(Report!D45,Report!D45,"")</f>
        <v>10.57</v>
      </c>
      <c r="K12" t="str">
        <f>IF(Report!E45,Report!E45,"")</f>
        <v/>
      </c>
      <c r="L12">
        <f>IF(Report!F45,Report!F45,"")</f>
        <v>3.43</v>
      </c>
      <c r="M12" s="118">
        <f>IF(Report!G45&gt;=0,Report!G45,"")</f>
        <v>0.3708444703951444</v>
      </c>
      <c r="N12" s="110">
        <f t="shared" si="0"/>
        <v>45412.421527777777</v>
      </c>
      <c r="O12" t="str">
        <f>TRIM("Outfall: "&amp;Report!$C$52&amp;" "&amp;Report!$C$53&amp;" "&amp;Report!$C$54&amp;" "&amp;Report!$C$55)</f>
        <v>Outfall: Sunny/cloudy skies, calm water, no wind **hit bottom @10m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08">
        <f>Report!$B$2</f>
        <v>45412</v>
      </c>
      <c r="F13" s="109">
        <f>Report!$C$51</f>
        <v>0.42152777777777778</v>
      </c>
      <c r="G13" s="109" t="str">
        <f>Report!$D$51</f>
        <v>PDT</v>
      </c>
      <c r="H13">
        <f>Report!B46</f>
        <v>10</v>
      </c>
      <c r="I13" t="str">
        <f>IF(Report!C46,Report!C46,"")</f>
        <v/>
      </c>
      <c r="J13" t="str">
        <f>IF(Report!D46,Report!D46,"")</f>
        <v/>
      </c>
      <c r="K13" t="str">
        <f>IF(Report!E46,Report!E46,"")</f>
        <v/>
      </c>
      <c r="L13" t="str">
        <f>IF(Report!F46,Report!F46,"")</f>
        <v/>
      </c>
      <c r="M13" s="118" t="str">
        <f>IF(Report!G46&gt;=0,Report!G46,"")</f>
        <v/>
      </c>
      <c r="N13" s="110">
        <f t="shared" si="0"/>
        <v>45412.421527777777</v>
      </c>
      <c r="O13" t="str">
        <f>TRIM("Outfall: "&amp;Report!$C$52&amp;" "&amp;Report!$C$53&amp;" "&amp;Report!$C$54&amp;" "&amp;Report!$C$55)</f>
        <v>Outfall: Sunny/cloudy skies, calm water, no wind **hit bottom @10m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08">
        <f>Report!$B$2</f>
        <v>45412</v>
      </c>
      <c r="F14" s="109">
        <f>Report!$C$51</f>
        <v>0.42152777777777778</v>
      </c>
      <c r="G14" s="109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18" t="str">
        <f>IF(Report!G47&gt;=0,Report!G47,"")</f>
        <v/>
      </c>
      <c r="N14" s="110">
        <f t="shared" si="0"/>
        <v>45412.421527777777</v>
      </c>
      <c r="O14" t="str">
        <f>TRIM("Outfall: "&amp;Report!$C$52&amp;" "&amp;Report!$C$53&amp;" "&amp;Report!$C$54&amp;" "&amp;Report!$C$55)</f>
        <v>Outfall: Sunny/cloudy skies, calm water, no wind **hit bottom @10m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08">
        <f>Report!$B$2</f>
        <v>45412</v>
      </c>
      <c r="F15" s="109">
        <f>Report!$C$51</f>
        <v>0.42152777777777778</v>
      </c>
      <c r="G15" s="109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18" t="str">
        <f>IF(Report!G48&gt;=0,Report!G48,"")</f>
        <v/>
      </c>
      <c r="N15" s="110">
        <f t="shared" si="0"/>
        <v>45412.421527777777</v>
      </c>
      <c r="O15" t="str">
        <f>TRIM("Outfall: "&amp;Report!$C$52&amp;" "&amp;Report!$C$53&amp;" "&amp;Report!$C$54&amp;" "&amp;Report!$C$55)</f>
        <v>Outfall: Sunny/cloudy skies, calm water, no wind **hit bottom @10m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08">
        <f>Report!$B$2</f>
        <v>45412</v>
      </c>
      <c r="F16" s="109">
        <f>Report!$J$51</f>
        <v>0.43263888888888891</v>
      </c>
      <c r="G16" s="109" t="str">
        <f>Report!$K$51</f>
        <v>PDT</v>
      </c>
      <c r="H16">
        <f>Report!I35</f>
        <v>0</v>
      </c>
      <c r="I16">
        <f>IF(Report!J35,Report!J35,"")</f>
        <v>1.81</v>
      </c>
      <c r="J16">
        <f>IF(Report!K35,Report!K35,"")</f>
        <v>11.52</v>
      </c>
      <c r="K16" t="str">
        <f>IF(Report!L35,Report!L35,"")</f>
        <v/>
      </c>
      <c r="L16">
        <f>IF(Report!M35,Report!M35,"")</f>
        <v>11.18</v>
      </c>
      <c r="M16" s="118">
        <f>IF(Report!N35&gt;=0,Report!N35,"")</f>
        <v>1.0704377998037018</v>
      </c>
      <c r="N16" s="110">
        <f t="shared" si="0"/>
        <v>45412.432638888888</v>
      </c>
      <c r="O16" t="str">
        <f>TRIM("Hohm: "&amp;Report!$J$52&amp;" "&amp;Report!$J$53&amp;" "&amp;Report!$J$54&amp;" "&amp;Report!$J$55)</f>
        <v>Hohm: Sunny/cloudy skies, calm water, no wind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08">
        <f>Report!$B$2</f>
        <v>45412</v>
      </c>
      <c r="F17" s="109">
        <f>Report!$J$51</f>
        <v>0.43263888888888891</v>
      </c>
      <c r="G17" s="109" t="str">
        <f>Report!$K$51</f>
        <v>PDT</v>
      </c>
      <c r="H17">
        <f>Report!I36</f>
        <v>1</v>
      </c>
      <c r="I17">
        <f>IF(Report!J36,Report!J36,"")</f>
        <v>2.48</v>
      </c>
      <c r="J17">
        <f>IF(Report!K36,Report!K36,"")</f>
        <v>11.8</v>
      </c>
      <c r="K17" t="str">
        <f>IF(Report!L36,Report!L36,"")</f>
        <v/>
      </c>
      <c r="L17">
        <f>IF(Report!M36,Report!M36,"")</f>
        <v>11.15</v>
      </c>
      <c r="M17" s="118">
        <f>IF(Report!N36&gt;=0,Report!N36,"")</f>
        <v>1.074205104811002</v>
      </c>
      <c r="N17" s="110">
        <f t="shared" si="0"/>
        <v>45412.432638888888</v>
      </c>
      <c r="O17" t="str">
        <f>TRIM("Hohm: "&amp;Report!$J$52&amp;" "&amp;Report!$J$53&amp;" "&amp;Report!$J$54&amp;" "&amp;Report!$J$55)</f>
        <v>Hohm: Sunny/cloudy skies, calm water, no wind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08">
        <f>Report!$B$2</f>
        <v>45412</v>
      </c>
      <c r="F18" s="109">
        <f>Report!$J$51</f>
        <v>0.43263888888888891</v>
      </c>
      <c r="G18" s="109" t="str">
        <f>Report!$K$51</f>
        <v>PDT</v>
      </c>
      <c r="H18">
        <f>Report!I37</f>
        <v>2</v>
      </c>
      <c r="I18">
        <f>IF(Report!J37,Report!J37,"")</f>
        <v>3.72</v>
      </c>
      <c r="J18">
        <f>IF(Report!K37,Report!K37,"")</f>
        <v>12.11</v>
      </c>
      <c r="K18" t="str">
        <f>IF(Report!L37,Report!L37,"")</f>
        <v/>
      </c>
      <c r="L18">
        <f>IF(Report!M37,Report!M37,"")</f>
        <v>11.25</v>
      </c>
      <c r="M18" s="118">
        <f>IF(Report!N37&gt;=0,Report!N37,"")</f>
        <v>1.0953924615949515</v>
      </c>
      <c r="N18" s="110">
        <f t="shared" si="0"/>
        <v>45412.432638888888</v>
      </c>
      <c r="O18" t="str">
        <f>TRIM("Hohm: "&amp;Report!$J$52&amp;" "&amp;Report!$J$53&amp;" "&amp;Report!$J$54&amp;" "&amp;Report!$J$55)</f>
        <v>Hohm: Sunny/cloudy skies, calm water, no wind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08">
        <f>Report!$B$2</f>
        <v>45412</v>
      </c>
      <c r="F19" s="109">
        <f>Report!$J$51</f>
        <v>0.43263888888888891</v>
      </c>
      <c r="G19" s="109" t="str">
        <f>Report!$K$51</f>
        <v>PDT</v>
      </c>
      <c r="H19">
        <f>Report!I38</f>
        <v>3</v>
      </c>
      <c r="I19">
        <f>IF(Report!J38,Report!J38,"")</f>
        <v>8.3699999999999992</v>
      </c>
      <c r="J19">
        <f>IF(Report!K38,Report!K38,"")</f>
        <v>12.14</v>
      </c>
      <c r="K19" t="str">
        <f>IF(Report!L38,Report!L38,"")</f>
        <v/>
      </c>
      <c r="L19">
        <f>IF(Report!M38,Report!M38,"")</f>
        <v>11.27</v>
      </c>
      <c r="M19" s="118">
        <f>IF(Report!N38&gt;=0,Report!N38,"")</f>
        <v>1.1058188682165877</v>
      </c>
      <c r="N19" s="110">
        <f t="shared" si="0"/>
        <v>45412.432638888888</v>
      </c>
      <c r="O19" t="str">
        <f>TRIM("Hohm: "&amp;Report!$J$52&amp;" "&amp;Report!$J$53&amp;" "&amp;Report!$J$54&amp;" "&amp;Report!$J$55)</f>
        <v>Hohm: Sunny/cloudy skies, calm water, no wind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08">
        <f>Report!$B$2</f>
        <v>45412</v>
      </c>
      <c r="F20" s="109">
        <f>Report!$J$51</f>
        <v>0.43263888888888891</v>
      </c>
      <c r="G20" s="109" t="str">
        <f>Report!$K$51</f>
        <v>PDT</v>
      </c>
      <c r="H20">
        <f>Report!I39</f>
        <v>4</v>
      </c>
      <c r="I20">
        <f>IF(Report!J39,Report!J39,"")</f>
        <v>15.18</v>
      </c>
      <c r="J20">
        <f>IF(Report!K39,Report!K39,"")</f>
        <v>11.99</v>
      </c>
      <c r="K20" t="str">
        <f>IF(Report!L39,Report!L39,"")</f>
        <v/>
      </c>
      <c r="L20">
        <f>IF(Report!M39,Report!M39,"")</f>
        <v>10.89</v>
      </c>
      <c r="M20" s="118">
        <f>IF(Report!N39&gt;=0,Report!N39,"")</f>
        <v>1.0940034605400166</v>
      </c>
      <c r="N20" s="110">
        <f t="shared" si="0"/>
        <v>45412.432638888888</v>
      </c>
      <c r="O20" t="str">
        <f>TRIM("Hohm: "&amp;Report!$J$52&amp;" "&amp;Report!$J$53&amp;" "&amp;Report!$J$54&amp;" "&amp;Report!$J$55)</f>
        <v>Hohm: Sunny/cloudy skies, calm water, no wind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08">
        <f>Report!$B$2</f>
        <v>45412</v>
      </c>
      <c r="F21" s="109">
        <f>Report!$J$51</f>
        <v>0.43263888888888891</v>
      </c>
      <c r="G21" s="109" t="str">
        <f>Report!$K$51</f>
        <v>PDT</v>
      </c>
      <c r="H21">
        <f>Report!I40</f>
        <v>5</v>
      </c>
      <c r="I21">
        <f>IF(Report!J40,Report!J40,"")</f>
        <v>21.17</v>
      </c>
      <c r="J21">
        <f>IF(Report!K40,Report!K40,"")</f>
        <v>11.53</v>
      </c>
      <c r="K21" t="str">
        <f>IF(Report!L40,Report!L40,"")</f>
        <v/>
      </c>
      <c r="L21">
        <f>IF(Report!M40,Report!M40,"")</f>
        <v>9.4700000000000006</v>
      </c>
      <c r="M21" s="118">
        <f>IF(Report!N40&gt;=0,Report!N40,"")</f>
        <v>0.98082010612434545</v>
      </c>
      <c r="N21" s="110">
        <f t="shared" si="0"/>
        <v>45412.432638888888</v>
      </c>
      <c r="O21" t="str">
        <f>TRIM("Hohm: "&amp;Report!$J$52&amp;" "&amp;Report!$J$53&amp;" "&amp;Report!$J$54&amp;" "&amp;Report!$J$55)</f>
        <v>Hohm: Sunny/cloudy skies, calm water, no wind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08">
        <f>Report!$B$2</f>
        <v>45412</v>
      </c>
      <c r="F22" s="109">
        <f>Report!$J$51</f>
        <v>0.43263888888888891</v>
      </c>
      <c r="G22" s="109" t="str">
        <f>Report!$K$51</f>
        <v>PDT</v>
      </c>
      <c r="H22">
        <f>Report!I41</f>
        <v>6</v>
      </c>
      <c r="I22">
        <f>IF(Report!J41,Report!J41,"")</f>
        <v>23.58</v>
      </c>
      <c r="J22">
        <f>IF(Report!K41,Report!K41,"")</f>
        <v>11.01</v>
      </c>
      <c r="K22" t="str">
        <f>IF(Report!L41,Report!L41,"")</f>
        <v/>
      </c>
      <c r="L22">
        <f>IF(Report!M41,Report!M41,"")</f>
        <v>7.32</v>
      </c>
      <c r="M22" s="118">
        <f>IF(Report!N41&gt;=0,Report!N41,"")</f>
        <v>0.77778369274730574</v>
      </c>
      <c r="N22" s="110">
        <f t="shared" si="0"/>
        <v>45412.432638888888</v>
      </c>
      <c r="O22" t="str">
        <f>TRIM("Hohm: "&amp;Report!$J$52&amp;" "&amp;Report!$J$53&amp;" "&amp;Report!$J$54&amp;" "&amp;Report!$J$55)</f>
        <v>Hohm: Sunny/cloudy skies, calm water, no wind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08">
        <f>Report!$B$2</f>
        <v>45412</v>
      </c>
      <c r="F23" s="109">
        <f>Report!$J$51</f>
        <v>0.43263888888888891</v>
      </c>
      <c r="G23" s="109" t="str">
        <f>Report!$K$51</f>
        <v>PDT</v>
      </c>
      <c r="H23">
        <f>Report!I42</f>
        <v>7</v>
      </c>
      <c r="I23">
        <f>IF(Report!J42,Report!J42,"")</f>
        <v>24.36</v>
      </c>
      <c r="J23">
        <f>IF(Report!K42,Report!K42,"")</f>
        <v>10.79</v>
      </c>
      <c r="K23" t="str">
        <f>IF(Report!L42,Report!L42,"")</f>
        <v/>
      </c>
      <c r="L23">
        <f>IF(Report!M42,Report!M42,"")</f>
        <v>6.26</v>
      </c>
      <c r="M23" s="118">
        <f>IF(Report!N42&gt;=0,Report!N42,"")</f>
        <v>0.67211312128345047</v>
      </c>
      <c r="N23" s="110">
        <f t="shared" si="0"/>
        <v>45412.432638888888</v>
      </c>
      <c r="O23" t="str">
        <f>TRIM("Hohm: "&amp;Report!$J$52&amp;" "&amp;Report!$J$53&amp;" "&amp;Report!$J$54&amp;" "&amp;Report!$J$55)</f>
        <v>Hohm: Sunny/cloudy skies, calm water, no wind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08">
        <f>Report!$B$2</f>
        <v>45412</v>
      </c>
      <c r="F24" s="109">
        <f>Report!$J$51</f>
        <v>0.43263888888888891</v>
      </c>
      <c r="G24" s="109" t="str">
        <f>Report!$K$51</f>
        <v>PDT</v>
      </c>
      <c r="H24">
        <f>Report!I43</f>
        <v>8</v>
      </c>
      <c r="I24">
        <f>IF(Report!J43,Report!J43,"")</f>
        <v>25.14</v>
      </c>
      <c r="J24">
        <f>IF(Report!K43,Report!K43,"")</f>
        <v>10.6</v>
      </c>
      <c r="K24" t="str">
        <f>IF(Report!L43,Report!L43,"")</f>
        <v/>
      </c>
      <c r="L24">
        <f>IF(Report!M43,Report!M43,"")</f>
        <v>4.3600000000000003</v>
      </c>
      <c r="M24" s="118">
        <f>IF(Report!N43&gt;=0,Report!N43,"")</f>
        <v>0.46845626464869922</v>
      </c>
      <c r="N24" s="110">
        <f t="shared" si="0"/>
        <v>45412.432638888888</v>
      </c>
      <c r="O24" t="str">
        <f>TRIM("Hohm: "&amp;Report!$J$52&amp;" "&amp;Report!$J$53&amp;" "&amp;Report!$J$54&amp;" "&amp;Report!$J$55)</f>
        <v>Hohm: Sunny/cloudy skies, calm water, no wind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08">
        <f>Report!$B$2</f>
        <v>45412</v>
      </c>
      <c r="F25" s="109">
        <f>Report!$J$51</f>
        <v>0.43263888888888891</v>
      </c>
      <c r="G25" s="109" t="str">
        <f>Report!$K$51</f>
        <v>PDT</v>
      </c>
      <c r="H25">
        <f>Report!I44</f>
        <v>9</v>
      </c>
      <c r="I25">
        <f>IF(Report!J44,Report!J44,"")</f>
        <v>25.68</v>
      </c>
      <c r="J25">
        <f>IF(Report!K44,Report!K44,"")</f>
        <v>10.45</v>
      </c>
      <c r="K25" t="str">
        <f>IF(Report!L44,Report!L44,"")</f>
        <v/>
      </c>
      <c r="L25">
        <f>IF(Report!M44,Report!M44,"")</f>
        <v>4.21</v>
      </c>
      <c r="M25" s="118">
        <f>IF(Report!N44&gt;=0,Report!N44,"")</f>
        <v>0.45308279808707108</v>
      </c>
      <c r="N25" s="110">
        <f t="shared" si="0"/>
        <v>45412.432638888888</v>
      </c>
      <c r="O25" t="str">
        <f>TRIM("Hohm: "&amp;Report!$J$52&amp;" "&amp;Report!$J$53&amp;" "&amp;Report!$J$54&amp;" "&amp;Report!$J$55)</f>
        <v>Hohm: Sunny/cloudy skies, calm water, no wind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08">
        <f>Report!$B$2</f>
        <v>45412</v>
      </c>
      <c r="F26" s="109">
        <f>Report!$J$51</f>
        <v>0.43263888888888891</v>
      </c>
      <c r="G26" s="109" t="str">
        <f>Report!$K$51</f>
        <v>PDT</v>
      </c>
      <c r="H26">
        <f>Report!I45</f>
        <v>10</v>
      </c>
      <c r="I26">
        <f>IF(Report!J45,Report!J45,"")</f>
        <v>25.95</v>
      </c>
      <c r="J26">
        <f>IF(Report!K45,Report!K45,"")</f>
        <v>10.35</v>
      </c>
      <c r="K26" t="str">
        <f>IF(Report!L45,Report!L45,"")</f>
        <v/>
      </c>
      <c r="L26">
        <f>IF(Report!M45,Report!M45,"")</f>
        <v>4.3</v>
      </c>
      <c r="M26" s="118">
        <f>IF(Report!N45&gt;=0,Report!N45,"")</f>
        <v>0.46333929642116439</v>
      </c>
      <c r="N26" s="110">
        <f t="shared" si="0"/>
        <v>45412.432638888888</v>
      </c>
      <c r="O26" t="str">
        <f>TRIM("Hohm: "&amp;Report!$J$52&amp;" "&amp;Report!$J$53&amp;" "&amp;Report!$J$54&amp;" "&amp;Report!$J$55)</f>
        <v>Hohm: Sunny/cloudy skies, calm water, no wind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08">
        <f>Report!$B$2</f>
        <v>45412</v>
      </c>
      <c r="F27" s="109">
        <f>Report!$J$51</f>
        <v>0.43263888888888891</v>
      </c>
      <c r="G27" s="109" t="str">
        <f>Report!$K$51</f>
        <v>PDT</v>
      </c>
      <c r="H27">
        <f>Report!I46</f>
        <v>12</v>
      </c>
      <c r="I27">
        <f>IF(Report!J46,Report!J46,"")</f>
        <v>26.16</v>
      </c>
      <c r="J27">
        <f>IF(Report!K46,Report!K46,"")</f>
        <v>10.32</v>
      </c>
      <c r="K27" t="str">
        <f>IF(Report!L46,Report!L46,"")</f>
        <v/>
      </c>
      <c r="L27">
        <f>IF(Report!M46,Report!M46,"")</f>
        <v>4.13</v>
      </c>
      <c r="M27" s="118">
        <f>IF(Report!N46&gt;=0,Report!N46,"")</f>
        <v>0.4455000523099456</v>
      </c>
      <c r="N27" s="110">
        <f t="shared" si="0"/>
        <v>45412.432638888888</v>
      </c>
      <c r="O27" t="str">
        <f>TRIM("Hohm: "&amp;Report!$J$52&amp;" "&amp;Report!$J$53&amp;" "&amp;Report!$J$54&amp;" "&amp;Report!$J$55)</f>
        <v>Hohm: Sunny/cloudy skies, calm water, no wind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08">
        <f>Report!$B$2</f>
        <v>45412</v>
      </c>
      <c r="F28" s="109">
        <f>Report!$J$51</f>
        <v>0.43263888888888891</v>
      </c>
      <c r="G28" s="109" t="str">
        <f>Report!$K$51</f>
        <v>PDT</v>
      </c>
      <c r="H28">
        <f>Report!I47</f>
        <v>15</v>
      </c>
      <c r="I28">
        <f>IF(Report!J47,Report!J47,"")</f>
        <v>26.4</v>
      </c>
      <c r="J28">
        <f>IF(Report!K47,Report!K47,"")</f>
        <v>10.25</v>
      </c>
      <c r="K28" t="str">
        <f>IF(Report!L47,Report!L47,"")</f>
        <v/>
      </c>
      <c r="L28">
        <f>IF(Report!M47,Report!M47,"")</f>
        <v>3.07</v>
      </c>
      <c r="M28" s="118">
        <f>IF(Report!N47&gt;=0,Report!N47,"")</f>
        <v>0.33108317968033601</v>
      </c>
      <c r="N28" s="110">
        <f t="shared" si="0"/>
        <v>45412.432638888888</v>
      </c>
      <c r="O28" t="str">
        <f>TRIM("Hohm: "&amp;Report!$J$52&amp;" "&amp;Report!$J$53&amp;" "&amp;Report!$J$54&amp;" "&amp;Report!$J$55)</f>
        <v>Hohm: Sunny/cloudy skies, calm water, no wind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08">
        <f>Report!$B$2</f>
        <v>45412</v>
      </c>
      <c r="F29" s="109">
        <f>Report!$J$51</f>
        <v>0.43263888888888891</v>
      </c>
      <c r="G29" s="109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18" t="str">
        <f>IF(Report!N48&gt;=0,Report!N48,"")</f>
        <v/>
      </c>
      <c r="N29" s="110">
        <f t="shared" si="0"/>
        <v>45412.432638888888</v>
      </c>
      <c r="O29" t="str">
        <f>TRIM("Hohm: "&amp;Report!$J$52&amp;" "&amp;Report!$J$53&amp;" "&amp;Report!$J$54&amp;" "&amp;Report!$J$55)</f>
        <v>Hohm: Sunny/cloudy skies, calm water, no wind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08">
        <f>Report!$B$2</f>
        <v>45412</v>
      </c>
      <c r="F30" s="109">
        <f>Report!$J$51</f>
        <v>0.43263888888888891</v>
      </c>
      <c r="G30" s="109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18" t="str">
        <f>IF(Report!N49&gt;=0,Report!N49,"")</f>
        <v/>
      </c>
      <c r="N30" s="110">
        <f t="shared" si="0"/>
        <v>45412.432638888888</v>
      </c>
      <c r="O30" t="str">
        <f>TRIM("Hohm: "&amp;Report!$J$52&amp;" "&amp;Report!$J$53&amp;" "&amp;Report!$J$54&amp;" "&amp;Report!$J$55)</f>
        <v>Hohm: Sunny/cloudy skies, calm water, no wind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08">
        <f>Report!$B$2</f>
        <v>45412</v>
      </c>
      <c r="F31" s="109">
        <f>Report!$C$27</f>
        <v>0.45902777777777776</v>
      </c>
      <c r="G31" s="109" t="str">
        <f>Report!$D$27</f>
        <v>PDT</v>
      </c>
      <c r="H31">
        <f>Report!I6</f>
        <v>0</v>
      </c>
      <c r="I31">
        <f>IF(Report!J6,Report!J6,"")</f>
        <v>2.46</v>
      </c>
      <c r="J31">
        <f>IF(Report!K6,Report!K6,"")</f>
        <v>11.43</v>
      </c>
      <c r="K31" t="str">
        <f>IF(Report!L6,Report!L6,"")</f>
        <v/>
      </c>
      <c r="L31">
        <f>IF(Report!M6,Report!M6,"")</f>
        <v>11.12</v>
      </c>
      <c r="M31" s="118">
        <f>IF(Report!N6&gt;=0,Report!N6,"")</f>
        <v>1.0664714257355152</v>
      </c>
      <c r="N31" s="110">
        <f t="shared" si="0"/>
        <v>45412.459027777775</v>
      </c>
      <c r="O31" t="str">
        <f>TRIM("Polly: "&amp;Report!$J$25&amp;" "&amp;Report!J$26&amp;" "&amp;Report!$J$27&amp;" "&amp;Report!$J$28)</f>
        <v>Polly: Sunny/cloudy skies, calm water. No wind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08">
        <f>Report!$B$2</f>
        <v>45412</v>
      </c>
      <c r="F32" s="109">
        <f>Report!$C$27</f>
        <v>0.45902777777777776</v>
      </c>
      <c r="G32" s="109" t="str">
        <f>Report!$D$27</f>
        <v>PDT</v>
      </c>
      <c r="H32">
        <f>Report!I7</f>
        <v>1</v>
      </c>
      <c r="I32">
        <f>IF(Report!J7,Report!J7,"")</f>
        <v>2.65</v>
      </c>
      <c r="J32">
        <f>IF(Report!K7,Report!K7,"")</f>
        <v>11.39</v>
      </c>
      <c r="K32" t="str">
        <f>IF(Report!L7,Report!L7,"")</f>
        <v/>
      </c>
      <c r="L32">
        <f>IF(Report!M7,Report!M7,"")</f>
        <v>11.07</v>
      </c>
      <c r="M32" s="118">
        <f>IF(Report!N7&gt;=0,Report!N7,"")</f>
        <v>1.06187220539449</v>
      </c>
      <c r="N32" s="110">
        <f t="shared" si="0"/>
        <v>45412.459027777775</v>
      </c>
      <c r="O32" t="str">
        <f>TRIM("Polly: "&amp;Report!$J$25&amp;" "&amp;Report!J$26&amp;" "&amp;Report!$J$27&amp;" "&amp;Report!$J$28)</f>
        <v>Polly: Sunny/cloudy skies, calm water. No wind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08">
        <f>Report!$B$2</f>
        <v>45412</v>
      </c>
      <c r="F33" s="109">
        <f>Report!$C$27</f>
        <v>0.45902777777777776</v>
      </c>
      <c r="G33" s="109" t="str">
        <f>Report!$D$27</f>
        <v>PDT</v>
      </c>
      <c r="H33">
        <f>Report!I8</f>
        <v>2</v>
      </c>
      <c r="I33">
        <f>IF(Report!J8,Report!J8,"")</f>
        <v>2.9</v>
      </c>
      <c r="J33">
        <f>IF(Report!K8,Report!K8,"")</f>
        <v>11.6</v>
      </c>
      <c r="K33" t="str">
        <f>IF(Report!L8,Report!L8,"")</f>
        <v/>
      </c>
      <c r="L33">
        <f>IF(Report!M8,Report!M8,"")</f>
        <v>11.18</v>
      </c>
      <c r="M33" s="118">
        <f>IF(Report!N8&gt;=0,Report!N8,"")</f>
        <v>1.0789681478232027</v>
      </c>
      <c r="N33" s="110">
        <f t="shared" si="0"/>
        <v>45412.459027777775</v>
      </c>
      <c r="O33" t="str">
        <f>TRIM("Polly: "&amp;Report!$J$25&amp;" "&amp;Report!J$26&amp;" "&amp;Report!$J$27&amp;" "&amp;Report!$J$28)</f>
        <v>Polly: Sunny/cloudy skies, calm water. No wind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08">
        <f>Report!$B$2</f>
        <v>45412</v>
      </c>
      <c r="F34" s="109">
        <f>Report!$C$27</f>
        <v>0.45902777777777776</v>
      </c>
      <c r="G34" s="109" t="str">
        <f>Report!$D$27</f>
        <v>PDT</v>
      </c>
      <c r="H34">
        <f>Report!I9</f>
        <v>3</v>
      </c>
      <c r="I34">
        <f>IF(Report!J9,Report!J9,"")</f>
        <v>9.8000000000000007</v>
      </c>
      <c r="J34">
        <f>IF(Report!K9,Report!K9,"")</f>
        <v>12.12</v>
      </c>
      <c r="K34" t="str">
        <f>IF(Report!L9,Report!L9,"")</f>
        <v/>
      </c>
      <c r="L34">
        <f>IF(Report!M9,Report!M9,"")</f>
        <v>11.16</v>
      </c>
      <c r="M34" s="118">
        <f>IF(Report!N9&gt;=0,Report!N9,"")</f>
        <v>1.1338200120259225</v>
      </c>
      <c r="N34" s="110">
        <f t="shared" si="0"/>
        <v>45412.459027777775</v>
      </c>
      <c r="O34" t="str">
        <f>TRIM("Polly: "&amp;Report!$J$25&amp;" "&amp;Report!J$26&amp;" "&amp;Report!$J$27&amp;" "&amp;Report!$J$28)</f>
        <v>Polly: Sunny/cloudy skies, calm water. No wind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08">
        <f>Report!$B$2</f>
        <v>45412</v>
      </c>
      <c r="F35" s="109">
        <f>Report!$C$27</f>
        <v>0.45902777777777776</v>
      </c>
      <c r="G35" s="109" t="str">
        <f>Report!$D$27</f>
        <v>PDT</v>
      </c>
      <c r="H35">
        <f>Report!I10</f>
        <v>4</v>
      </c>
      <c r="I35">
        <f>IF(Report!J10,Report!J10,"")</f>
        <v>16.010000000000002</v>
      </c>
      <c r="J35">
        <f>IF(Report!K10,Report!K10,"")</f>
        <v>11.91</v>
      </c>
      <c r="K35" t="str">
        <f>IF(Report!L10,Report!L10,"")</f>
        <v/>
      </c>
      <c r="L35">
        <f>IF(Report!M10,Report!M10,"")</f>
        <v>11.05</v>
      </c>
      <c r="M35" s="118">
        <f>IF(Report!N10&gt;=0,Report!N10,"")</f>
        <v>1.1599889960896821</v>
      </c>
      <c r="N35" s="110">
        <f t="shared" si="0"/>
        <v>45412.459027777775</v>
      </c>
      <c r="O35" t="str">
        <f>TRIM("Polly: "&amp;Report!$J$25&amp;" "&amp;Report!J$26&amp;" "&amp;Report!$J$27&amp;" "&amp;Report!$J$28)</f>
        <v>Polly: Sunny/cloudy skies, calm water. No wind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08">
        <f>Report!$B$2</f>
        <v>45412</v>
      </c>
      <c r="F36" s="109">
        <f>Report!$C$27</f>
        <v>0.45902777777777776</v>
      </c>
      <c r="G36" s="109" t="str">
        <f>Report!$D$27</f>
        <v>PDT</v>
      </c>
      <c r="H36">
        <f>Report!I11</f>
        <v>5</v>
      </c>
      <c r="I36">
        <f>IF(Report!J11,Report!J11,"")</f>
        <v>19.55</v>
      </c>
      <c r="J36">
        <f>IF(Report!K11,Report!K11,"")</f>
        <v>11.58</v>
      </c>
      <c r="K36" t="str">
        <f>IF(Report!L11,Report!L11,"")</f>
        <v/>
      </c>
      <c r="L36">
        <f>IF(Report!M11,Report!M11,"")</f>
        <v>9.91</v>
      </c>
      <c r="M36" s="118">
        <f>IF(Report!N11&gt;=0,Report!N11,"")</f>
        <v>1.0556491431204476</v>
      </c>
      <c r="N36" s="110">
        <f t="shared" si="0"/>
        <v>45412.459027777775</v>
      </c>
      <c r="O36" t="str">
        <f>TRIM("Polly: "&amp;Report!$J$25&amp;" "&amp;Report!J$26&amp;" "&amp;Report!$J$27&amp;" "&amp;Report!$J$28)</f>
        <v>Polly: Sunny/cloudy skies, calm water. No wind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08">
        <f>Report!$B$2</f>
        <v>45412</v>
      </c>
      <c r="F37" s="109">
        <f>Report!$C$27</f>
        <v>0.45902777777777776</v>
      </c>
      <c r="G37" s="109" t="str">
        <f>Report!$D$27</f>
        <v>PDT</v>
      </c>
      <c r="H37">
        <f>Report!I12</f>
        <v>6</v>
      </c>
      <c r="I37">
        <f>IF(Report!J12,Report!J12,"")</f>
        <v>22.24</v>
      </c>
      <c r="J37">
        <f>IF(Report!K12,Report!K12,"")</f>
        <v>11</v>
      </c>
      <c r="K37" t="str">
        <f>IF(Report!L12,Report!L12,"")</f>
        <v/>
      </c>
      <c r="L37">
        <f>IF(Report!M12,Report!M12,"")</f>
        <v>7.7</v>
      </c>
      <c r="M37" s="118">
        <f>IF(Report!N12&gt;=0,Report!N12,"")</f>
        <v>0.82355118443316422</v>
      </c>
      <c r="N37" s="110">
        <f t="shared" si="0"/>
        <v>45412.459027777775</v>
      </c>
      <c r="O37" t="str">
        <f>TRIM("Polly: "&amp;Report!$J$25&amp;" "&amp;Report!J$26&amp;" "&amp;Report!$J$27&amp;" "&amp;Report!$J$28)</f>
        <v>Polly: Sunny/cloudy skies, calm water. No wind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08">
        <f>Report!$B$2</f>
        <v>45412</v>
      </c>
      <c r="F38" s="109">
        <f>Report!$C$27</f>
        <v>0.45902777777777776</v>
      </c>
      <c r="G38" s="109" t="str">
        <f>Report!$D$27</f>
        <v>PDT</v>
      </c>
      <c r="H38">
        <f>Report!I13</f>
        <v>7</v>
      </c>
      <c r="I38">
        <f>IF(Report!J13,Report!J13,"")</f>
        <v>24.87</v>
      </c>
      <c r="J38">
        <f>IF(Report!K13,Report!K13,"")</f>
        <v>10.69</v>
      </c>
      <c r="K38" t="str">
        <f>IF(Report!L13,Report!L13,"")</f>
        <v/>
      </c>
      <c r="L38">
        <f>IF(Report!M13,Report!M13,"")</f>
        <v>6.73</v>
      </c>
      <c r="M38" s="118">
        <f>IF(Report!N13&gt;=0,Report!N13,"")</f>
        <v>0.72696821883452367</v>
      </c>
      <c r="N38" s="110">
        <f t="shared" si="0"/>
        <v>45412.459027777775</v>
      </c>
      <c r="O38" t="str">
        <f>TRIM("Polly: "&amp;Report!$J$25&amp;" "&amp;Report!J$26&amp;" "&amp;Report!$J$27&amp;" "&amp;Report!$J$28)</f>
        <v>Polly: Sunny/cloudy skies, calm water. No wind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08">
        <f>Report!$B$2</f>
        <v>45412</v>
      </c>
      <c r="F39" s="109">
        <f>Report!$C$27</f>
        <v>0.45902777777777776</v>
      </c>
      <c r="G39" s="109" t="str">
        <f>Report!$D$27</f>
        <v>PDT</v>
      </c>
      <c r="H39">
        <f>Report!I14</f>
        <v>8</v>
      </c>
      <c r="I39">
        <f>IF(Report!J14,Report!J14,"")</f>
        <v>25.3</v>
      </c>
      <c r="J39">
        <f>IF(Report!K14,Report!K14,"")</f>
        <v>10.51</v>
      </c>
      <c r="K39" t="str">
        <f>IF(Report!L14,Report!L14,"")</f>
        <v/>
      </c>
      <c r="L39">
        <f>IF(Report!M14,Report!M14,"")</f>
        <v>5.65</v>
      </c>
      <c r="M39" s="118">
        <f>IF(Report!N14&gt;=0,Report!N14,"")</f>
        <v>0.60951943229032612</v>
      </c>
      <c r="N39" s="110">
        <f t="shared" si="0"/>
        <v>45412.459027777775</v>
      </c>
      <c r="O39" t="str">
        <f>TRIM("Polly: "&amp;Report!$J$25&amp;" "&amp;Report!J$26&amp;" "&amp;Report!$J$27&amp;" "&amp;Report!$J$28)</f>
        <v>Polly: Sunny/cloudy skies, calm water. No wind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08">
        <f>Report!$B$2</f>
        <v>45412</v>
      </c>
      <c r="F40" s="109">
        <f>Report!$C$27</f>
        <v>0.45902777777777776</v>
      </c>
      <c r="G40" s="109" t="str">
        <f>Report!$D$27</f>
        <v>PDT</v>
      </c>
      <c r="H40">
        <f>Report!I15</f>
        <v>9</v>
      </c>
      <c r="I40">
        <f>IF(Report!J15,Report!J15,"")</f>
        <v>25.85</v>
      </c>
      <c r="J40">
        <f>IF(Report!K15,Report!K15,"")</f>
        <v>10.39</v>
      </c>
      <c r="K40" t="str">
        <f>IF(Report!L15,Report!L15,"")</f>
        <v/>
      </c>
      <c r="L40">
        <f>IF(Report!M15,Report!M15,"")</f>
        <v>5.56</v>
      </c>
      <c r="M40" s="118">
        <f>IF(Report!N15&gt;=0,Report!N15,"")</f>
        <v>0.60031955916088042</v>
      </c>
      <c r="N40" s="110">
        <f t="shared" si="0"/>
        <v>45412.459027777775</v>
      </c>
      <c r="O40" t="str">
        <f>TRIM("Polly: "&amp;Report!$J$25&amp;" "&amp;Report!J$26&amp;" "&amp;Report!$J$27&amp;" "&amp;Report!$J$28)</f>
        <v>Polly: Sunny/cloudy skies, calm water. No wind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08">
        <f>Report!$B$2</f>
        <v>45412</v>
      </c>
      <c r="F41" s="109">
        <f>Report!$C$27</f>
        <v>0.45902777777777776</v>
      </c>
      <c r="G41" s="109" t="str">
        <f>Report!$D$27</f>
        <v>PDT</v>
      </c>
      <c r="H41">
        <f>Report!I16</f>
        <v>10</v>
      </c>
      <c r="I41">
        <f>IF(Report!J16,Report!J16,"")</f>
        <v>26</v>
      </c>
      <c r="J41">
        <f>IF(Report!K16,Report!K16,"")</f>
        <v>10.35</v>
      </c>
      <c r="K41" t="str">
        <f>IF(Report!L16,Report!L16,"")</f>
        <v/>
      </c>
      <c r="L41">
        <f>IF(Report!M16,Report!M16,"")</f>
        <v>4.8499999999999996</v>
      </c>
      <c r="M41" s="118">
        <f>IF(Report!N16&gt;=0,Report!N16,"")</f>
        <v>0.52369490273331687</v>
      </c>
      <c r="N41" s="110">
        <f t="shared" si="0"/>
        <v>45412.459027777775</v>
      </c>
      <c r="O41" t="str">
        <f>TRIM("Polly: "&amp;Report!$J$25&amp;" "&amp;Report!J$26&amp;" "&amp;Report!$J$27&amp;" "&amp;Report!$J$28)</f>
        <v>Polly: Sunny/cloudy skies, calm water. No wind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08">
        <f>Report!$B$2</f>
        <v>45412</v>
      </c>
      <c r="F42" s="109">
        <f>Report!$C$27</f>
        <v>0.45902777777777776</v>
      </c>
      <c r="G42" s="109" t="str">
        <f>Report!$D$27</f>
        <v>PDT</v>
      </c>
      <c r="H42">
        <f>Report!I17</f>
        <v>12</v>
      </c>
      <c r="I42">
        <f>IF(Report!J17,Report!J17,"")</f>
        <v>26.19</v>
      </c>
      <c r="J42">
        <f>IF(Report!K17,Report!K17,"")</f>
        <v>10.29</v>
      </c>
      <c r="K42" t="str">
        <f>IF(Report!L17,Report!L17,"")</f>
        <v/>
      </c>
      <c r="L42">
        <f>IF(Report!M17,Report!M17,"")</f>
        <v>4.3499999999999996</v>
      </c>
      <c r="M42" s="118">
        <f>IF(Report!N17&gt;=0,Report!N17,"")</f>
        <v>0.46964532484871041</v>
      </c>
      <c r="N42" s="110">
        <f t="shared" si="0"/>
        <v>45412.459027777775</v>
      </c>
      <c r="O42" t="str">
        <f>TRIM("Polly: "&amp;Report!$J$25&amp;" "&amp;Report!J$26&amp;" "&amp;Report!$J$27&amp;" "&amp;Report!$J$28)</f>
        <v>Polly: Sunny/cloudy skies, calm water. No wind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08">
        <f>Report!$B$2</f>
        <v>45412</v>
      </c>
      <c r="F43" s="109">
        <f>Report!$C$27</f>
        <v>0.45902777777777776</v>
      </c>
      <c r="G43" s="109" t="str">
        <f>Report!$D$27</f>
        <v>PDT</v>
      </c>
      <c r="H43">
        <f>Report!I18</f>
        <v>15</v>
      </c>
      <c r="I43">
        <f>IF(Report!J18,Report!J18,"")</f>
        <v>26.4</v>
      </c>
      <c r="J43">
        <f>IF(Report!K18,Report!K18,"")</f>
        <v>10.23</v>
      </c>
      <c r="K43" t="str">
        <f>IF(Report!L18,Report!L18,"")</f>
        <v/>
      </c>
      <c r="L43">
        <f>IF(Report!M18,Report!M18,"")</f>
        <v>3.31</v>
      </c>
      <c r="M43" s="118">
        <f>IF(Report!N18&gt;=0,Report!N18,"")</f>
        <v>0.35736297649614857</v>
      </c>
      <c r="N43" s="110">
        <f t="shared" si="0"/>
        <v>45412.459027777775</v>
      </c>
      <c r="O43" t="str">
        <f>TRIM("Polly: "&amp;Report!$J$25&amp;" "&amp;Report!J$26&amp;" "&amp;Report!$J$27&amp;" "&amp;Report!$J$28)</f>
        <v>Polly: Sunny/cloudy skies, calm water. No wind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08">
        <f>Report!$B$2</f>
        <v>45412</v>
      </c>
      <c r="F44" s="109">
        <f>Report!$C$27</f>
        <v>0.45902777777777776</v>
      </c>
      <c r="G44" s="109" t="str">
        <f>Report!$D$27</f>
        <v>PDT</v>
      </c>
      <c r="H44">
        <f>Report!I19</f>
        <v>20</v>
      </c>
      <c r="I44">
        <f>IF(Report!J19,Report!J19,"")</f>
        <v>26.65</v>
      </c>
      <c r="J44">
        <f>IF(Report!K19,Report!K19,"")</f>
        <v>10.11</v>
      </c>
      <c r="K44" t="str">
        <f>IF(Report!L19,Report!L19,"")</f>
        <v/>
      </c>
      <c r="L44">
        <f>IF(Report!M19,Report!M19,"")</f>
        <v>2.71</v>
      </c>
      <c r="M44" s="118">
        <f>IF(Report!N19&gt;=0,Report!N19,"")</f>
        <v>0.29225933688199762</v>
      </c>
      <c r="N44" s="110">
        <f t="shared" si="0"/>
        <v>45412.459027777775</v>
      </c>
      <c r="O44" t="str">
        <f>TRIM("Polly: "&amp;Report!$J$25&amp;" "&amp;Report!J$26&amp;" "&amp;Report!$J$27&amp;" "&amp;Report!$J$28)</f>
        <v>Polly: Sunny/cloudy skies, calm water. No wind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08">
        <f>Report!$B$2</f>
        <v>45412</v>
      </c>
      <c r="F45" s="109">
        <f>Report!$C$27</f>
        <v>0.45902777777777776</v>
      </c>
      <c r="G45" s="109" t="str">
        <f>Report!$D$27</f>
        <v>PDT</v>
      </c>
      <c r="H45">
        <f>Report!I20</f>
        <v>25</v>
      </c>
      <c r="I45">
        <f>IF(Report!J20,Report!J20,"")</f>
        <v>26.83</v>
      </c>
      <c r="J45">
        <f>IF(Report!K20,Report!K20,"")</f>
        <v>10.08</v>
      </c>
      <c r="K45" t="str">
        <f>IF(Report!L20,Report!L20,"")</f>
        <v/>
      </c>
      <c r="L45">
        <f>IF(Report!M20,Report!M20,"")</f>
        <v>2.77</v>
      </c>
      <c r="M45" s="118">
        <f>IF(Report!N20&gt;=0,Report!N20,"")</f>
        <v>0.29887707492315557</v>
      </c>
      <c r="N45" s="110">
        <f t="shared" si="0"/>
        <v>45412.459027777775</v>
      </c>
      <c r="O45" t="str">
        <f>TRIM("Polly: "&amp;Report!$J$25&amp;" "&amp;Report!J$26&amp;" "&amp;Report!$J$27&amp;" "&amp;Report!$J$28)</f>
        <v>Polly: Sunny/cloudy skies, calm water. No wind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08">
        <f>Report!$B$2</f>
        <v>45412</v>
      </c>
      <c r="F46" s="109">
        <f>Report!$C$27</f>
        <v>0.45902777777777776</v>
      </c>
      <c r="G46" s="109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18" t="str">
        <f>IF(Report!N21&gt;=0,Report!N21,"")</f>
        <v/>
      </c>
      <c r="N46" s="110">
        <f t="shared" si="0"/>
        <v>45412.459027777775</v>
      </c>
      <c r="O46" t="str">
        <f>TRIM("Polly: "&amp;Report!$J$25&amp;" "&amp;Report!J$26&amp;" "&amp;Report!$J$27&amp;" "&amp;Report!$J$28)</f>
        <v>Polly: Sunny/cloudy skies, calm water. No wind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08">
        <f>Report!$B$2</f>
        <v>45412</v>
      </c>
      <c r="F47" s="109">
        <f>Report!$C$27</f>
        <v>0.45902777777777776</v>
      </c>
      <c r="G47" s="109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18" t="str">
        <f>IF(Report!N22&gt;=0,Report!N22,"")</f>
        <v/>
      </c>
      <c r="N47" s="110">
        <f t="shared" si="0"/>
        <v>45412.459027777775</v>
      </c>
      <c r="O47" t="str">
        <f>TRIM("Polly: "&amp;Report!$J$25&amp;" "&amp;Report!J$26&amp;" "&amp;Report!$J$27&amp;" "&amp;Report!$J$28)</f>
        <v>Polly: Sunny/cloudy skies, calm water. No wind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08">
        <f>Report!$B$2</f>
        <v>45412</v>
      </c>
      <c r="F48" s="109">
        <f>Report!$J$24</f>
        <v>0.4465277777777778</v>
      </c>
      <c r="G48" s="109" t="str">
        <f>Report!$K$24</f>
        <v>PDT</v>
      </c>
      <c r="H48">
        <f>Report!B6</f>
        <v>0</v>
      </c>
      <c r="I48">
        <f>IF(Report!C6,Report!C6,"")</f>
        <v>2.25</v>
      </c>
      <c r="J48">
        <f>IF(Report!D6,Report!D6,"")</f>
        <v>11.65</v>
      </c>
      <c r="K48" t="str">
        <f>IF(Report!E6,Report!E6,"")</f>
        <v/>
      </c>
      <c r="L48">
        <f>IF(Report!F6,Report!F6,"")</f>
        <v>11.33</v>
      </c>
      <c r="M48" s="118">
        <f>IF(Report!G6&gt;=0,Report!G6,"")</f>
        <v>1.0906366761719477</v>
      </c>
      <c r="N48" s="110">
        <f t="shared" si="0"/>
        <v>45412.446527777778</v>
      </c>
      <c r="O48" t="str">
        <f>TRIM("5KM: "&amp;Report!$C$28&amp;" "&amp;Report!$C$29&amp;" "&amp;Report!$C$30&amp;" "&amp;Report!$C$31)</f>
        <v>5KM: Sunny/cloudy skies, calm water, no wind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08">
        <f>Report!$B$2</f>
        <v>45412</v>
      </c>
      <c r="F49" s="109">
        <f>Report!$J$24</f>
        <v>0.4465277777777778</v>
      </c>
      <c r="G49" s="109" t="str">
        <f>Report!$K$24</f>
        <v>PDT</v>
      </c>
      <c r="H49">
        <f>Report!B7</f>
        <v>1</v>
      </c>
      <c r="I49">
        <f>IF(Report!C7,Report!C7,"")</f>
        <v>2.74</v>
      </c>
      <c r="J49">
        <f>IF(Report!D7,Report!D7,"")</f>
        <v>11.71</v>
      </c>
      <c r="K49" t="str">
        <f>IF(Report!E7,Report!E7,"")</f>
        <v/>
      </c>
      <c r="L49">
        <f>IF(Report!F7,Report!F7,"")</f>
        <v>11.25</v>
      </c>
      <c r="M49" s="118">
        <f>IF(Report!G7&gt;=0,Report!G7,"")</f>
        <v>1.0873852725558486</v>
      </c>
      <c r="N49" s="110">
        <f t="shared" si="0"/>
        <v>45412.446527777778</v>
      </c>
      <c r="O49" t="str">
        <f>TRIM("5KM: "&amp;Report!$C$28&amp;" "&amp;Report!$C$29&amp;" "&amp;Report!$C$30&amp;" "&amp;Report!$C$31)</f>
        <v>5KM: Sunny/cloudy skies, calm water, no wind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08">
        <f>Report!$B$2</f>
        <v>45412</v>
      </c>
      <c r="F50" s="109">
        <f>Report!$J$24</f>
        <v>0.4465277777777778</v>
      </c>
      <c r="G50" s="109" t="str">
        <f>Report!$K$24</f>
        <v>PDT</v>
      </c>
      <c r="H50">
        <f>Report!B8</f>
        <v>2</v>
      </c>
      <c r="I50">
        <f>IF(Report!C8,Report!C8,"")</f>
        <v>5.83</v>
      </c>
      <c r="J50">
        <f>IF(Report!D8,Report!D8,"")</f>
        <v>12.1</v>
      </c>
      <c r="K50" t="str">
        <f>IF(Report!E8,Report!E8,"")</f>
        <v/>
      </c>
      <c r="L50">
        <f>IF(Report!F8,Report!F8,"")</f>
        <v>11.31</v>
      </c>
      <c r="M50" s="118">
        <f>IF(Report!G8&gt;=0,Report!G8,"")</f>
        <v>1.1222618624068519</v>
      </c>
      <c r="N50" s="110">
        <f t="shared" si="0"/>
        <v>45412.446527777778</v>
      </c>
      <c r="O50" t="str">
        <f>TRIM("5KM: "&amp;Report!$C$28&amp;" "&amp;Report!$C$29&amp;" "&amp;Report!$C$30&amp;" "&amp;Report!$C$31)</f>
        <v>5KM: Sunny/cloudy skies, calm water, no wind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08">
        <f>Report!$B$2</f>
        <v>45412</v>
      </c>
      <c r="F51" s="109">
        <f>Report!$J$24</f>
        <v>0.4465277777777778</v>
      </c>
      <c r="G51" s="109" t="str">
        <f>Report!$K$24</f>
        <v>PDT</v>
      </c>
      <c r="H51">
        <f>Report!B9</f>
        <v>3</v>
      </c>
      <c r="I51">
        <f>IF(Report!C9,Report!C9,"")</f>
        <v>8.56</v>
      </c>
      <c r="J51">
        <f>IF(Report!D9,Report!D9,"")</f>
        <v>12.09</v>
      </c>
      <c r="K51" t="str">
        <f>IF(Report!E9,Report!E9,"")</f>
        <v/>
      </c>
      <c r="L51">
        <f>IF(Report!F9,Report!F9,"")</f>
        <v>11.28</v>
      </c>
      <c r="M51" s="118">
        <f>IF(Report!G9&gt;=0,Report!G9,"")</f>
        <v>1.1369378929774761</v>
      </c>
      <c r="N51" s="110">
        <f t="shared" si="0"/>
        <v>45412.446527777778</v>
      </c>
      <c r="O51" t="str">
        <f>TRIM("5KM: "&amp;Report!$C$28&amp;" "&amp;Report!$C$29&amp;" "&amp;Report!$C$30&amp;" "&amp;Report!$C$31)</f>
        <v>5KM: Sunny/cloudy skies, calm water, no wind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08">
        <f>Report!$B$2</f>
        <v>45412</v>
      </c>
      <c r="F52" s="109">
        <f>Report!$J$24</f>
        <v>0.4465277777777778</v>
      </c>
      <c r="G52" s="109" t="str">
        <f>Report!$K$24</f>
        <v>PDT</v>
      </c>
      <c r="H52">
        <f>Report!B10</f>
        <v>4</v>
      </c>
      <c r="I52">
        <f>IF(Report!C10,Report!C10,"")</f>
        <v>18.43</v>
      </c>
      <c r="J52">
        <f>IF(Report!D10,Report!D10,"")</f>
        <v>11.59</v>
      </c>
      <c r="K52" t="str">
        <f>IF(Report!E10,Report!E10,"")</f>
        <v/>
      </c>
      <c r="L52">
        <f>IF(Report!F10,Report!F10,"")</f>
        <v>10.57</v>
      </c>
      <c r="M52" s="118">
        <f>IF(Report!G10&gt;=0,Report!G10,"")</f>
        <v>1.1183610400306927</v>
      </c>
      <c r="N52" s="110">
        <f t="shared" si="0"/>
        <v>45412.446527777778</v>
      </c>
      <c r="O52" t="str">
        <f>TRIM("5KM: "&amp;Report!$C$28&amp;" "&amp;Report!$C$29&amp;" "&amp;Report!$C$30&amp;" "&amp;Report!$C$31)</f>
        <v>5KM: Sunny/cloudy skies, calm water, no wind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08">
        <f>Report!$B$2</f>
        <v>45412</v>
      </c>
      <c r="F53" s="109">
        <f>Report!$J$24</f>
        <v>0.4465277777777778</v>
      </c>
      <c r="G53" s="109" t="str">
        <f>Report!$K$24</f>
        <v>PDT</v>
      </c>
      <c r="H53">
        <f>Report!B11</f>
        <v>5</v>
      </c>
      <c r="I53">
        <f>IF(Report!C11,Report!C11,"")</f>
        <v>22.79</v>
      </c>
      <c r="J53">
        <f>IF(Report!D11,Report!D11,"")</f>
        <v>11.09</v>
      </c>
      <c r="K53" t="str">
        <f>IF(Report!E11,Report!E11,"")</f>
        <v/>
      </c>
      <c r="L53">
        <f>IF(Report!F11,Report!F11,"")</f>
        <v>8.9700000000000006</v>
      </c>
      <c r="M53" s="118">
        <f>IF(Report!G11&gt;=0,Report!G11,"")</f>
        <v>0.96470339948843087</v>
      </c>
      <c r="N53" s="110">
        <f t="shared" si="0"/>
        <v>45412.446527777778</v>
      </c>
      <c r="O53" t="str">
        <f>TRIM("5KM: "&amp;Report!$C$28&amp;" "&amp;Report!$C$29&amp;" "&amp;Report!$C$30&amp;" "&amp;Report!$C$31)</f>
        <v>5KM: Sunny/cloudy skies, calm water, no wind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08">
        <f>Report!$B$2</f>
        <v>45412</v>
      </c>
      <c r="F54" s="109">
        <f>Report!$J$24</f>
        <v>0.4465277777777778</v>
      </c>
      <c r="G54" s="109" t="str">
        <f>Report!$K$24</f>
        <v>PDT</v>
      </c>
      <c r="H54">
        <f>Report!B12</f>
        <v>6</v>
      </c>
      <c r="I54">
        <f>IF(Report!C12,Report!C12,"")</f>
        <v>23.63</v>
      </c>
      <c r="J54">
        <f>IF(Report!D12,Report!D12,"")</f>
        <v>10.92</v>
      </c>
      <c r="K54" t="str">
        <f>IF(Report!E12,Report!E12,"")</f>
        <v/>
      </c>
      <c r="L54">
        <f>IF(Report!F12,Report!F12,"")</f>
        <v>8.3699999999999992</v>
      </c>
      <c r="M54" s="118">
        <f>IF(Report!G12&gt;=0,Report!G12,"")</f>
        <v>0.90158336778775905</v>
      </c>
      <c r="N54" s="110">
        <f t="shared" si="0"/>
        <v>45412.446527777778</v>
      </c>
      <c r="O54" t="str">
        <f>TRIM("5KM: "&amp;Report!$C$28&amp;" "&amp;Report!$C$29&amp;" "&amp;Report!$C$30&amp;" "&amp;Report!$C$31)</f>
        <v>5KM: Sunny/cloudy skies, calm water, no wind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08">
        <f>Report!$B$2</f>
        <v>45412</v>
      </c>
      <c r="F55" s="109">
        <f>Report!$J$24</f>
        <v>0.4465277777777778</v>
      </c>
      <c r="G55" s="109" t="str">
        <f>Report!$K$24</f>
        <v>PDT</v>
      </c>
      <c r="H55">
        <f>Report!B13</f>
        <v>7</v>
      </c>
      <c r="I55">
        <f>IF(Report!C13,Report!C13,"")</f>
        <v>24.2</v>
      </c>
      <c r="J55">
        <f>IF(Report!D13,Report!D13,"")</f>
        <v>10.83</v>
      </c>
      <c r="K55" t="str">
        <f>IF(Report!E13,Report!E13,"")</f>
        <v/>
      </c>
      <c r="L55">
        <f>IF(Report!F13,Report!F13,"")</f>
        <v>7.76</v>
      </c>
      <c r="M55" s="118">
        <f>IF(Report!G13&gt;=0,Report!G13,"")</f>
        <v>0.83724973836006511</v>
      </c>
      <c r="N55" s="110">
        <f t="shared" si="0"/>
        <v>45412.446527777778</v>
      </c>
      <c r="O55" t="str">
        <f>TRIM("5KM: "&amp;Report!$C$28&amp;" "&amp;Report!$C$29&amp;" "&amp;Report!$C$30&amp;" "&amp;Report!$C$31)</f>
        <v>5KM: Sunny/cloudy skies, calm water, no wind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08">
        <f>Report!$B$2</f>
        <v>45412</v>
      </c>
      <c r="F56" s="109">
        <f>Report!$J$24</f>
        <v>0.4465277777777778</v>
      </c>
      <c r="G56" s="109" t="str">
        <f>Report!$K$24</f>
        <v>PDT</v>
      </c>
      <c r="H56">
        <f>Report!B14</f>
        <v>8</v>
      </c>
      <c r="I56">
        <f>IF(Report!C14,Report!C14,"")</f>
        <v>24.32</v>
      </c>
      <c r="J56">
        <f>IF(Report!D14,Report!D14,"")</f>
        <v>10.8</v>
      </c>
      <c r="K56" t="str">
        <f>IF(Report!E14,Report!E14,"")</f>
        <v/>
      </c>
      <c r="L56">
        <f>IF(Report!F14,Report!F14,"")</f>
        <v>7.19</v>
      </c>
      <c r="M56" s="118">
        <f>IF(Report!G14&gt;=0,Report!G14,"")</f>
        <v>0.77582620471949959</v>
      </c>
      <c r="N56" s="110">
        <f t="shared" si="0"/>
        <v>45412.446527777778</v>
      </c>
      <c r="O56" t="str">
        <f>TRIM("5KM: "&amp;Report!$C$28&amp;" "&amp;Report!$C$29&amp;" "&amp;Report!$C$30&amp;" "&amp;Report!$C$31)</f>
        <v>5KM: Sunny/cloudy skies, calm water, no wind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08">
        <f>Report!$B$2</f>
        <v>45412</v>
      </c>
      <c r="F57" s="109">
        <f>Report!$J$24</f>
        <v>0.4465277777777778</v>
      </c>
      <c r="G57" s="109" t="str">
        <f>Report!$K$24</f>
        <v>PDT</v>
      </c>
      <c r="H57">
        <f>Report!B15</f>
        <v>9</v>
      </c>
      <c r="I57">
        <f>IF(Report!C15,Report!C15,"")</f>
        <v>25.52</v>
      </c>
      <c r="J57">
        <f>IF(Report!D15,Report!D15,"")</f>
        <v>10.49</v>
      </c>
      <c r="K57" t="str">
        <f>IF(Report!E15,Report!E15,"")</f>
        <v/>
      </c>
      <c r="L57">
        <f>IF(Report!F15,Report!F15,"")</f>
        <v>5.31</v>
      </c>
      <c r="M57" s="118">
        <f>IF(Report!G15&gt;=0,Report!G15,"")</f>
        <v>0.57339949726539863</v>
      </c>
      <c r="N57" s="110">
        <f t="shared" si="0"/>
        <v>45412.446527777778</v>
      </c>
      <c r="O57" t="str">
        <f>TRIM("5KM: "&amp;Report!$C$28&amp;" "&amp;Report!$C$29&amp;" "&amp;Report!$C$30&amp;" "&amp;Report!$C$31)</f>
        <v>5KM: Sunny/cloudy skies, calm water, no wind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08">
        <f>Report!$B$2</f>
        <v>45412</v>
      </c>
      <c r="F58" s="109">
        <f>Report!$J$24</f>
        <v>0.4465277777777778</v>
      </c>
      <c r="G58" s="109" t="str">
        <f>Report!$K$24</f>
        <v>PDT</v>
      </c>
      <c r="H58">
        <f>Report!B16</f>
        <v>10</v>
      </c>
      <c r="I58">
        <f>IF(Report!C16,Report!C16,"")</f>
        <v>25.97</v>
      </c>
      <c r="J58">
        <f>IF(Report!D16,Report!D16,"")</f>
        <v>10.36</v>
      </c>
      <c r="K58" t="str">
        <f>IF(Report!E16,Report!E16,"")</f>
        <v/>
      </c>
      <c r="L58">
        <f>IF(Report!F16,Report!F16,"")</f>
        <v>4.8</v>
      </c>
      <c r="M58" s="118">
        <f>IF(Report!G16&gt;=0,Report!G16,"")</f>
        <v>0.51831271642217291</v>
      </c>
      <c r="N58" s="110">
        <f t="shared" si="0"/>
        <v>45412.446527777778</v>
      </c>
      <c r="O58" t="str">
        <f>TRIM("5KM: "&amp;Report!$C$28&amp;" "&amp;Report!$C$29&amp;" "&amp;Report!$C$30&amp;" "&amp;Report!$C$31)</f>
        <v>5KM: Sunny/cloudy skies, calm water, no wind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08">
        <f>Report!$B$2</f>
        <v>45412</v>
      </c>
      <c r="F59" s="109">
        <f>Report!$J$24</f>
        <v>0.4465277777777778</v>
      </c>
      <c r="G59" s="109" t="str">
        <f>Report!$K$24</f>
        <v>PDT</v>
      </c>
      <c r="H59">
        <f>Report!B17</f>
        <v>12</v>
      </c>
      <c r="I59">
        <f>IF(Report!C17,Report!C17,"")</f>
        <v>26.24</v>
      </c>
      <c r="J59">
        <f>IF(Report!D17,Report!D17,"")</f>
        <v>10.26</v>
      </c>
      <c r="K59" t="str">
        <f>IF(Report!E17,Report!E17,"")</f>
        <v/>
      </c>
      <c r="L59">
        <f>IF(Report!F17,Report!F17,"")</f>
        <v>4.46</v>
      </c>
      <c r="M59" s="118">
        <f>IF(Report!G17&gt;=0,Report!G17,"")</f>
        <v>0.4813487757236154</v>
      </c>
      <c r="N59" s="110">
        <f t="shared" si="0"/>
        <v>45412.446527777778</v>
      </c>
      <c r="O59" t="str">
        <f>TRIM("5KM: "&amp;Report!$C$28&amp;" "&amp;Report!$C$29&amp;" "&amp;Report!$C$30&amp;" "&amp;Report!$C$31)</f>
        <v>5KM: Sunny/cloudy skies, calm water, no wind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08">
        <f>Report!$B$2</f>
        <v>45412</v>
      </c>
      <c r="F60" s="109">
        <f>Report!$J$24</f>
        <v>0.4465277777777778</v>
      </c>
      <c r="G60" s="109" t="str">
        <f>Report!$K$24</f>
        <v>PDT</v>
      </c>
      <c r="H60">
        <f>Report!B18</f>
        <v>15</v>
      </c>
      <c r="I60">
        <f>IF(Report!C18,Report!C18,"")</f>
        <v>26.47</v>
      </c>
      <c r="J60">
        <f>IF(Report!D18,Report!D18,"")</f>
        <v>10.18</v>
      </c>
      <c r="K60" t="str">
        <f>IF(Report!E18,Report!E18,"")</f>
        <v/>
      </c>
      <c r="L60">
        <f>IF(Report!F18,Report!F18,"")</f>
        <v>4.03</v>
      </c>
      <c r="M60" s="118">
        <f>IF(Report!G18&gt;=0,Report!G18,"")</f>
        <v>0.43479916859019724</v>
      </c>
      <c r="N60" s="110">
        <f t="shared" si="0"/>
        <v>45412.446527777778</v>
      </c>
      <c r="O60" t="str">
        <f>TRIM("5KM: "&amp;Report!$C$28&amp;" "&amp;Report!$C$29&amp;" "&amp;Report!$C$30&amp;" "&amp;Report!$C$31)</f>
        <v>5KM: Sunny/cloudy skies, calm water, no wind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08">
        <f>Report!$B$2</f>
        <v>45412</v>
      </c>
      <c r="F61" s="109">
        <f>Report!$J$24</f>
        <v>0.4465277777777778</v>
      </c>
      <c r="G61" s="109" t="str">
        <f>Report!$K$24</f>
        <v>PDT</v>
      </c>
      <c r="H61">
        <f>Report!B19</f>
        <v>20</v>
      </c>
      <c r="I61">
        <f>IF(Report!C19,Report!C19,"")</f>
        <v>26.58</v>
      </c>
      <c r="J61">
        <f>IF(Report!D19,Report!D19,"")</f>
        <v>10.15</v>
      </c>
      <c r="K61" t="str">
        <f>IF(Report!E19,Report!E19,"")</f>
        <v/>
      </c>
      <c r="L61">
        <f>IF(Report!F19,Report!F19,"")</f>
        <v>3.62</v>
      </c>
      <c r="M61" s="118">
        <f>IF(Report!G19&gt;=0,Report!G19,"")</f>
        <v>0.39057699295288995</v>
      </c>
      <c r="N61" s="110">
        <f t="shared" si="0"/>
        <v>45412.446527777778</v>
      </c>
      <c r="O61" t="str">
        <f>TRIM("5KM: "&amp;Report!$C$28&amp;" "&amp;Report!$C$29&amp;" "&amp;Report!$C$30&amp;" "&amp;Report!$C$31)</f>
        <v>5KM: Sunny/cloudy skies, calm water, no wind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08">
        <f>Report!$B$2</f>
        <v>45412</v>
      </c>
      <c r="F62" s="109">
        <f>Report!$J$24</f>
        <v>0.4465277777777778</v>
      </c>
      <c r="G62" s="109" t="str">
        <f>Report!$K$24</f>
        <v>PDT</v>
      </c>
      <c r="H62">
        <f>Report!B20</f>
        <v>25</v>
      </c>
      <c r="I62">
        <f>IF(Report!C20,Report!C20,"")</f>
        <v>26.72</v>
      </c>
      <c r="J62">
        <f>IF(Report!D20,Report!D20,"")</f>
        <v>10.07</v>
      </c>
      <c r="K62" t="str">
        <f>IF(Report!E20,Report!E20,"")</f>
        <v/>
      </c>
      <c r="L62">
        <f>IF(Report!F20,Report!F20,"")</f>
        <v>3.57</v>
      </c>
      <c r="M62" s="118">
        <f>IF(Report!G20&gt;=0,Report!G20,"")</f>
        <v>0.38482923956931353</v>
      </c>
      <c r="N62" s="110">
        <f t="shared" si="0"/>
        <v>45412.446527777778</v>
      </c>
      <c r="O62" t="str">
        <f>TRIM("5KM: "&amp;Report!$C$28&amp;" "&amp;Report!$C$29&amp;" "&amp;Report!$C$30&amp;" "&amp;Report!$C$31)</f>
        <v>5KM: Sunny/cloudy skies, calm water, no wind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08">
        <f>Report!$B$2</f>
        <v>45412</v>
      </c>
      <c r="F63" s="109">
        <f>Report!$J$24</f>
        <v>0.4465277777777778</v>
      </c>
      <c r="G63" s="109" t="str">
        <f>Report!$K$24</f>
        <v>PDT</v>
      </c>
      <c r="H63">
        <f>Report!B21</f>
        <v>30</v>
      </c>
      <c r="I63">
        <f>IF(Report!C21,Report!C21,"")</f>
        <v>26.82</v>
      </c>
      <c r="J63">
        <f>IF(Report!D21,Report!D21,"")</f>
        <v>10.06</v>
      </c>
      <c r="K63" t="str">
        <f>IF(Report!E21,Report!E21,"")</f>
        <v/>
      </c>
      <c r="L63">
        <f>IF(Report!F21,Report!F21,"")</f>
        <v>3.52</v>
      </c>
      <c r="M63" s="118">
        <f>IF(Report!G21&gt;=0,Report!G21,"")</f>
        <v>0.37960126458493737</v>
      </c>
      <c r="N63" s="110">
        <f t="shared" si="0"/>
        <v>45412.446527777778</v>
      </c>
      <c r="O63" t="str">
        <f>TRIM("5KM: "&amp;Report!$C$28&amp;" "&amp;Report!$C$29&amp;" "&amp;Report!$C$30&amp;" "&amp;Report!$C$31)</f>
        <v>5KM: Sunny/cloudy skies, calm water, no wind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08">
        <f>Report!$B$2</f>
        <v>45412</v>
      </c>
      <c r="F64" s="109">
        <f>Report!$J$24</f>
        <v>0.4465277777777778</v>
      </c>
      <c r="G64" s="109" t="str">
        <f>Report!$K$24</f>
        <v>PDT</v>
      </c>
      <c r="H64">
        <f>Report!B22</f>
        <v>35</v>
      </c>
      <c r="I64">
        <f>IF(Report!C22,Report!C22,"")</f>
        <v>26.89</v>
      </c>
      <c r="J64">
        <f>IF(Report!D22,Report!D22,"")</f>
        <v>10.050000000000001</v>
      </c>
      <c r="K64" t="str">
        <f>IF(Report!E22,Report!E22,"")</f>
        <v/>
      </c>
      <c r="L64">
        <f>IF(Report!F22,Report!F22,"")</f>
        <v>3.25</v>
      </c>
      <c r="M64" s="118">
        <f>IF(Report!G22&gt;=0,Report!G22,"")</f>
        <v>0.35056465585033991</v>
      </c>
      <c r="N64" s="110">
        <f t="shared" si="0"/>
        <v>45412.446527777778</v>
      </c>
      <c r="O64" t="str">
        <f>TRIM("5KM: "&amp;Report!$C$28&amp;" "&amp;Report!$C$29&amp;" "&amp;Report!$C$30&amp;" "&amp;Report!$C$31)</f>
        <v>5KM: Sunny/cloudy skies, calm water, no wind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08">
        <f>Report!$B$2</f>
        <v>45412</v>
      </c>
      <c r="F65" s="109">
        <f>Report!$J$24</f>
        <v>0.4465277777777778</v>
      </c>
      <c r="G65" s="109" t="str">
        <f>Report!$K$24</f>
        <v>PDT</v>
      </c>
      <c r="H65">
        <f>Report!B23</f>
        <v>40</v>
      </c>
      <c r="I65">
        <f>IF(Report!C23,Report!C23,"")</f>
        <v>26.91</v>
      </c>
      <c r="J65">
        <f>IF(Report!D23,Report!D23,"")</f>
        <v>10.02</v>
      </c>
      <c r="K65" t="str">
        <f>IF(Report!E23,Report!E23,"")</f>
        <v/>
      </c>
      <c r="L65">
        <f>IF(Report!F23,Report!F23,"")</f>
        <v>3.44</v>
      </c>
      <c r="M65" s="118">
        <f>IF(Report!G23&gt;=0,Report!G23,"")</f>
        <v>0.37085227842754998</v>
      </c>
      <c r="N65" s="110">
        <f t="shared" si="0"/>
        <v>45412.446527777778</v>
      </c>
      <c r="O65" t="str">
        <f>TRIM("5KM: "&amp;Report!$C$28&amp;" "&amp;Report!$C$29&amp;" "&amp;Report!$C$30&amp;" "&amp;Report!$C$31)</f>
        <v>5KM: Sunny/cloudy skies, calm water, no wind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08">
        <f>Report!$B$2</f>
        <v>45412</v>
      </c>
      <c r="F66" s="109">
        <f>Report!$J$24</f>
        <v>0.4465277777777778</v>
      </c>
      <c r="G66" s="109" t="str">
        <f>Report!$K$24</f>
        <v>PDT</v>
      </c>
      <c r="H66">
        <f>Report!B24</f>
        <v>45</v>
      </c>
      <c r="I66">
        <f>IF(Report!C24,Report!C24,"")</f>
        <v>26.92</v>
      </c>
      <c r="J66">
        <f>IF(Report!D24,Report!D24,"")</f>
        <v>9.99</v>
      </c>
      <c r="K66" t="str">
        <f>IF(Report!E24,Report!E24,"")</f>
        <v/>
      </c>
      <c r="L66">
        <f>IF(Report!F24,Report!F24,"")</f>
        <v>3.84</v>
      </c>
      <c r="M66" s="118">
        <f>IF(Report!G24&gt;=0,Report!G24,"")</f>
        <v>0.41371642611888165</v>
      </c>
      <c r="N66" s="110">
        <f t="shared" si="0"/>
        <v>45412.446527777778</v>
      </c>
      <c r="O66" t="str">
        <f>TRIM("5KM: "&amp;Report!$C$28&amp;" "&amp;Report!$C$29&amp;" "&amp;Report!$C$30&amp;" "&amp;Report!$C$31)</f>
        <v>5KM: Sunny/cloudy skies, calm water, no wind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08">
        <f>Report!$B$2</f>
        <v>45412</v>
      </c>
      <c r="F67" s="109">
        <f>Report!$J$24</f>
        <v>0.4465277777777778</v>
      </c>
      <c r="G67" s="109" t="str">
        <f>Report!$K$24</f>
        <v>PDT</v>
      </c>
      <c r="H67">
        <f>Report!B25</f>
        <v>50</v>
      </c>
      <c r="I67">
        <f>IF(Report!C25,Report!C25,"")</f>
        <v>26.95</v>
      </c>
      <c r="J67">
        <f>IF(Report!D25,Report!D25,"")</f>
        <v>9.98</v>
      </c>
      <c r="K67" t="str">
        <f>IF(Report!E25,Report!E25,"")</f>
        <v/>
      </c>
      <c r="L67">
        <f>IF(Report!F25,Report!F25,"")</f>
        <v>4.2699999999999996</v>
      </c>
      <c r="M67" s="118">
        <f>IF(Report!G25&gt;=0,Report!G25,"")</f>
        <v>0.46002886646472535</v>
      </c>
      <c r="N67" s="110">
        <f t="shared" ref="N67" si="1">E67+F67</f>
        <v>45412.446527777778</v>
      </c>
      <c r="O67" t="str">
        <f>TRIM("5KM: "&amp;Report!$C$28&amp;" "&amp;Report!$C$29&amp;" "&amp;Report!$C$30&amp;" "&amp;Report!$C$31)</f>
        <v>5KM: Sunny/cloudy skies, calm water, no wind</v>
      </c>
      <c r="P67">
        <f>Report!$H$60</f>
        <v>0</v>
      </c>
    </row>
  </sheetData>
  <sheetProtection sheet="1" objects="1" scenarios="1" sort="0" autoFilter="0" pivotTables="0"/>
  <conditionalFormatting sqref="H2:H6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4">
      <colorScale>
        <cfvo type="min"/>
        <cfvo type="max"/>
        <color theme="3" tint="0.59999389629810485"/>
        <color rgb="FFFFEF9C"/>
      </colorScale>
    </cfRule>
  </conditionalFormatting>
  <conditionalFormatting sqref="J2:J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7">
        <v>42256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55" t="s">
        <v>27</v>
      </c>
      <c r="C4" s="155"/>
      <c r="D4" s="155"/>
      <c r="E4" s="155"/>
      <c r="F4" s="155"/>
      <c r="G4" s="155"/>
      <c r="I4" s="155" t="s">
        <v>44</v>
      </c>
      <c r="J4" s="155"/>
      <c r="K4" s="155"/>
      <c r="L4" s="155"/>
      <c r="M4" s="155"/>
      <c r="N4" s="155"/>
      <c r="O4" s="155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49" t="s">
        <v>33</v>
      </c>
      <c r="G5" s="149"/>
      <c r="H5" s="29"/>
      <c r="I5" s="19" t="s">
        <v>0</v>
      </c>
      <c r="J5" s="12" t="s">
        <v>1</v>
      </c>
      <c r="K5" s="12" t="s">
        <v>2</v>
      </c>
      <c r="L5" s="13"/>
      <c r="M5" s="149" t="s">
        <v>33</v>
      </c>
      <c r="N5" s="149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55" t="s">
        <v>43</v>
      </c>
      <c r="J33" s="155"/>
      <c r="K33" s="155"/>
      <c r="L33" s="155"/>
      <c r="M33" s="155"/>
      <c r="N33" s="155"/>
      <c r="O33" s="155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55" t="s">
        <v>45</v>
      </c>
      <c r="C34" s="155"/>
      <c r="D34" s="155"/>
      <c r="E34" s="155"/>
      <c r="F34" s="155"/>
      <c r="G34" s="155"/>
      <c r="H34" s="6"/>
      <c r="I34" s="19" t="s">
        <v>0</v>
      </c>
      <c r="J34" s="12" t="s">
        <v>1</v>
      </c>
      <c r="K34" s="12" t="s">
        <v>2</v>
      </c>
      <c r="L34" s="13"/>
      <c r="M34" s="149" t="s">
        <v>33</v>
      </c>
      <c r="N34" s="149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49" t="s">
        <v>33</v>
      </c>
      <c r="G35" s="153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Seabrook, Jaimee (Alberni)</cp:lastModifiedBy>
  <cp:lastPrinted>2021-05-11T22:18:11Z</cp:lastPrinted>
  <dcterms:created xsi:type="dcterms:W3CDTF">2002-07-08T18:19:10Z</dcterms:created>
  <dcterms:modified xsi:type="dcterms:W3CDTF">2024-04-30T19:20:17Z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