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P:\tech\Archived Harbour data\HS2024\"/>
    </mc:Choice>
  </mc:AlternateContent>
  <xr:revisionPtr revIDLastSave="0" documentId="13_ncr:1_{CF3FE77E-67FF-4CCB-8281-F5922D5F05E3}" xr6:coauthVersionLast="47" xr6:coauthVersionMax="47" xr10:uidLastSave="{00000000-0000-0000-0000-000000000000}"/>
  <bookViews>
    <workbookView xWindow="-120" yWindow="-120" windowWidth="29040" windowHeight="15720" tabRatio="397" xr2:uid="{00000000-000D-0000-FFFF-FFFF00000000}"/>
  </bookViews>
  <sheets>
    <sheet name="Report" sheetId="1" r:id="rId1"/>
    <sheet name="DataAssembly" sheetId="5" r:id="rId2"/>
    <sheet name="Extra Sites" sheetId="4" state="hidden" r:id="rId3"/>
  </sheets>
  <definedNames>
    <definedName name="\0">#N/A</definedName>
    <definedName name="\a">#N/A</definedName>
    <definedName name="\d">#N/A</definedName>
    <definedName name="\i">#N/A</definedName>
    <definedName name="\o">#N/A</definedName>
    <definedName name="\p">#N/A</definedName>
    <definedName name="_Regression_Int" localSheetId="2" hidden="1">1</definedName>
    <definedName name="_Regression_Int" localSheetId="0" hidden="1">1</definedName>
    <definedName name="_xlnm.Print_Area" localSheetId="2">'Extra Sites'!$A$1:$O$62</definedName>
    <definedName name="_xlnm.Print_Area" localSheetId="0">Report!$A$1:$O$60</definedName>
    <definedName name="Print_Area_MI" localSheetId="2">'Extra Sites'!$A$1:$T$32</definedName>
    <definedName name="Print_Area_MI">Report!$A$1:$T$30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5" i="1" l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G25" i="1"/>
  <c r="G24" i="1"/>
  <c r="G23" i="1"/>
  <c r="G22" i="1"/>
  <c r="G21" i="1"/>
  <c r="G20" i="1"/>
  <c r="G19" i="1"/>
  <c r="M61" i="5" s="1"/>
  <c r="G18" i="1"/>
  <c r="M60" i="5" s="1"/>
  <c r="G17" i="1"/>
  <c r="M59" i="5" s="1"/>
  <c r="G16" i="1"/>
  <c r="M58" i="5" s="1"/>
  <c r="G15" i="1"/>
  <c r="M57" i="5" s="1"/>
  <c r="G14" i="1"/>
  <c r="M56" i="5" s="1"/>
  <c r="G13" i="1"/>
  <c r="M55" i="5" s="1"/>
  <c r="G12" i="1"/>
  <c r="M54" i="5" s="1"/>
  <c r="G11" i="1"/>
  <c r="M53" i="5" s="1"/>
  <c r="G10" i="1"/>
  <c r="M52" i="5" s="1"/>
  <c r="G9" i="1"/>
  <c r="M51" i="5" s="1"/>
  <c r="G8" i="1"/>
  <c r="G7" i="1"/>
  <c r="G6" i="1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31" i="5"/>
  <c r="I49" i="5"/>
  <c r="J49" i="5"/>
  <c r="K49" i="5"/>
  <c r="L49" i="5"/>
  <c r="I50" i="5"/>
  <c r="J50" i="5"/>
  <c r="K50" i="5"/>
  <c r="L50" i="5"/>
  <c r="I51" i="5"/>
  <c r="J51" i="5"/>
  <c r="K51" i="5"/>
  <c r="L51" i="5"/>
  <c r="I52" i="5"/>
  <c r="J52" i="5"/>
  <c r="K52" i="5"/>
  <c r="L52" i="5"/>
  <c r="I53" i="5"/>
  <c r="J53" i="5"/>
  <c r="K53" i="5"/>
  <c r="L53" i="5"/>
  <c r="I54" i="5"/>
  <c r="J54" i="5"/>
  <c r="K54" i="5"/>
  <c r="L54" i="5"/>
  <c r="I55" i="5"/>
  <c r="J55" i="5"/>
  <c r="K55" i="5"/>
  <c r="L55" i="5"/>
  <c r="I56" i="5"/>
  <c r="J56" i="5"/>
  <c r="K56" i="5"/>
  <c r="L56" i="5"/>
  <c r="I57" i="5"/>
  <c r="J57" i="5"/>
  <c r="K57" i="5"/>
  <c r="L57" i="5"/>
  <c r="I58" i="5"/>
  <c r="J58" i="5"/>
  <c r="K58" i="5"/>
  <c r="L58" i="5"/>
  <c r="I59" i="5"/>
  <c r="J59" i="5"/>
  <c r="K59" i="5"/>
  <c r="L59" i="5"/>
  <c r="I60" i="5"/>
  <c r="J60" i="5"/>
  <c r="K60" i="5"/>
  <c r="L60" i="5"/>
  <c r="I61" i="5"/>
  <c r="J61" i="5"/>
  <c r="K61" i="5"/>
  <c r="L61" i="5"/>
  <c r="I62" i="5"/>
  <c r="J62" i="5"/>
  <c r="K62" i="5"/>
  <c r="L62" i="5"/>
  <c r="I63" i="5"/>
  <c r="J63" i="5"/>
  <c r="K63" i="5"/>
  <c r="L63" i="5"/>
  <c r="I64" i="5"/>
  <c r="J64" i="5"/>
  <c r="K64" i="5"/>
  <c r="L64" i="5"/>
  <c r="I65" i="5"/>
  <c r="J65" i="5"/>
  <c r="K65" i="5"/>
  <c r="L65" i="5"/>
  <c r="I66" i="5"/>
  <c r="J66" i="5"/>
  <c r="K66" i="5"/>
  <c r="L66" i="5"/>
  <c r="I67" i="5"/>
  <c r="J67" i="5"/>
  <c r="K67" i="5"/>
  <c r="L67" i="5"/>
  <c r="I29" i="5"/>
  <c r="J29" i="5"/>
  <c r="K29" i="5"/>
  <c r="L29" i="5"/>
  <c r="I30" i="5"/>
  <c r="J30" i="5"/>
  <c r="K30" i="5"/>
  <c r="L30" i="5"/>
  <c r="I15" i="5"/>
  <c r="R7" i="1"/>
  <c r="N50" i="1"/>
  <c r="M29" i="5" l="1"/>
  <c r="M30" i="5"/>
  <c r="M17" i="5"/>
  <c r="M18" i="5"/>
  <c r="M19" i="5"/>
  <c r="M20" i="5"/>
  <c r="M21" i="5"/>
  <c r="M22" i="5"/>
  <c r="M23" i="5"/>
  <c r="M24" i="5"/>
  <c r="M25" i="5"/>
  <c r="M26" i="5"/>
  <c r="M27" i="5"/>
  <c r="M28" i="5"/>
  <c r="M16" i="5"/>
  <c r="P3" i="5" l="1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55" i="5"/>
  <c r="P56" i="5"/>
  <c r="P57" i="5"/>
  <c r="P58" i="5"/>
  <c r="P59" i="5"/>
  <c r="P60" i="5"/>
  <c r="P61" i="5"/>
  <c r="P62" i="5"/>
  <c r="P63" i="5"/>
  <c r="P64" i="5"/>
  <c r="P65" i="5"/>
  <c r="P66" i="5"/>
  <c r="P67" i="5"/>
  <c r="P2" i="5"/>
  <c r="M3" i="5"/>
  <c r="M4" i="5"/>
  <c r="M5" i="5"/>
  <c r="M6" i="5"/>
  <c r="M7" i="5"/>
  <c r="M8" i="5"/>
  <c r="M9" i="5"/>
  <c r="M10" i="5"/>
  <c r="M11" i="5"/>
  <c r="M12" i="5"/>
  <c r="M13" i="5"/>
  <c r="M14" i="5"/>
  <c r="M15" i="5"/>
  <c r="M2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31" i="5"/>
  <c r="M49" i="5"/>
  <c r="M50" i="5"/>
  <c r="M62" i="5"/>
  <c r="M63" i="5"/>
  <c r="M64" i="5"/>
  <c r="M65" i="5"/>
  <c r="M66" i="5"/>
  <c r="M67" i="5"/>
  <c r="M48" i="5"/>
  <c r="O49" i="5"/>
  <c r="O50" i="5"/>
  <c r="O51" i="5"/>
  <c r="O52" i="5"/>
  <c r="O53" i="5"/>
  <c r="O54" i="5"/>
  <c r="O55" i="5"/>
  <c r="O56" i="5"/>
  <c r="O57" i="5"/>
  <c r="O58" i="5"/>
  <c r="O59" i="5"/>
  <c r="O60" i="5"/>
  <c r="O61" i="5"/>
  <c r="O62" i="5"/>
  <c r="O63" i="5"/>
  <c r="O64" i="5"/>
  <c r="O65" i="5"/>
  <c r="O66" i="5"/>
  <c r="O67" i="5"/>
  <c r="O48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16" i="5"/>
  <c r="O4" i="5"/>
  <c r="O5" i="5"/>
  <c r="O6" i="5"/>
  <c r="O7" i="5"/>
  <c r="O8" i="5"/>
  <c r="O9" i="5"/>
  <c r="O10" i="5"/>
  <c r="O11" i="5"/>
  <c r="O12" i="5"/>
  <c r="O13" i="5"/>
  <c r="O14" i="5"/>
  <c r="O15" i="5"/>
  <c r="O3" i="5"/>
  <c r="O2" i="5"/>
  <c r="F49" i="5" l="1"/>
  <c r="G49" i="5"/>
  <c r="F50" i="5"/>
  <c r="G50" i="5"/>
  <c r="F51" i="5"/>
  <c r="G51" i="5"/>
  <c r="F52" i="5"/>
  <c r="G52" i="5"/>
  <c r="F53" i="5"/>
  <c r="G53" i="5"/>
  <c r="F54" i="5"/>
  <c r="G54" i="5"/>
  <c r="F55" i="5"/>
  <c r="G55" i="5"/>
  <c r="F56" i="5"/>
  <c r="G56" i="5"/>
  <c r="F57" i="5"/>
  <c r="G57" i="5"/>
  <c r="F58" i="5"/>
  <c r="G58" i="5"/>
  <c r="F59" i="5"/>
  <c r="G59" i="5"/>
  <c r="F60" i="5"/>
  <c r="G60" i="5"/>
  <c r="F61" i="5"/>
  <c r="G61" i="5"/>
  <c r="F62" i="5"/>
  <c r="G62" i="5"/>
  <c r="F63" i="5"/>
  <c r="G63" i="5"/>
  <c r="F64" i="5"/>
  <c r="G64" i="5"/>
  <c r="F65" i="5"/>
  <c r="G65" i="5"/>
  <c r="F66" i="5"/>
  <c r="G66" i="5"/>
  <c r="F67" i="5"/>
  <c r="G67" i="5"/>
  <c r="G48" i="5"/>
  <c r="F48" i="5"/>
  <c r="F32" i="5"/>
  <c r="G32" i="5"/>
  <c r="F33" i="5"/>
  <c r="G33" i="5"/>
  <c r="F34" i="5"/>
  <c r="G34" i="5"/>
  <c r="F35" i="5"/>
  <c r="G35" i="5"/>
  <c r="F36" i="5"/>
  <c r="G36" i="5"/>
  <c r="F37" i="5"/>
  <c r="G37" i="5"/>
  <c r="F38" i="5"/>
  <c r="G38" i="5"/>
  <c r="F39" i="5"/>
  <c r="G39" i="5"/>
  <c r="F40" i="5"/>
  <c r="G40" i="5"/>
  <c r="F41" i="5"/>
  <c r="G41" i="5"/>
  <c r="F42" i="5"/>
  <c r="G42" i="5"/>
  <c r="F43" i="5"/>
  <c r="G43" i="5"/>
  <c r="F44" i="5"/>
  <c r="G44" i="5"/>
  <c r="F45" i="5"/>
  <c r="G45" i="5"/>
  <c r="F46" i="5"/>
  <c r="G46" i="5"/>
  <c r="F47" i="5"/>
  <c r="G47" i="5"/>
  <c r="G31" i="5"/>
  <c r="F31" i="5"/>
  <c r="F17" i="5"/>
  <c r="G17" i="5"/>
  <c r="F18" i="5"/>
  <c r="G18" i="5"/>
  <c r="F19" i="5"/>
  <c r="G19" i="5"/>
  <c r="F20" i="5"/>
  <c r="G20" i="5"/>
  <c r="F21" i="5"/>
  <c r="G21" i="5"/>
  <c r="F22" i="5"/>
  <c r="G22" i="5"/>
  <c r="F23" i="5"/>
  <c r="G23" i="5"/>
  <c r="F24" i="5"/>
  <c r="G24" i="5"/>
  <c r="F25" i="5"/>
  <c r="G25" i="5"/>
  <c r="F26" i="5"/>
  <c r="G26" i="5"/>
  <c r="F27" i="5"/>
  <c r="G27" i="5"/>
  <c r="F28" i="5"/>
  <c r="G28" i="5"/>
  <c r="F29" i="5"/>
  <c r="G29" i="5"/>
  <c r="F30" i="5"/>
  <c r="G30" i="5"/>
  <c r="G16" i="5"/>
  <c r="F16" i="5"/>
  <c r="F3" i="5"/>
  <c r="G3" i="5"/>
  <c r="F4" i="5"/>
  <c r="G4" i="5"/>
  <c r="F5" i="5"/>
  <c r="G5" i="5"/>
  <c r="F6" i="5"/>
  <c r="G6" i="5"/>
  <c r="F7" i="5"/>
  <c r="G7" i="5"/>
  <c r="F8" i="5"/>
  <c r="G8" i="5"/>
  <c r="F9" i="5"/>
  <c r="G9" i="5"/>
  <c r="F10" i="5"/>
  <c r="G10" i="5"/>
  <c r="F11" i="5"/>
  <c r="G11" i="5"/>
  <c r="F12" i="5"/>
  <c r="G12" i="5"/>
  <c r="F13" i="5"/>
  <c r="G13" i="5"/>
  <c r="F14" i="5"/>
  <c r="G14" i="5"/>
  <c r="F15" i="5"/>
  <c r="G15" i="5"/>
  <c r="G2" i="5"/>
  <c r="F2" i="5"/>
  <c r="E67" i="5"/>
  <c r="N67" i="5" s="1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N51" i="5" s="1"/>
  <c r="E50" i="5"/>
  <c r="E49" i="5"/>
  <c r="H65" i="5"/>
  <c r="H66" i="5"/>
  <c r="H67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48" i="5"/>
  <c r="J48" i="5"/>
  <c r="K48" i="5"/>
  <c r="L48" i="5"/>
  <c r="I48" i="5"/>
  <c r="I32" i="5"/>
  <c r="J32" i="5"/>
  <c r="K32" i="5"/>
  <c r="L32" i="5"/>
  <c r="I33" i="5"/>
  <c r="J33" i="5"/>
  <c r="K33" i="5"/>
  <c r="L33" i="5"/>
  <c r="I34" i="5"/>
  <c r="J34" i="5"/>
  <c r="K34" i="5"/>
  <c r="L34" i="5"/>
  <c r="I35" i="5"/>
  <c r="J35" i="5"/>
  <c r="K35" i="5"/>
  <c r="L35" i="5"/>
  <c r="I36" i="5"/>
  <c r="J36" i="5"/>
  <c r="K36" i="5"/>
  <c r="L36" i="5"/>
  <c r="I37" i="5"/>
  <c r="J37" i="5"/>
  <c r="K37" i="5"/>
  <c r="L37" i="5"/>
  <c r="I38" i="5"/>
  <c r="J38" i="5"/>
  <c r="K38" i="5"/>
  <c r="L38" i="5"/>
  <c r="I39" i="5"/>
  <c r="J39" i="5"/>
  <c r="K39" i="5"/>
  <c r="L39" i="5"/>
  <c r="I40" i="5"/>
  <c r="J40" i="5"/>
  <c r="K40" i="5"/>
  <c r="L40" i="5"/>
  <c r="I41" i="5"/>
  <c r="J41" i="5"/>
  <c r="K41" i="5"/>
  <c r="L41" i="5"/>
  <c r="I42" i="5"/>
  <c r="J42" i="5"/>
  <c r="K42" i="5"/>
  <c r="L42" i="5"/>
  <c r="I43" i="5"/>
  <c r="J43" i="5"/>
  <c r="K43" i="5"/>
  <c r="L43" i="5"/>
  <c r="I44" i="5"/>
  <c r="J44" i="5"/>
  <c r="K44" i="5"/>
  <c r="L44" i="5"/>
  <c r="I45" i="5"/>
  <c r="J45" i="5"/>
  <c r="K45" i="5"/>
  <c r="L45" i="5"/>
  <c r="I46" i="5"/>
  <c r="J46" i="5"/>
  <c r="K46" i="5"/>
  <c r="L46" i="5"/>
  <c r="I47" i="5"/>
  <c r="J47" i="5"/>
  <c r="K47" i="5"/>
  <c r="L47" i="5"/>
  <c r="J31" i="5"/>
  <c r="K31" i="5"/>
  <c r="L31" i="5"/>
  <c r="I31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H47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31" i="5"/>
  <c r="E31" i="5"/>
  <c r="I16" i="5"/>
  <c r="J17" i="5"/>
  <c r="K17" i="5"/>
  <c r="L17" i="5"/>
  <c r="I17" i="5"/>
  <c r="J18" i="5"/>
  <c r="K18" i="5"/>
  <c r="L18" i="5"/>
  <c r="I18" i="5"/>
  <c r="J19" i="5"/>
  <c r="K19" i="5"/>
  <c r="L19" i="5"/>
  <c r="I19" i="5"/>
  <c r="J20" i="5"/>
  <c r="K20" i="5"/>
  <c r="L20" i="5"/>
  <c r="I20" i="5"/>
  <c r="J21" i="5"/>
  <c r="K21" i="5"/>
  <c r="L21" i="5"/>
  <c r="I21" i="5"/>
  <c r="J22" i="5"/>
  <c r="K22" i="5"/>
  <c r="L22" i="5"/>
  <c r="I22" i="5"/>
  <c r="J23" i="5"/>
  <c r="K23" i="5"/>
  <c r="L23" i="5"/>
  <c r="I23" i="5"/>
  <c r="J24" i="5"/>
  <c r="K24" i="5"/>
  <c r="L24" i="5"/>
  <c r="I24" i="5"/>
  <c r="J25" i="5"/>
  <c r="K25" i="5"/>
  <c r="L25" i="5"/>
  <c r="I25" i="5"/>
  <c r="J26" i="5"/>
  <c r="K26" i="5"/>
  <c r="L26" i="5"/>
  <c r="I26" i="5"/>
  <c r="J27" i="5"/>
  <c r="K27" i="5"/>
  <c r="L27" i="5"/>
  <c r="I27" i="5"/>
  <c r="J28" i="5"/>
  <c r="K28" i="5"/>
  <c r="L28" i="5"/>
  <c r="I28" i="5"/>
  <c r="J16" i="5"/>
  <c r="K16" i="5"/>
  <c r="L16" i="5"/>
  <c r="I3" i="5"/>
  <c r="J3" i="5"/>
  <c r="K3" i="5"/>
  <c r="L3" i="5"/>
  <c r="I4" i="5"/>
  <c r="J4" i="5"/>
  <c r="K4" i="5"/>
  <c r="L4" i="5"/>
  <c r="I5" i="5"/>
  <c r="J5" i="5"/>
  <c r="K5" i="5"/>
  <c r="L5" i="5"/>
  <c r="I6" i="5"/>
  <c r="J6" i="5"/>
  <c r="K6" i="5"/>
  <c r="L6" i="5"/>
  <c r="I7" i="5"/>
  <c r="J7" i="5"/>
  <c r="K7" i="5"/>
  <c r="L7" i="5"/>
  <c r="I8" i="5"/>
  <c r="J8" i="5"/>
  <c r="K8" i="5"/>
  <c r="L8" i="5"/>
  <c r="I9" i="5"/>
  <c r="J9" i="5"/>
  <c r="K9" i="5"/>
  <c r="L9" i="5"/>
  <c r="I10" i="5"/>
  <c r="J10" i="5"/>
  <c r="K10" i="5"/>
  <c r="L10" i="5"/>
  <c r="I11" i="5"/>
  <c r="J11" i="5"/>
  <c r="K11" i="5"/>
  <c r="L11" i="5"/>
  <c r="I12" i="5"/>
  <c r="J12" i="5"/>
  <c r="K12" i="5"/>
  <c r="L12" i="5"/>
  <c r="I13" i="5"/>
  <c r="J13" i="5"/>
  <c r="K13" i="5"/>
  <c r="L13" i="5"/>
  <c r="I14" i="5"/>
  <c r="J14" i="5"/>
  <c r="K14" i="5"/>
  <c r="L14" i="5"/>
  <c r="J15" i="5"/>
  <c r="K15" i="5"/>
  <c r="L15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16" i="5"/>
  <c r="E16" i="5"/>
  <c r="J2" i="5"/>
  <c r="K2" i="5"/>
  <c r="L2" i="5"/>
  <c r="I2" i="5"/>
  <c r="E4" i="5"/>
  <c r="E5" i="5"/>
  <c r="E6" i="5"/>
  <c r="E7" i="5"/>
  <c r="E8" i="5"/>
  <c r="E9" i="5"/>
  <c r="E10" i="5"/>
  <c r="E11" i="5"/>
  <c r="E12" i="5"/>
  <c r="E13" i="5"/>
  <c r="E14" i="5"/>
  <c r="E15" i="5"/>
  <c r="H4" i="5"/>
  <c r="H5" i="5"/>
  <c r="H6" i="5"/>
  <c r="H7" i="5"/>
  <c r="H8" i="5"/>
  <c r="H9" i="5"/>
  <c r="H10" i="5"/>
  <c r="H11" i="5"/>
  <c r="H12" i="5"/>
  <c r="H13" i="5"/>
  <c r="H14" i="5"/>
  <c r="H15" i="5"/>
  <c r="H3" i="5"/>
  <c r="E3" i="5"/>
  <c r="E2" i="5"/>
  <c r="N59" i="5" l="1"/>
  <c r="N55" i="5"/>
  <c r="N63" i="5"/>
  <c r="N32" i="5"/>
  <c r="N36" i="5"/>
  <c r="N40" i="5"/>
  <c r="N44" i="5"/>
  <c r="N22" i="5"/>
  <c r="N26" i="5"/>
  <c r="N11" i="5"/>
  <c r="N15" i="5"/>
  <c r="N2" i="5"/>
  <c r="N7" i="5"/>
  <c r="N19" i="5"/>
  <c r="N27" i="5"/>
  <c r="N23" i="5"/>
  <c r="N30" i="5"/>
  <c r="N31" i="5"/>
  <c r="N14" i="5"/>
  <c r="N10" i="5"/>
  <c r="N6" i="5"/>
  <c r="N33" i="5"/>
  <c r="N16" i="5"/>
  <c r="N48" i="5"/>
  <c r="N12" i="5"/>
  <c r="N8" i="5"/>
  <c r="N4" i="5"/>
  <c r="N35" i="5"/>
  <c r="N47" i="5"/>
  <c r="N50" i="5"/>
  <c r="N54" i="5"/>
  <c r="N58" i="5"/>
  <c r="N62" i="5"/>
  <c r="N66" i="5"/>
  <c r="N39" i="5"/>
  <c r="N43" i="5"/>
  <c r="N17" i="5"/>
  <c r="N21" i="5"/>
  <c r="N25" i="5"/>
  <c r="N29" i="5"/>
  <c r="N13" i="5"/>
  <c r="N9" i="5"/>
  <c r="N5" i="5"/>
  <c r="N18" i="5"/>
  <c r="N65" i="5"/>
  <c r="N61" i="5"/>
  <c r="N57" i="5"/>
  <c r="N53" i="5"/>
  <c r="N49" i="5"/>
  <c r="N37" i="5"/>
  <c r="N41" i="5"/>
  <c r="N45" i="5"/>
  <c r="N52" i="5"/>
  <c r="N56" i="5"/>
  <c r="N60" i="5"/>
  <c r="N64" i="5"/>
  <c r="N3" i="5"/>
  <c r="N34" i="5"/>
  <c r="N38" i="5"/>
  <c r="N42" i="5"/>
  <c r="N46" i="5"/>
  <c r="N20" i="5"/>
  <c r="N24" i="5"/>
  <c r="N28" i="5"/>
  <c r="R16" i="1"/>
  <c r="R19" i="1" l="1"/>
  <c r="E67" i="4" l="1"/>
  <c r="C67" i="4"/>
  <c r="R53" i="4"/>
  <c r="R52" i="4"/>
  <c r="N51" i="4"/>
  <c r="R50" i="4"/>
  <c r="N50" i="4"/>
  <c r="G50" i="4"/>
  <c r="R49" i="4"/>
  <c r="N49" i="4"/>
  <c r="G49" i="4"/>
  <c r="N48" i="4"/>
  <c r="G48" i="4"/>
  <c r="R47" i="4"/>
  <c r="N47" i="4"/>
  <c r="G47" i="4"/>
  <c r="N46" i="4"/>
  <c r="G46" i="4"/>
  <c r="N45" i="4"/>
  <c r="G45" i="4"/>
  <c r="R44" i="4"/>
  <c r="N44" i="4"/>
  <c r="G44" i="4"/>
  <c r="N43" i="4"/>
  <c r="G43" i="4"/>
  <c r="N42" i="4"/>
  <c r="G42" i="4"/>
  <c r="N41" i="4"/>
  <c r="G41" i="4"/>
  <c r="N40" i="4"/>
  <c r="G40" i="4"/>
  <c r="N39" i="4"/>
  <c r="G39" i="4"/>
  <c r="R38" i="4"/>
  <c r="N38" i="4"/>
  <c r="G38" i="4"/>
  <c r="N37" i="4"/>
  <c r="G37" i="4"/>
  <c r="N36" i="4"/>
  <c r="G27" i="4"/>
  <c r="G26" i="4"/>
  <c r="G25" i="4"/>
  <c r="R24" i="4"/>
  <c r="N24" i="4"/>
  <c r="G24" i="4"/>
  <c r="R23" i="4"/>
  <c r="N23" i="4"/>
  <c r="G23" i="4"/>
  <c r="N22" i="4"/>
  <c r="G22" i="4"/>
  <c r="N21" i="4"/>
  <c r="G21" i="4"/>
  <c r="N20" i="4"/>
  <c r="G20" i="4"/>
  <c r="N19" i="4"/>
  <c r="G19" i="4"/>
  <c r="N18" i="4"/>
  <c r="G18" i="4"/>
  <c r="N17" i="4"/>
  <c r="G17" i="4"/>
  <c r="N16" i="4"/>
  <c r="G16" i="4"/>
  <c r="N15" i="4"/>
  <c r="G15" i="4"/>
  <c r="N14" i="4"/>
  <c r="G14" i="4"/>
  <c r="N13" i="4"/>
  <c r="G13" i="4"/>
  <c r="N12" i="4"/>
  <c r="G12" i="4"/>
  <c r="N11" i="4"/>
  <c r="G11" i="4"/>
  <c r="N10" i="4"/>
  <c r="G10" i="4"/>
  <c r="N9" i="4"/>
  <c r="G9" i="4"/>
  <c r="N8" i="4"/>
  <c r="G8" i="4"/>
  <c r="N7" i="4"/>
  <c r="G7" i="4"/>
  <c r="R21" i="1" l="1"/>
  <c r="R22" i="1"/>
  <c r="R35" i="1"/>
  <c r="R44" i="1"/>
  <c r="R46" i="1"/>
  <c r="R47" i="1"/>
  <c r="R49" i="1"/>
  <c r="R50" i="1"/>
  <c r="C65" i="1"/>
  <c r="E6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Stiff, Howard</author>
  </authors>
  <commentList>
    <comment ref="B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Enter sampling date here.
Date Format:
</t>
        </r>
        <r>
          <rPr>
            <sz val="9"/>
            <color indexed="81"/>
            <rFont val="Tahoma"/>
            <family val="2"/>
          </rPr>
          <t xml:space="preserve">dd-mmm-yy, or
dd/mm/yy, or
mmm dd, yy 
or </t>
        </r>
        <r>
          <rPr>
            <b/>
            <u/>
            <sz val="9"/>
            <color indexed="81"/>
            <rFont val="Tahoma"/>
            <family val="2"/>
          </rPr>
          <t>for today's date,</t>
        </r>
        <r>
          <rPr>
            <sz val="9"/>
            <color indexed="81"/>
            <rFont val="Tahoma"/>
            <family val="2"/>
          </rPr>
          <t xml:space="preserve"> use: </t>
        </r>
        <r>
          <rPr>
            <b/>
            <sz val="9"/>
            <color indexed="81"/>
            <rFont val="Tahoma"/>
            <family val="2"/>
          </rPr>
          <t>CTRL-;</t>
        </r>
        <r>
          <rPr>
            <sz val="9"/>
            <color indexed="81"/>
            <rFont val="Tahoma"/>
            <family val="2"/>
          </rPr>
          <t xml:space="preserve">  
</t>
        </r>
        <r>
          <rPr>
            <sz val="8"/>
            <color indexed="81"/>
            <rFont val="Tahoma"/>
            <family val="2"/>
          </rPr>
          <t>(i.e. hold CTRL-key down and type the semi-colon)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C27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C5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J5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I57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I58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</commentList>
</comments>
</file>

<file path=xl/sharedStrings.xml><?xml version="1.0" encoding="utf-8"?>
<sst xmlns="http://schemas.openxmlformats.org/spreadsheetml/2006/main" count="409" uniqueCount="93">
  <si>
    <t xml:space="preserve">Depth  </t>
  </si>
  <si>
    <t>Salinity</t>
  </si>
  <si>
    <t>Temp.</t>
  </si>
  <si>
    <t>(meters)</t>
  </si>
  <si>
    <t xml:space="preserve">pH </t>
  </si>
  <si>
    <t>River:</t>
  </si>
  <si>
    <t>-</t>
  </si>
  <si>
    <t>mg/L</t>
  </si>
  <si>
    <t xml:space="preserve">High Tide: </t>
  </si>
  <si>
    <t xml:space="preserve">Low Tide: </t>
  </si>
  <si>
    <t xml:space="preserve">Somass Flow: </t>
  </si>
  <si>
    <t xml:space="preserve">Meter Used: </t>
  </si>
  <si>
    <t xml:space="preserve">  ppt   </t>
  </si>
  <si>
    <t xml:space="preserve"> mg/L  </t>
  </si>
  <si>
    <t xml:space="preserve">% Sat.  </t>
  </si>
  <si>
    <t>m</t>
  </si>
  <si>
    <t>factor</t>
  </si>
  <si>
    <t>ft</t>
  </si>
  <si>
    <t>Hohm Island 2</t>
  </si>
  <si>
    <t>River/Outfall</t>
  </si>
  <si>
    <t>Sample Time:</t>
  </si>
  <si>
    <t>Secchi Disk:</t>
  </si>
  <si>
    <t>Comments:</t>
  </si>
  <si>
    <t>Tides:</t>
  </si>
  <si>
    <t>Winklers</t>
  </si>
  <si>
    <t>+/-</t>
  </si>
  <si>
    <t>Polly's Point 2</t>
  </si>
  <si>
    <t>5km Center</t>
  </si>
  <si>
    <t>CATALYST PAPER - Port Alberni Division</t>
  </si>
  <si>
    <t>na</t>
  </si>
  <si>
    <r>
      <t>°</t>
    </r>
    <r>
      <rPr>
        <sz val="8"/>
        <rFont val="Arial"/>
        <family val="2"/>
      </rPr>
      <t>C</t>
    </r>
  </si>
  <si>
    <t>*end of rope</t>
  </si>
  <si>
    <t>*Bottom</t>
  </si>
  <si>
    <t xml:space="preserve">D.O.Corrected  </t>
  </si>
  <si>
    <t xml:space="preserve"> </t>
  </si>
  <si>
    <t>At anchor</t>
  </si>
  <si>
    <t xml:space="preserve">Sample Time: </t>
  </si>
  <si>
    <t>15m</t>
  </si>
  <si>
    <t xml:space="preserve">At anchor </t>
  </si>
  <si>
    <t>25m</t>
  </si>
  <si>
    <t>SVR4a &amp; Sonde 4a</t>
  </si>
  <si>
    <t>Kate and Ashley</t>
  </si>
  <si>
    <t>*End of cable</t>
  </si>
  <si>
    <t>Profile 2: East of  Hohm Island 2</t>
  </si>
  <si>
    <t>Profile 3: North of Polly's Point 2</t>
  </si>
  <si>
    <t>Profile 1: Between Outfall and Hohm Island 2</t>
  </si>
  <si>
    <t>2.6m @ 10:21Hrs PST</t>
  </si>
  <si>
    <t>1.3m @ 15:58Hrs PST</t>
  </si>
  <si>
    <t>Clearing, slight chop, slight southerly</t>
  </si>
  <si>
    <t>00:00 PDT</t>
  </si>
  <si>
    <t>11:10 Hrs PDT</t>
  </si>
  <si>
    <t>09:30 PDT</t>
  </si>
  <si>
    <t>Overcast, slight chop, southerly</t>
  </si>
  <si>
    <t xml:space="preserve">10:55 pm Hrs PDT </t>
  </si>
  <si>
    <t>Overcast, slight chop, slight southerly</t>
  </si>
  <si>
    <t>*28.4</t>
  </si>
  <si>
    <t>*35</t>
  </si>
  <si>
    <t>*12</t>
  </si>
  <si>
    <t>*17.4</t>
  </si>
  <si>
    <t>*44.1</t>
  </si>
  <si>
    <t>StationID</t>
  </si>
  <si>
    <t>StationCd</t>
  </si>
  <si>
    <t>SampleTime</t>
  </si>
  <si>
    <t>Project_No</t>
  </si>
  <si>
    <t>Agency_Code</t>
  </si>
  <si>
    <t>Comment</t>
  </si>
  <si>
    <t>PASR</t>
  </si>
  <si>
    <t>PY5901</t>
  </si>
  <si>
    <t>DO_Conc</t>
  </si>
  <si>
    <t>pH</t>
  </si>
  <si>
    <t>DO_Sat</t>
  </si>
  <si>
    <t>PAOUT</t>
  </si>
  <si>
    <t>WaterTempC</t>
  </si>
  <si>
    <t>Depth</t>
  </si>
  <si>
    <t>SalinityPPT</t>
  </si>
  <si>
    <t>PAHI2</t>
  </si>
  <si>
    <t>PAPP2</t>
  </si>
  <si>
    <t>PA05</t>
  </si>
  <si>
    <t>Time</t>
  </si>
  <si>
    <t>Zone</t>
  </si>
  <si>
    <t>DateTime</t>
  </si>
  <si>
    <t>Meter Unit</t>
  </si>
  <si>
    <t>PDT</t>
  </si>
  <si>
    <t>Tide (m)</t>
  </si>
  <si>
    <t>PST</t>
  </si>
  <si>
    <t>High:</t>
  </si>
  <si>
    <t>Low:</t>
  </si>
  <si>
    <t>Somass Flow:</t>
  </si>
  <si>
    <t>Meter Used:</t>
  </si>
  <si>
    <t>Critical Values:</t>
  </si>
  <si>
    <t>Temp</t>
  </si>
  <si>
    <t>D.O.</t>
  </si>
  <si>
    <t>sunny skies, calm water, no 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</si>
</sst>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(* #,##0.00_);_(* \(#,##0.00\);_(* &quot;-&quot;??_);_(@_)"/>
    <numFmt numFmtId="164" formatCode="General_)"/>
    <numFmt numFmtId="165" formatCode="0.000_)"/>
    <numFmt numFmtId="166" formatCode="0.0_)"/>
    <numFmt numFmtId="167" formatCode="0.00_)"/>
    <numFmt numFmtId="168" formatCode="0.0%"/>
    <numFmt numFmtId="169" formatCode="0.0"/>
    <numFmt numFmtId="170" formatCode="[$-409]mmmm\ d\,\ yyyy;@"/>
    <numFmt numFmtId="171" formatCode="[$-409]d\-mmm\-yy;@"/>
    <numFmt numFmtId="172" formatCode="h:mm;@"/>
    <numFmt numFmtId="173" formatCode="[$-409]h:mm\ AM/PM;@"/>
    <numFmt numFmtId="174" formatCode="mmm/d/yyyy\ h:mm"/>
  </numFmts>
  <fonts count="29" x14ac:knownFonts="1">
    <font>
      <sz val="10"/>
      <name val="Helv"/>
    </font>
    <font>
      <sz val="8"/>
      <name val="Times New Roman"/>
      <family val="1"/>
    </font>
    <font>
      <sz val="9"/>
      <name val="Arial"/>
      <family val="2"/>
    </font>
    <font>
      <b/>
      <sz val="9"/>
      <name val="Arial"/>
      <family val="2"/>
    </font>
    <font>
      <sz val="9"/>
      <color indexed="10"/>
      <name val="Arial"/>
      <family val="2"/>
    </font>
    <font>
      <b/>
      <sz val="9"/>
      <color indexed="10"/>
      <name val="Arial"/>
      <family val="2"/>
    </font>
    <font>
      <sz val="8"/>
      <name val="Arial"/>
      <family val="2"/>
    </font>
    <font>
      <sz val="9"/>
      <color indexed="63"/>
      <name val="Arial"/>
      <family val="2"/>
    </font>
    <font>
      <sz val="8"/>
      <color indexed="63"/>
      <name val="Arial"/>
      <family val="2"/>
    </font>
    <font>
      <sz val="9"/>
      <color indexed="50"/>
      <name val="Arial"/>
      <family val="2"/>
    </font>
    <font>
      <b/>
      <sz val="10"/>
      <name val="Arial"/>
      <family val="2"/>
    </font>
    <font>
      <b/>
      <u/>
      <sz val="11"/>
      <name val="Arial"/>
      <family val="2"/>
    </font>
    <font>
      <i/>
      <sz val="8"/>
      <name val="Arial"/>
      <family val="2"/>
    </font>
    <font>
      <b/>
      <sz val="11"/>
      <name val="Arial"/>
      <family val="2"/>
    </font>
    <font>
      <sz val="8"/>
      <color indexed="20"/>
      <name val="Arial"/>
      <family val="2"/>
    </font>
    <font>
      <sz val="10"/>
      <name val="Arial"/>
      <family val="2"/>
    </font>
    <font>
      <sz val="8"/>
      <color indexed="10"/>
      <name val="Arial"/>
      <family val="2"/>
    </font>
    <font>
      <sz val="8"/>
      <name val="Times New Roman"/>
      <family val="1"/>
    </font>
    <font>
      <sz val="9"/>
      <color indexed="22"/>
      <name val="Arial"/>
      <family val="2"/>
    </font>
    <font>
      <b/>
      <sz val="9"/>
      <color rgb="FFFF0000"/>
      <name val="Arial"/>
      <family val="2"/>
    </font>
    <font>
      <sz val="10"/>
      <name val="Helv"/>
    </font>
    <font>
      <b/>
      <sz val="10"/>
      <name val="Helv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6100"/>
      <name val="Calibri"/>
      <family val="2"/>
      <scheme val="minor"/>
    </font>
    <font>
      <b/>
      <sz val="10"/>
      <color rgb="FFC00000"/>
      <name val="Arial"/>
      <family val="2"/>
    </font>
    <font>
      <sz val="8"/>
      <color indexed="81"/>
      <name val="Tahoma"/>
      <family val="2"/>
    </font>
    <font>
      <b/>
      <u/>
      <sz val="9"/>
      <color indexed="81"/>
      <name val="Tahoma"/>
      <family val="2"/>
    </font>
    <font>
      <sz val="9"/>
      <color rgb="FF0070C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8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20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8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/>
      <right/>
      <top style="hair">
        <color indexed="8"/>
      </top>
      <bottom style="hair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hair">
        <color indexed="64"/>
      </right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164" fontId="0" fillId="0" borderId="0"/>
    <xf numFmtId="9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24" fillId="8" borderId="0" applyNumberFormat="0" applyBorder="0" applyAlignment="0" applyProtection="0"/>
  </cellStyleXfs>
  <cellXfs count="159">
    <xf numFmtId="164" fontId="0" fillId="0" borderId="0" xfId="0"/>
    <xf numFmtId="164" fontId="2" fillId="0" borderId="0" xfId="0" applyFont="1"/>
    <xf numFmtId="165" fontId="2" fillId="0" borderId="0" xfId="0" applyNumberFormat="1" applyFont="1"/>
    <xf numFmtId="166" fontId="2" fillId="0" borderId="0" xfId="0" applyNumberFormat="1" applyFont="1"/>
    <xf numFmtId="167" fontId="2" fillId="0" borderId="0" xfId="0" applyNumberFormat="1" applyFont="1"/>
    <xf numFmtId="164" fontId="2" fillId="0" borderId="0" xfId="0" quotePrefix="1" applyFont="1" applyAlignment="1">
      <alignment horizontal="right"/>
    </xf>
    <xf numFmtId="164" fontId="3" fillId="0" borderId="0" xfId="0" quotePrefix="1" applyFont="1" applyAlignment="1">
      <alignment horizontal="right"/>
    </xf>
    <xf numFmtId="164" fontId="2" fillId="0" borderId="0" xfId="0" applyFont="1" applyAlignment="1">
      <alignment horizontal="right"/>
    </xf>
    <xf numFmtId="167" fontId="2" fillId="0" borderId="1" xfId="0" applyNumberFormat="1" applyFont="1" applyBorder="1" applyAlignment="1">
      <alignment horizontal="center"/>
    </xf>
    <xf numFmtId="167" fontId="2" fillId="0" borderId="1" xfId="0" quotePrefix="1" applyNumberFormat="1" applyFont="1" applyBorder="1" applyAlignment="1">
      <alignment horizontal="center"/>
    </xf>
    <xf numFmtId="167" fontId="2" fillId="0" borderId="0" xfId="0" quotePrefix="1" applyNumberFormat="1" applyFont="1" applyAlignment="1">
      <alignment horizontal="center"/>
    </xf>
    <xf numFmtId="2" fontId="2" fillId="0" borderId="1" xfId="0" applyNumberFormat="1" applyFont="1" applyBorder="1" applyAlignment="1">
      <alignment horizontal="center"/>
    </xf>
    <xf numFmtId="164" fontId="6" fillId="2" borderId="2" xfId="0" applyFont="1" applyFill="1" applyBorder="1" applyAlignment="1">
      <alignment horizontal="center"/>
    </xf>
    <xf numFmtId="164" fontId="2" fillId="2" borderId="2" xfId="0" applyFont="1" applyFill="1" applyBorder="1" applyAlignment="1">
      <alignment horizontal="center"/>
    </xf>
    <xf numFmtId="164" fontId="6" fillId="2" borderId="3" xfId="0" applyFont="1" applyFill="1" applyBorder="1" applyAlignment="1">
      <alignment horizontal="center"/>
    </xf>
    <xf numFmtId="164" fontId="6" fillId="2" borderId="4" xfId="0" quotePrefix="1" applyFont="1" applyFill="1" applyBorder="1" applyAlignment="1">
      <alignment horizontal="center"/>
    </xf>
    <xf numFmtId="164" fontId="2" fillId="2" borderId="4" xfId="0" quotePrefix="1" applyFont="1" applyFill="1" applyBorder="1" applyAlignment="1">
      <alignment horizontal="center"/>
    </xf>
    <xf numFmtId="164" fontId="6" fillId="2" borderId="4" xfId="0" applyFont="1" applyFill="1" applyBorder="1" applyAlignment="1">
      <alignment horizontal="center"/>
    </xf>
    <xf numFmtId="164" fontId="6" fillId="2" borderId="5" xfId="0" applyFont="1" applyFill="1" applyBorder="1" applyAlignment="1">
      <alignment horizontal="center"/>
    </xf>
    <xf numFmtId="164" fontId="6" fillId="2" borderId="6" xfId="0" quotePrefix="1" applyFont="1" applyFill="1" applyBorder="1" applyAlignment="1">
      <alignment horizontal="right"/>
    </xf>
    <xf numFmtId="164" fontId="6" fillId="2" borderId="7" xfId="0" quotePrefix="1" applyFont="1" applyFill="1" applyBorder="1" applyAlignment="1">
      <alignment horizontal="right"/>
    </xf>
    <xf numFmtId="164" fontId="7" fillId="0" borderId="1" xfId="0" applyFont="1" applyBorder="1" applyAlignment="1">
      <alignment horizontal="right"/>
    </xf>
    <xf numFmtId="164" fontId="7" fillId="0" borderId="0" xfId="0" applyFont="1" applyAlignment="1">
      <alignment horizontal="right"/>
    </xf>
    <xf numFmtId="164" fontId="8" fillId="0" borderId="0" xfId="0" quotePrefix="1" applyFont="1" applyAlignment="1">
      <alignment horizontal="right"/>
    </xf>
    <xf numFmtId="164" fontId="7" fillId="0" borderId="0" xfId="0" quotePrefix="1" applyFont="1" applyAlignment="1">
      <alignment horizontal="right"/>
    </xf>
    <xf numFmtId="164" fontId="7" fillId="0" borderId="0" xfId="0" applyFont="1"/>
    <xf numFmtId="14" fontId="3" fillId="0" borderId="0" xfId="0" quotePrefix="1" applyNumberFormat="1" applyFont="1" applyAlignment="1">
      <alignment horizontal="left"/>
    </xf>
    <xf numFmtId="168" fontId="2" fillId="0" borderId="0" xfId="0" applyNumberFormat="1" applyFont="1" applyAlignment="1">
      <alignment horizontal="center"/>
    </xf>
    <xf numFmtId="164" fontId="11" fillId="0" borderId="0" xfId="0" quotePrefix="1" applyFont="1" applyAlignment="1">
      <alignment horizontal="left"/>
    </xf>
    <xf numFmtId="164" fontId="3" fillId="0" borderId="8" xfId="0" quotePrefix="1" applyFont="1" applyBorder="1" applyAlignment="1">
      <alignment horizontal="right"/>
    </xf>
    <xf numFmtId="2" fontId="2" fillId="0" borderId="9" xfId="0" applyNumberFormat="1" applyFont="1" applyBorder="1" applyAlignment="1">
      <alignment horizontal="center"/>
    </xf>
    <xf numFmtId="168" fontId="2" fillId="0" borderId="9" xfId="0" applyNumberFormat="1" applyFont="1" applyBorder="1" applyAlignment="1">
      <alignment horizontal="center"/>
    </xf>
    <xf numFmtId="164" fontId="8" fillId="0" borderId="0" xfId="0" applyFont="1" applyAlignment="1">
      <alignment horizontal="right"/>
    </xf>
    <xf numFmtId="168" fontId="7" fillId="0" borderId="0" xfId="0" applyNumberFormat="1" applyFont="1" applyAlignment="1">
      <alignment horizontal="center"/>
    </xf>
    <xf numFmtId="168" fontId="7" fillId="0" borderId="1" xfId="0" applyNumberFormat="1" applyFont="1" applyBorder="1" applyAlignment="1">
      <alignment horizontal="center"/>
    </xf>
    <xf numFmtId="167" fontId="7" fillId="0" borderId="0" xfId="0" applyNumberFormat="1" applyFont="1" applyAlignment="1">
      <alignment horizontal="left"/>
    </xf>
    <xf numFmtId="164" fontId="2" fillId="0" borderId="0" xfId="0" applyFont="1" applyAlignment="1">
      <alignment horizontal="left"/>
    </xf>
    <xf numFmtId="164" fontId="6" fillId="0" borderId="0" xfId="0" applyFont="1" applyAlignment="1">
      <alignment horizontal="left"/>
    </xf>
    <xf numFmtId="164" fontId="2" fillId="0" borderId="10" xfId="0" applyFont="1" applyBorder="1" applyAlignment="1">
      <alignment horizontal="right"/>
    </xf>
    <xf numFmtId="164" fontId="2" fillId="3" borderId="10" xfId="0" applyFont="1" applyFill="1" applyBorder="1" applyAlignment="1">
      <alignment horizontal="right"/>
    </xf>
    <xf numFmtId="164" fontId="2" fillId="3" borderId="0" xfId="0" applyFont="1" applyFill="1"/>
    <xf numFmtId="164" fontId="8" fillId="0" borderId="0" xfId="0" quotePrefix="1" applyFont="1" applyAlignment="1">
      <alignment horizontal="center"/>
    </xf>
    <xf numFmtId="164" fontId="8" fillId="0" borderId="0" xfId="0" quotePrefix="1" applyFont="1" applyAlignment="1">
      <alignment horizontal="left"/>
    </xf>
    <xf numFmtId="164" fontId="8" fillId="0" borderId="0" xfId="0" applyFont="1"/>
    <xf numFmtId="164" fontId="6" fillId="2" borderId="5" xfId="0" quotePrefix="1" applyFont="1" applyFill="1" applyBorder="1" applyAlignment="1">
      <alignment horizontal="center"/>
    </xf>
    <xf numFmtId="2" fontId="12" fillId="0" borderId="1" xfId="0" quotePrefix="1" applyNumberFormat="1" applyFont="1" applyBorder="1" applyAlignment="1">
      <alignment horizontal="left"/>
    </xf>
    <xf numFmtId="164" fontId="6" fillId="0" borderId="0" xfId="0" applyFont="1" applyAlignment="1">
      <alignment horizontal="center"/>
    </xf>
    <xf numFmtId="164" fontId="8" fillId="0" borderId="9" xfId="0" applyFont="1" applyBorder="1" applyAlignment="1">
      <alignment horizontal="right"/>
    </xf>
    <xf numFmtId="164" fontId="8" fillId="0" borderId="1" xfId="0" applyFont="1" applyBorder="1" applyAlignment="1">
      <alignment horizontal="right"/>
    </xf>
    <xf numFmtId="2" fontId="5" fillId="4" borderId="0" xfId="0" applyNumberFormat="1" applyFont="1" applyFill="1" applyAlignment="1">
      <alignment horizontal="center"/>
    </xf>
    <xf numFmtId="164" fontId="2" fillId="3" borderId="0" xfId="0" applyFont="1" applyFill="1" applyAlignment="1">
      <alignment horizontal="right"/>
    </xf>
    <xf numFmtId="164" fontId="8" fillId="3" borderId="0" xfId="0" quotePrefix="1" applyFont="1" applyFill="1" applyAlignment="1">
      <alignment horizontal="right"/>
    </xf>
    <xf numFmtId="164" fontId="11" fillId="3" borderId="0" xfId="0" quotePrefix="1" applyFont="1" applyFill="1" applyAlignment="1">
      <alignment horizontal="left"/>
    </xf>
    <xf numFmtId="164" fontId="3" fillId="3" borderId="0" xfId="0" quotePrefix="1" applyFont="1" applyFill="1" applyAlignment="1">
      <alignment horizontal="right"/>
    </xf>
    <xf numFmtId="164" fontId="5" fillId="5" borderId="0" xfId="0" quotePrefix="1" applyFont="1" applyFill="1" applyAlignment="1">
      <alignment horizontal="center"/>
    </xf>
    <xf numFmtId="164" fontId="16" fillId="0" borderId="0" xfId="0" applyFont="1"/>
    <xf numFmtId="164" fontId="17" fillId="2" borderId="4" xfId="0" quotePrefix="1" applyFont="1" applyFill="1" applyBorder="1" applyAlignment="1">
      <alignment horizontal="center"/>
    </xf>
    <xf numFmtId="164" fontId="2" fillId="6" borderId="0" xfId="0" applyFont="1" applyFill="1"/>
    <xf numFmtId="164" fontId="8" fillId="6" borderId="0" xfId="0" quotePrefix="1" applyFont="1" applyFill="1" applyAlignment="1">
      <alignment horizontal="right"/>
    </xf>
    <xf numFmtId="167" fontId="2" fillId="6" borderId="0" xfId="0" quotePrefix="1" applyNumberFormat="1" applyFont="1" applyFill="1" applyAlignment="1">
      <alignment horizontal="center"/>
    </xf>
    <xf numFmtId="164" fontId="11" fillId="6" borderId="0" xfId="0" quotePrefix="1" applyFont="1" applyFill="1" applyAlignment="1">
      <alignment horizontal="left"/>
    </xf>
    <xf numFmtId="164" fontId="14" fillId="6" borderId="0" xfId="0" applyFont="1" applyFill="1" applyAlignment="1">
      <alignment horizontal="center"/>
    </xf>
    <xf numFmtId="168" fontId="2" fillId="6" borderId="0" xfId="1" applyNumberFormat="1" applyFont="1" applyFill="1" applyAlignment="1">
      <alignment horizontal="center"/>
    </xf>
    <xf numFmtId="9" fontId="18" fillId="6" borderId="0" xfId="1" applyFont="1" applyFill="1" applyAlignment="1">
      <alignment horizontal="center"/>
    </xf>
    <xf numFmtId="168" fontId="18" fillId="6" borderId="0" xfId="1" applyNumberFormat="1" applyFont="1" applyFill="1" applyAlignment="1">
      <alignment horizontal="center"/>
    </xf>
    <xf numFmtId="164" fontId="2" fillId="6" borderId="2" xfId="0" applyFont="1" applyFill="1" applyBorder="1"/>
    <xf numFmtId="164" fontId="2" fillId="6" borderId="11" xfId="0" applyFont="1" applyFill="1" applyBorder="1" applyAlignment="1">
      <alignment horizontal="right"/>
    </xf>
    <xf numFmtId="164" fontId="4" fillId="6" borderId="8" xfId="0" applyFont="1" applyFill="1" applyBorder="1"/>
    <xf numFmtId="164" fontId="9" fillId="6" borderId="0" xfId="0" applyFont="1" applyFill="1"/>
    <xf numFmtId="164" fontId="4" fillId="6" borderId="0" xfId="0" applyFont="1" applyFill="1"/>
    <xf numFmtId="164" fontId="6" fillId="6" borderId="0" xfId="0" applyFont="1" applyFill="1" applyAlignment="1">
      <alignment horizontal="right"/>
    </xf>
    <xf numFmtId="164" fontId="2" fillId="6" borderId="0" xfId="0" quotePrefix="1" applyFont="1" applyFill="1"/>
    <xf numFmtId="164" fontId="6" fillId="6" borderId="0" xfId="0" applyFont="1" applyFill="1"/>
    <xf numFmtId="164" fontId="6" fillId="6" borderId="0" xfId="0" applyFont="1" applyFill="1" applyAlignment="1">
      <alignment horizontal="left"/>
    </xf>
    <xf numFmtId="168" fontId="7" fillId="0" borderId="12" xfId="0" applyNumberFormat="1" applyFont="1" applyBorder="1" applyAlignment="1">
      <alignment horizontal="center"/>
    </xf>
    <xf numFmtId="164" fontId="8" fillId="0" borderId="12" xfId="0" applyFont="1" applyBorder="1" applyAlignment="1">
      <alignment horizontal="right"/>
    </xf>
    <xf numFmtId="167" fontId="12" fillId="0" borderId="1" xfId="0" quotePrefix="1" applyNumberFormat="1" applyFont="1" applyBorder="1" applyAlignment="1">
      <alignment horizontal="left"/>
    </xf>
    <xf numFmtId="167" fontId="2" fillId="0" borderId="1" xfId="0" applyNumberFormat="1" applyFont="1" applyBorder="1" applyAlignment="1">
      <alignment horizontal="center" vertical="center"/>
    </xf>
    <xf numFmtId="164" fontId="2" fillId="0" borderId="0" xfId="0" quotePrefix="1" applyFont="1"/>
    <xf numFmtId="167" fontId="12" fillId="0" borderId="13" xfId="0" quotePrefix="1" applyNumberFormat="1" applyFont="1" applyBorder="1" applyAlignment="1">
      <alignment horizontal="left"/>
    </xf>
    <xf numFmtId="164" fontId="2" fillId="0" borderId="0" xfId="0" applyFont="1" applyAlignment="1">
      <alignment horizontal="center"/>
    </xf>
    <xf numFmtId="164" fontId="2" fillId="0" borderId="0" xfId="0" quotePrefix="1" applyFont="1" applyAlignment="1">
      <alignment horizontal="left"/>
    </xf>
    <xf numFmtId="167" fontId="12" fillId="0" borderId="0" xfId="0" quotePrefix="1" applyNumberFormat="1" applyFont="1" applyAlignment="1">
      <alignment horizontal="left"/>
    </xf>
    <xf numFmtId="167" fontId="2" fillId="0" borderId="9" xfId="0" applyNumberFormat="1" applyFont="1" applyBorder="1" applyAlignment="1">
      <alignment horizontal="center"/>
    </xf>
    <xf numFmtId="168" fontId="7" fillId="0" borderId="9" xfId="0" applyNumberFormat="1" applyFont="1" applyBorder="1" applyAlignment="1">
      <alignment horizontal="center"/>
    </xf>
    <xf numFmtId="167" fontId="12" fillId="0" borderId="4" xfId="0" quotePrefix="1" applyNumberFormat="1" applyFont="1" applyBorder="1" applyAlignment="1">
      <alignment horizontal="left"/>
    </xf>
    <xf numFmtId="2" fontId="2" fillId="0" borderId="14" xfId="0" applyNumberFormat="1" applyFont="1" applyBorder="1" applyAlignment="1">
      <alignment horizontal="center"/>
    </xf>
    <xf numFmtId="167" fontId="2" fillId="0" borderId="4" xfId="0" applyNumberFormat="1" applyFont="1" applyBorder="1" applyAlignment="1">
      <alignment horizontal="center"/>
    </xf>
    <xf numFmtId="168" fontId="7" fillId="0" borderId="4" xfId="0" applyNumberFormat="1" applyFont="1" applyBorder="1" applyAlignment="1">
      <alignment horizontal="center"/>
    </xf>
    <xf numFmtId="164" fontId="7" fillId="0" borderId="13" xfId="0" applyFont="1" applyBorder="1" applyAlignment="1">
      <alignment horizontal="right"/>
    </xf>
    <xf numFmtId="169" fontId="2" fillId="0" borderId="13" xfId="0" applyNumberFormat="1" applyFont="1" applyBorder="1" applyAlignment="1">
      <alignment horizontal="center"/>
    </xf>
    <xf numFmtId="167" fontId="2" fillId="0" borderId="13" xfId="0" applyNumberFormat="1" applyFont="1" applyBorder="1" applyAlignment="1">
      <alignment horizontal="center"/>
    </xf>
    <xf numFmtId="168" fontId="7" fillId="0" borderId="13" xfId="0" applyNumberFormat="1" applyFont="1" applyBorder="1" applyAlignment="1">
      <alignment horizontal="center"/>
    </xf>
    <xf numFmtId="1" fontId="6" fillId="0" borderId="14" xfId="0" quotePrefix="1" applyNumberFormat="1" applyFont="1" applyBorder="1" applyAlignment="1">
      <alignment horizontal="right"/>
    </xf>
    <xf numFmtId="20" fontId="2" fillId="0" borderId="0" xfId="0" applyNumberFormat="1" applyFont="1"/>
    <xf numFmtId="167" fontId="2" fillId="0" borderId="0" xfId="0" applyNumberFormat="1" applyFont="1" applyAlignment="1">
      <alignment horizontal="center"/>
    </xf>
    <xf numFmtId="1" fontId="6" fillId="0" borderId="4" xfId="0" quotePrefix="1" applyNumberFormat="1" applyFont="1" applyBorder="1" applyAlignment="1">
      <alignment horizontal="right"/>
    </xf>
    <xf numFmtId="2" fontId="6" fillId="0" borderId="0" xfId="0" quotePrefix="1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2" fillId="0" borderId="13" xfId="0" applyNumberFormat="1" applyFont="1" applyBorder="1" applyAlignment="1">
      <alignment horizontal="center"/>
    </xf>
    <xf numFmtId="167" fontId="2" fillId="0" borderId="0" xfId="0" applyNumberFormat="1" applyFont="1" applyAlignment="1">
      <alignment horizontal="center" vertical="center"/>
    </xf>
    <xf numFmtId="164" fontId="8" fillId="0" borderId="15" xfId="0" applyFont="1" applyBorder="1" applyAlignment="1">
      <alignment horizontal="right"/>
    </xf>
    <xf numFmtId="2" fontId="2" fillId="0" borderId="16" xfId="0" applyNumberFormat="1" applyFont="1" applyBorder="1" applyAlignment="1">
      <alignment horizontal="center"/>
    </xf>
    <xf numFmtId="167" fontId="2" fillId="0" borderId="16" xfId="0" applyNumberFormat="1" applyFont="1" applyBorder="1" applyAlignment="1">
      <alignment horizontal="center"/>
    </xf>
    <xf numFmtId="167" fontId="2" fillId="0" borderId="17" xfId="0" applyNumberFormat="1" applyFont="1" applyBorder="1" applyAlignment="1">
      <alignment horizontal="center"/>
    </xf>
    <xf numFmtId="168" fontId="7" fillId="0" borderId="16" xfId="0" applyNumberFormat="1" applyFont="1" applyBorder="1" applyAlignment="1">
      <alignment horizontal="center"/>
    </xf>
    <xf numFmtId="167" fontId="2" fillId="0" borderId="18" xfId="0" quotePrefix="1" applyNumberFormat="1" applyFont="1" applyBorder="1" applyAlignment="1">
      <alignment horizontal="center"/>
    </xf>
    <xf numFmtId="2" fontId="2" fillId="0" borderId="14" xfId="0" quotePrefix="1" applyNumberFormat="1" applyFont="1" applyBorder="1" applyAlignment="1">
      <alignment horizontal="center"/>
    </xf>
    <xf numFmtId="171" fontId="0" fillId="0" borderId="0" xfId="0" applyNumberFormat="1"/>
    <xf numFmtId="173" fontId="0" fillId="0" borderId="0" xfId="2" applyNumberFormat="1" applyFont="1"/>
    <xf numFmtId="174" fontId="0" fillId="0" borderId="0" xfId="0" applyNumberFormat="1"/>
    <xf numFmtId="164" fontId="21" fillId="7" borderId="0" xfId="0" applyFont="1" applyFill="1" applyAlignment="1">
      <alignment horizontal="center"/>
    </xf>
    <xf numFmtId="164" fontId="21" fillId="7" borderId="0" xfId="0" applyFont="1" applyFill="1"/>
    <xf numFmtId="2" fontId="2" fillId="0" borderId="9" xfId="0" applyNumberFormat="1" applyFont="1" applyBorder="1" applyAlignment="1" applyProtection="1">
      <alignment horizontal="center"/>
      <protection locked="0"/>
    </xf>
    <xf numFmtId="167" fontId="2" fillId="0" borderId="1" xfId="0" applyNumberFormat="1" applyFont="1" applyBorder="1" applyAlignment="1" applyProtection="1">
      <alignment horizontal="center"/>
      <protection locked="0"/>
    </xf>
    <xf numFmtId="2" fontId="2" fillId="0" borderId="1" xfId="0" applyNumberFormat="1" applyFont="1" applyBorder="1" applyAlignment="1" applyProtection="1">
      <alignment horizontal="center"/>
      <protection locked="0"/>
    </xf>
    <xf numFmtId="164" fontId="2" fillId="0" borderId="0" xfId="0" applyFont="1" applyProtection="1">
      <protection locked="0"/>
    </xf>
    <xf numFmtId="164" fontId="2" fillId="6" borderId="0" xfId="0" applyFont="1" applyFill="1" applyProtection="1">
      <protection locked="0"/>
    </xf>
    <xf numFmtId="168" fontId="0" fillId="0" borderId="0" xfId="1" applyNumberFormat="1" applyFont="1"/>
    <xf numFmtId="20" fontId="2" fillId="7" borderId="0" xfId="0" applyNumberFormat="1" applyFont="1" applyFill="1" applyAlignment="1" applyProtection="1">
      <alignment horizontal="center"/>
      <protection locked="0"/>
    </xf>
    <xf numFmtId="172" fontId="2" fillId="7" borderId="0" xfId="0" applyNumberFormat="1" applyFont="1" applyFill="1" applyAlignment="1" applyProtection="1">
      <alignment horizontal="center"/>
      <protection locked="0"/>
    </xf>
    <xf numFmtId="169" fontId="2" fillId="7" borderId="19" xfId="0" quotePrefix="1" applyNumberFormat="1" applyFont="1" applyFill="1" applyBorder="1" applyAlignment="1" applyProtection="1">
      <alignment horizontal="center"/>
      <protection locked="0"/>
    </xf>
    <xf numFmtId="172" fontId="2" fillId="7" borderId="19" xfId="0" applyNumberFormat="1" applyFont="1" applyFill="1" applyBorder="1" applyAlignment="1" applyProtection="1">
      <alignment horizontal="center"/>
      <protection locked="0"/>
    </xf>
    <xf numFmtId="164" fontId="24" fillId="8" borderId="0" xfId="3" applyNumberFormat="1" applyProtection="1">
      <protection locked="0"/>
    </xf>
    <xf numFmtId="164" fontId="2" fillId="7" borderId="19" xfId="0" applyFont="1" applyFill="1" applyBorder="1" applyAlignment="1" applyProtection="1">
      <alignment horizontal="center"/>
      <protection locked="0"/>
    </xf>
    <xf numFmtId="164" fontId="2" fillId="7" borderId="19" xfId="0" applyFont="1" applyFill="1" applyBorder="1" applyAlignment="1" applyProtection="1">
      <alignment horizontal="left"/>
      <protection locked="0"/>
    </xf>
    <xf numFmtId="167" fontId="28" fillId="0" borderId="1" xfId="0" quotePrefix="1" applyNumberFormat="1" applyFont="1" applyBorder="1" applyAlignment="1" applyProtection="1">
      <alignment horizontal="center"/>
      <protection locked="0"/>
    </xf>
    <xf numFmtId="167" fontId="28" fillId="0" borderId="0" xfId="0" applyNumberFormat="1" applyFont="1" applyAlignment="1" applyProtection="1">
      <alignment horizontal="center" vertical="center"/>
      <protection locked="0"/>
    </xf>
    <xf numFmtId="167" fontId="28" fillId="0" borderId="18" xfId="0" quotePrefix="1" applyNumberFormat="1" applyFont="1" applyBorder="1" applyAlignment="1" applyProtection="1">
      <alignment horizontal="center"/>
      <protection locked="0"/>
    </xf>
    <xf numFmtId="164" fontId="6" fillId="2" borderId="6" xfId="0" quotePrefix="1" applyFont="1" applyFill="1" applyBorder="1" applyAlignment="1">
      <alignment horizontal="center"/>
    </xf>
    <xf numFmtId="164" fontId="6" fillId="2" borderId="7" xfId="0" quotePrefix="1" applyFont="1" applyFill="1" applyBorder="1" applyAlignment="1">
      <alignment horizontal="center"/>
    </xf>
    <xf numFmtId="164" fontId="6" fillId="0" borderId="12" xfId="0" applyFont="1" applyBorder="1" applyAlignment="1">
      <alignment horizontal="center"/>
    </xf>
    <xf numFmtId="164" fontId="6" fillId="0" borderId="1" xfId="0" applyFont="1" applyBorder="1" applyAlignment="1">
      <alignment horizontal="center"/>
    </xf>
    <xf numFmtId="168" fontId="2" fillId="6" borderId="0" xfId="1" applyNumberFormat="1" applyFont="1" applyFill="1" applyAlignment="1" applyProtection="1">
      <alignment horizontal="center"/>
    </xf>
    <xf numFmtId="2" fontId="19" fillId="7" borderId="0" xfId="0" applyNumberFormat="1" applyFont="1" applyFill="1" applyAlignment="1">
      <alignment horizontal="center"/>
    </xf>
    <xf numFmtId="2" fontId="19" fillId="7" borderId="0" xfId="1" applyNumberFormat="1" applyFont="1" applyFill="1" applyAlignment="1" applyProtection="1">
      <alignment horizontal="center"/>
    </xf>
    <xf numFmtId="9" fontId="18" fillId="6" borderId="0" xfId="1" applyFont="1" applyFill="1" applyAlignment="1" applyProtection="1">
      <alignment horizontal="center"/>
    </xf>
    <xf numFmtId="168" fontId="18" fillId="6" borderId="0" xfId="1" applyNumberFormat="1" applyFont="1" applyFill="1" applyAlignment="1" applyProtection="1">
      <alignment horizontal="center"/>
    </xf>
    <xf numFmtId="164" fontId="24" fillId="8" borderId="0" xfId="3" applyNumberFormat="1" applyProtection="1"/>
    <xf numFmtId="164" fontId="24" fillId="8" borderId="0" xfId="3" quotePrefix="1" applyNumberFormat="1" applyAlignment="1" applyProtection="1">
      <alignment horizontal="right"/>
    </xf>
    <xf numFmtId="164" fontId="6" fillId="0" borderId="9" xfId="0" applyFont="1" applyBorder="1" applyAlignment="1">
      <alignment horizontal="center"/>
    </xf>
    <xf numFmtId="164" fontId="6" fillId="0" borderId="15" xfId="0" applyFont="1" applyBorder="1" applyAlignment="1">
      <alignment horizontal="center"/>
    </xf>
    <xf numFmtId="167" fontId="7" fillId="0" borderId="0" xfId="0" applyNumberFormat="1" applyFont="1" applyAlignment="1">
      <alignment horizontal="center"/>
    </xf>
    <xf numFmtId="164" fontId="24" fillId="8" borderId="0" xfId="3" quotePrefix="1" applyNumberFormat="1" applyAlignment="1" applyProtection="1">
      <alignment horizontal="left"/>
    </xf>
    <xf numFmtId="167" fontId="24" fillId="8" borderId="0" xfId="3" quotePrefix="1" applyNumberFormat="1" applyAlignment="1" applyProtection="1">
      <alignment horizontal="center"/>
    </xf>
    <xf numFmtId="164" fontId="2" fillId="6" borderId="0" xfId="0" applyFont="1" applyFill="1" applyAlignment="1">
      <alignment horizontal="center"/>
    </xf>
    <xf numFmtId="164" fontId="2" fillId="6" borderId="0" xfId="0" quotePrefix="1" applyFont="1" applyFill="1" applyAlignment="1">
      <alignment horizontal="center"/>
    </xf>
    <xf numFmtId="164" fontId="6" fillId="6" borderId="0" xfId="0" applyFont="1" applyFill="1" applyAlignment="1">
      <alignment horizontal="center"/>
    </xf>
    <xf numFmtId="164" fontId="2" fillId="7" borderId="10" xfId="0" applyFont="1" applyFill="1" applyBorder="1" applyAlignment="1" applyProtection="1">
      <alignment horizontal="right"/>
      <protection locked="0"/>
    </xf>
    <xf numFmtId="164" fontId="6" fillId="2" borderId="2" xfId="0" applyFont="1" applyFill="1" applyBorder="1" applyAlignment="1">
      <alignment horizontal="center"/>
    </xf>
    <xf numFmtId="164" fontId="13" fillId="0" borderId="0" xfId="0" quotePrefix="1" applyFont="1" applyAlignment="1">
      <alignment horizontal="center"/>
    </xf>
    <xf numFmtId="170" fontId="25" fillId="7" borderId="0" xfId="0" applyNumberFormat="1" applyFont="1" applyFill="1" applyAlignment="1" applyProtection="1">
      <alignment horizontal="center"/>
      <protection locked="0"/>
    </xf>
    <xf numFmtId="170" fontId="25" fillId="7" borderId="0" xfId="0" quotePrefix="1" applyNumberFormat="1" applyFont="1" applyFill="1" applyAlignment="1" applyProtection="1">
      <alignment horizontal="center"/>
      <protection locked="0"/>
    </xf>
    <xf numFmtId="164" fontId="6" fillId="2" borderId="3" xfId="0" applyFont="1" applyFill="1" applyBorder="1" applyAlignment="1">
      <alignment horizontal="center"/>
    </xf>
    <xf numFmtId="164" fontId="6" fillId="2" borderId="0" xfId="0" applyFont="1" applyFill="1" applyAlignment="1">
      <alignment horizontal="center"/>
    </xf>
    <xf numFmtId="164" fontId="10" fillId="0" borderId="4" xfId="0" applyFont="1" applyBorder="1" applyAlignment="1">
      <alignment horizontal="center"/>
    </xf>
    <xf numFmtId="164" fontId="10" fillId="0" borderId="0" xfId="0" applyFont="1" applyAlignment="1">
      <alignment horizontal="center"/>
    </xf>
    <xf numFmtId="170" fontId="15" fillId="0" borderId="0" xfId="0" applyNumberFormat="1" applyFont="1" applyAlignment="1">
      <alignment horizontal="center"/>
    </xf>
    <xf numFmtId="170" fontId="15" fillId="0" borderId="0" xfId="0" quotePrefix="1" applyNumberFormat="1" applyFont="1" applyAlignment="1">
      <alignment horizontal="center"/>
    </xf>
  </cellXfs>
  <cellStyles count="4">
    <cellStyle name="Comma" xfId="2" builtinId="3"/>
    <cellStyle name="Good" xfId="3" builtinId="26"/>
    <cellStyle name="Normal" xfId="0" builtinId="0"/>
    <cellStyle name="Percent" xfId="1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FCCCC"/>
      <color rgb="FFCCFFCC"/>
      <color rgb="FF00CC66"/>
      <color rgb="FF66FF33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syncVertical="1" syncRef="B2" transitionEvaluation="1">
    <pageSetUpPr fitToPage="1"/>
  </sheetPr>
  <dimension ref="A1:AK99"/>
  <sheetViews>
    <sheetView tabSelected="1" zoomScale="140" zoomScaleNormal="14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59" sqref="H59"/>
    </sheetView>
  </sheetViews>
  <sheetFormatPr defaultColWidth="9.7109375" defaultRowHeight="12" customHeight="1" x14ac:dyDescent="0.2"/>
  <cols>
    <col min="1" max="1" width="4.140625" style="1" customWidth="1"/>
    <col min="2" max="2" width="6.7109375" style="1" customWidth="1"/>
    <col min="3" max="3" width="12.140625" style="1" customWidth="1"/>
    <col min="4" max="4" width="9" style="1" bestFit="1" customWidth="1"/>
    <col min="5" max="5" width="3.7109375" style="1" hidden="1" customWidth="1"/>
    <col min="6" max="6" width="6.7109375" style="1" customWidth="1"/>
    <col min="7" max="7" width="8.42578125" style="1" customWidth="1"/>
    <col min="8" max="8" width="10.7109375" style="1" customWidth="1"/>
    <col min="9" max="9" width="9.7109375" style="1" bestFit="1" customWidth="1"/>
    <col min="10" max="10" width="11" style="1" customWidth="1"/>
    <col min="11" max="11" width="6" style="1" bestFit="1" customWidth="1"/>
    <col min="12" max="12" width="5.42578125" style="1" hidden="1" customWidth="1"/>
    <col min="13" max="13" width="6" style="1" customWidth="1"/>
    <col min="14" max="14" width="7.7109375" style="1" customWidth="1"/>
    <col min="15" max="15" width="6.42578125" style="1" bestFit="1" customWidth="1"/>
    <col min="16" max="16" width="1.7109375" style="1" customWidth="1"/>
    <col min="17" max="17" width="0.85546875" style="1" customWidth="1"/>
    <col min="18" max="18" width="7.28515625" style="1" customWidth="1"/>
    <col min="19" max="19" width="5.7109375" style="1" customWidth="1"/>
    <col min="20" max="20" width="6.28515625" style="1" customWidth="1"/>
    <col min="21" max="16384" width="9.7109375" style="1"/>
  </cols>
  <sheetData>
    <row r="1" spans="1:37" ht="15" customHeight="1" x14ac:dyDescent="0.25">
      <c r="B1" s="150" t="s">
        <v>28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28"/>
      <c r="Q1" s="52"/>
      <c r="R1" s="60"/>
      <c r="S1" s="60"/>
      <c r="T1" s="60"/>
      <c r="U1" s="40"/>
      <c r="V1" s="40"/>
      <c r="W1" s="40"/>
      <c r="X1" s="40"/>
      <c r="Y1" s="40"/>
      <c r="Z1" s="40"/>
    </row>
    <row r="2" spans="1:37" ht="15" customHeight="1" x14ac:dyDescent="0.25">
      <c r="B2" s="151">
        <v>45499</v>
      </c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  <c r="P2" s="28"/>
      <c r="Q2" s="52"/>
      <c r="R2" s="60"/>
      <c r="S2" s="60"/>
      <c r="T2" s="60"/>
      <c r="U2" s="40"/>
      <c r="V2" s="40"/>
      <c r="W2" s="40"/>
      <c r="X2" s="40"/>
      <c r="Y2" s="40"/>
      <c r="Z2" s="40"/>
    </row>
    <row r="3" spans="1:37" ht="12" customHeight="1" x14ac:dyDescent="0.2">
      <c r="B3" s="155" t="s">
        <v>27</v>
      </c>
      <c r="C3" s="155"/>
      <c r="D3" s="155"/>
      <c r="E3" s="155"/>
      <c r="F3" s="156"/>
      <c r="G3" s="156"/>
      <c r="I3" s="155" t="s">
        <v>26</v>
      </c>
      <c r="J3" s="155"/>
      <c r="K3" s="155"/>
      <c r="L3" s="155"/>
      <c r="M3" s="155"/>
      <c r="N3" s="155"/>
      <c r="O3" s="155"/>
      <c r="Q3" s="40"/>
      <c r="R3" s="57"/>
      <c r="S3" s="57"/>
      <c r="T3" s="57"/>
      <c r="U3" s="40"/>
      <c r="V3" s="40"/>
      <c r="W3" s="40"/>
      <c r="X3" s="40"/>
      <c r="Y3" s="40"/>
      <c r="Z3" s="40"/>
    </row>
    <row r="4" spans="1:37" ht="12" customHeight="1" x14ac:dyDescent="0.2">
      <c r="A4" s="6"/>
      <c r="B4" s="129" t="s">
        <v>0</v>
      </c>
      <c r="C4" s="12" t="s">
        <v>1</v>
      </c>
      <c r="D4" s="12" t="s">
        <v>2</v>
      </c>
      <c r="E4" s="13"/>
      <c r="F4" s="154" t="s">
        <v>33</v>
      </c>
      <c r="G4" s="154"/>
      <c r="H4" s="6"/>
      <c r="I4" s="129" t="s">
        <v>0</v>
      </c>
      <c r="J4" s="12" t="s">
        <v>1</v>
      </c>
      <c r="K4" s="12" t="s">
        <v>2</v>
      </c>
      <c r="L4" s="13"/>
      <c r="M4" s="149" t="s">
        <v>33</v>
      </c>
      <c r="N4" s="149"/>
      <c r="O4" s="14" t="s">
        <v>24</v>
      </c>
      <c r="P4" s="6"/>
      <c r="Q4" s="53"/>
      <c r="R4" s="61" t="s">
        <v>24</v>
      </c>
      <c r="S4" s="57"/>
      <c r="T4" s="57"/>
      <c r="U4" s="40"/>
      <c r="V4" s="40"/>
      <c r="W4" s="40"/>
      <c r="X4" s="40"/>
      <c r="Y4" s="40"/>
      <c r="Z4" s="40"/>
    </row>
    <row r="5" spans="1:37" ht="12" customHeight="1" x14ac:dyDescent="0.2">
      <c r="A5" s="6"/>
      <c r="B5" s="130" t="s">
        <v>3</v>
      </c>
      <c r="C5" s="15" t="s">
        <v>12</v>
      </c>
      <c r="D5" s="56" t="s">
        <v>30</v>
      </c>
      <c r="E5" s="16" t="s">
        <v>4</v>
      </c>
      <c r="F5" s="17" t="s">
        <v>13</v>
      </c>
      <c r="G5" s="15" t="s">
        <v>14</v>
      </c>
      <c r="H5" s="29"/>
      <c r="I5" s="130" t="s">
        <v>3</v>
      </c>
      <c r="J5" s="15" t="s">
        <v>12</v>
      </c>
      <c r="K5" s="56" t="s">
        <v>30</v>
      </c>
      <c r="L5" s="16" t="s">
        <v>4</v>
      </c>
      <c r="M5" s="17" t="s">
        <v>13</v>
      </c>
      <c r="N5" s="15" t="s">
        <v>14</v>
      </c>
      <c r="O5" s="18" t="s">
        <v>7</v>
      </c>
      <c r="P5" s="6"/>
      <c r="Q5" s="53"/>
      <c r="R5" s="54" t="s">
        <v>25</v>
      </c>
      <c r="S5" s="57"/>
      <c r="T5" s="57"/>
      <c r="U5" s="40"/>
      <c r="V5" s="40"/>
      <c r="W5" s="40"/>
      <c r="X5" s="40"/>
      <c r="Y5" s="40"/>
      <c r="Z5" s="40"/>
    </row>
    <row r="6" spans="1:37" x14ac:dyDescent="0.2">
      <c r="A6" s="7"/>
      <c r="B6" s="131">
        <v>0</v>
      </c>
      <c r="C6" s="113">
        <v>5.76</v>
      </c>
      <c r="D6" s="113">
        <v>20.309999999999999</v>
      </c>
      <c r="E6" s="113"/>
      <c r="F6" s="113">
        <v>8.6300000000000008</v>
      </c>
      <c r="G6" s="74">
        <f t="shared" ref="G6:G20" si="0">IF(F6,F6*(33.5+D6)/(475-2.65*C6),"")</f>
        <v>1.0101021020759742</v>
      </c>
      <c r="H6" s="7"/>
      <c r="I6" s="131">
        <v>0</v>
      </c>
      <c r="J6" s="113">
        <v>4.5</v>
      </c>
      <c r="K6" s="113">
        <v>21.03</v>
      </c>
      <c r="L6" s="113"/>
      <c r="M6" s="113">
        <v>8.0399999999999991</v>
      </c>
      <c r="N6" s="74">
        <f t="shared" ref="N6:N21" si="1">IF(M6,M6*(33.5+K6)/(475-2.65*J6),"")</f>
        <v>0.9467606759164281</v>
      </c>
      <c r="O6" s="126" t="s">
        <v>6</v>
      </c>
      <c r="P6" s="7"/>
      <c r="Q6" s="50"/>
      <c r="R6" s="57"/>
      <c r="S6" s="57"/>
      <c r="T6" s="57"/>
      <c r="U6" s="40"/>
      <c r="V6" s="40"/>
      <c r="W6" s="40"/>
      <c r="X6" s="40"/>
      <c r="Y6" s="40"/>
      <c r="Z6" s="40"/>
    </row>
    <row r="7" spans="1:37" ht="12" customHeight="1" x14ac:dyDescent="0.2">
      <c r="A7" s="7"/>
      <c r="B7" s="131">
        <v>1</v>
      </c>
      <c r="C7" s="113">
        <v>8.64</v>
      </c>
      <c r="D7" s="113">
        <v>20.07</v>
      </c>
      <c r="E7" s="113"/>
      <c r="F7" s="113">
        <v>8.5299999999999994</v>
      </c>
      <c r="G7" s="74">
        <f t="shared" si="0"/>
        <v>1.0107234176207245</v>
      </c>
      <c r="H7" s="7"/>
      <c r="I7" s="132">
        <v>1</v>
      </c>
      <c r="J7" s="113">
        <v>6.36</v>
      </c>
      <c r="K7" s="113">
        <v>20.62</v>
      </c>
      <c r="L7" s="113"/>
      <c r="M7" s="113">
        <v>8.0299999999999994</v>
      </c>
      <c r="N7" s="74">
        <f t="shared" si="1"/>
        <v>0.94857010647260909</v>
      </c>
      <c r="O7" s="126" t="s">
        <v>6</v>
      </c>
      <c r="P7" s="7"/>
      <c r="Q7" s="50"/>
      <c r="R7" s="49">
        <f>M7-O7</f>
        <v>8.0299999999999994</v>
      </c>
      <c r="S7" s="57"/>
      <c r="T7" s="57"/>
      <c r="U7" s="40"/>
      <c r="V7" s="40"/>
      <c r="W7" s="40"/>
      <c r="X7" s="40"/>
      <c r="Y7" s="40"/>
      <c r="Z7" s="40"/>
      <c r="AJ7" s="2"/>
      <c r="AK7" s="3"/>
    </row>
    <row r="8" spans="1:37" ht="12" customHeight="1" x14ac:dyDescent="0.2">
      <c r="A8" s="7"/>
      <c r="B8" s="131">
        <v>2</v>
      </c>
      <c r="C8" s="113">
        <v>11.21</v>
      </c>
      <c r="D8" s="113">
        <v>19.62</v>
      </c>
      <c r="E8" s="113"/>
      <c r="F8" s="113">
        <v>8.4429999999999996</v>
      </c>
      <c r="G8" s="74">
        <f t="shared" si="0"/>
        <v>1.0071832622753307</v>
      </c>
      <c r="H8" s="7"/>
      <c r="I8" s="132">
        <v>2</v>
      </c>
      <c r="J8" s="113">
        <v>10.88</v>
      </c>
      <c r="K8" s="113">
        <v>20.09</v>
      </c>
      <c r="L8" s="113"/>
      <c r="M8" s="113">
        <v>8.4600000000000009</v>
      </c>
      <c r="N8" s="74">
        <f t="shared" si="1"/>
        <v>1.0161450395366769</v>
      </c>
      <c r="O8" s="126" t="s">
        <v>6</v>
      </c>
      <c r="P8" s="7"/>
      <c r="Q8" s="50"/>
      <c r="R8" s="133"/>
      <c r="S8" s="57"/>
      <c r="T8" s="57"/>
      <c r="U8" s="40"/>
      <c r="V8" s="40"/>
      <c r="W8" s="40"/>
      <c r="X8" s="40"/>
      <c r="Y8" s="40"/>
      <c r="Z8" s="40"/>
    </row>
    <row r="9" spans="1:37" ht="12" customHeight="1" x14ac:dyDescent="0.2">
      <c r="A9" s="7"/>
      <c r="B9" s="131">
        <v>3</v>
      </c>
      <c r="C9" s="113">
        <v>14.15</v>
      </c>
      <c r="D9" s="113">
        <v>19.87</v>
      </c>
      <c r="E9" s="113"/>
      <c r="F9" s="113">
        <v>8.42</v>
      </c>
      <c r="G9" s="74">
        <f t="shared" si="0"/>
        <v>1.0271379020691311</v>
      </c>
      <c r="H9" s="7"/>
      <c r="I9" s="132">
        <v>3</v>
      </c>
      <c r="J9" s="113">
        <v>15.23</v>
      </c>
      <c r="K9" s="113">
        <v>19.87</v>
      </c>
      <c r="L9" s="113"/>
      <c r="M9" s="113">
        <v>8.23</v>
      </c>
      <c r="N9" s="74">
        <f t="shared" si="1"/>
        <v>1.0105710351428365</v>
      </c>
      <c r="O9" s="126" t="s">
        <v>6</v>
      </c>
      <c r="P9" s="7"/>
      <c r="Q9" s="50"/>
      <c r="R9" s="57"/>
      <c r="S9" s="57"/>
      <c r="T9" s="57"/>
      <c r="U9" s="40"/>
      <c r="V9" s="40"/>
      <c r="W9" s="40"/>
      <c r="X9" s="40"/>
      <c r="Y9" s="40"/>
      <c r="Z9" s="40"/>
      <c r="AJ9" s="2"/>
      <c r="AK9" s="3"/>
    </row>
    <row r="10" spans="1:37" ht="12" customHeight="1" x14ac:dyDescent="0.2">
      <c r="A10" s="7"/>
      <c r="B10" s="131">
        <v>4</v>
      </c>
      <c r="C10" s="113">
        <v>14.92</v>
      </c>
      <c r="D10" s="113">
        <v>19.690000000000001</v>
      </c>
      <c r="E10" s="113"/>
      <c r="F10" s="113">
        <v>8.42</v>
      </c>
      <c r="G10" s="74">
        <f t="shared" si="0"/>
        <v>1.0284704520715928</v>
      </c>
      <c r="H10" s="7"/>
      <c r="I10" s="132">
        <v>4</v>
      </c>
      <c r="J10" s="113">
        <v>19.87</v>
      </c>
      <c r="K10" s="113">
        <v>18.149999999999999</v>
      </c>
      <c r="L10" s="113"/>
      <c r="M10" s="113">
        <v>7.52</v>
      </c>
      <c r="N10" s="74">
        <f t="shared" si="1"/>
        <v>0.91964734949786242</v>
      </c>
      <c r="O10" s="126" t="s">
        <v>6</v>
      </c>
      <c r="P10" s="7"/>
      <c r="Q10" s="50"/>
      <c r="R10" s="57"/>
      <c r="S10" s="57"/>
      <c r="T10" s="57"/>
      <c r="U10" s="40"/>
      <c r="V10" s="40"/>
      <c r="W10" s="40"/>
      <c r="X10" s="40"/>
      <c r="Y10" s="40"/>
      <c r="Z10" s="40"/>
    </row>
    <row r="11" spans="1:37" ht="12" customHeight="1" x14ac:dyDescent="0.2">
      <c r="A11" s="7"/>
      <c r="B11" s="131">
        <v>5</v>
      </c>
      <c r="C11" s="113">
        <v>24</v>
      </c>
      <c r="D11" s="113">
        <v>16.239999999999998</v>
      </c>
      <c r="E11" s="113"/>
      <c r="F11" s="113">
        <v>6.9</v>
      </c>
      <c r="G11" s="74">
        <f t="shared" si="0"/>
        <v>0.83423918327661639</v>
      </c>
      <c r="H11" s="7"/>
      <c r="I11" s="132">
        <v>5</v>
      </c>
      <c r="J11" s="113">
        <v>21.74</v>
      </c>
      <c r="K11" s="113">
        <v>17.600000000000001</v>
      </c>
      <c r="L11" s="113"/>
      <c r="M11" s="113">
        <v>6.56</v>
      </c>
      <c r="N11" s="74">
        <f t="shared" si="1"/>
        <v>0.80312610059201373</v>
      </c>
      <c r="O11" s="126" t="s">
        <v>6</v>
      </c>
      <c r="P11" s="7"/>
      <c r="Q11" s="50"/>
      <c r="R11" s="57"/>
      <c r="S11" s="57"/>
      <c r="T11" s="57"/>
      <c r="U11" s="40"/>
      <c r="V11" s="40"/>
      <c r="W11" s="40"/>
      <c r="X11" s="40"/>
      <c r="Y11" s="40"/>
      <c r="Z11" s="40"/>
      <c r="AJ11" s="2"/>
      <c r="AK11" s="3"/>
    </row>
    <row r="12" spans="1:37" ht="12" customHeight="1" x14ac:dyDescent="0.2">
      <c r="A12" s="7"/>
      <c r="B12" s="131">
        <v>6</v>
      </c>
      <c r="C12" s="113">
        <v>27.41</v>
      </c>
      <c r="D12" s="113">
        <v>14.2</v>
      </c>
      <c r="E12" s="113"/>
      <c r="F12" s="113">
        <v>6.75</v>
      </c>
      <c r="G12" s="74">
        <f t="shared" si="0"/>
        <v>0.80020926351421051</v>
      </c>
      <c r="H12" s="7"/>
      <c r="I12" s="131">
        <v>6</v>
      </c>
      <c r="J12" s="113">
        <v>23.05</v>
      </c>
      <c r="K12" s="113">
        <v>16.82</v>
      </c>
      <c r="L12" s="113"/>
      <c r="M12" s="113">
        <v>5.9</v>
      </c>
      <c r="N12" s="74">
        <f t="shared" si="1"/>
        <v>0.71726370593173761</v>
      </c>
      <c r="O12" s="126" t="s">
        <v>6</v>
      </c>
      <c r="P12" s="7"/>
      <c r="Q12" s="50"/>
      <c r="R12" s="57"/>
      <c r="S12" s="57"/>
      <c r="T12" s="57"/>
      <c r="U12" s="40"/>
      <c r="V12" s="40"/>
      <c r="W12" s="40"/>
      <c r="X12" s="40"/>
      <c r="Y12" s="40"/>
      <c r="Z12" s="40"/>
    </row>
    <row r="13" spans="1:37" ht="12" customHeight="1" x14ac:dyDescent="0.2">
      <c r="A13" s="7"/>
      <c r="B13" s="131">
        <v>7</v>
      </c>
      <c r="C13" s="113">
        <v>29.12</v>
      </c>
      <c r="D13" s="113">
        <v>12.44</v>
      </c>
      <c r="E13" s="113"/>
      <c r="F13" s="113">
        <v>6.7</v>
      </c>
      <c r="G13" s="74">
        <f t="shared" si="0"/>
        <v>0.7736883910796517</v>
      </c>
      <c r="H13" s="7"/>
      <c r="I13" s="132">
        <v>7</v>
      </c>
      <c r="J13" s="113">
        <v>25.76</v>
      </c>
      <c r="K13" s="113">
        <v>15.2</v>
      </c>
      <c r="L13" s="113"/>
      <c r="M13" s="113">
        <v>5.3</v>
      </c>
      <c r="N13" s="74">
        <f t="shared" si="1"/>
        <v>0.63458852916879749</v>
      </c>
      <c r="O13" s="126" t="s">
        <v>6</v>
      </c>
      <c r="P13" s="7"/>
      <c r="Q13" s="50"/>
      <c r="R13" s="57"/>
      <c r="S13" s="57"/>
      <c r="T13" s="57"/>
      <c r="U13" s="40"/>
      <c r="V13" s="40"/>
      <c r="W13" s="40"/>
      <c r="X13" s="40"/>
      <c r="Y13" s="40"/>
      <c r="Z13" s="40"/>
      <c r="AJ13" s="2"/>
      <c r="AK13" s="3"/>
    </row>
    <row r="14" spans="1:37" ht="12" customHeight="1" x14ac:dyDescent="0.2">
      <c r="A14" s="7"/>
      <c r="B14" s="131">
        <v>8</v>
      </c>
      <c r="C14" s="113">
        <v>29.25</v>
      </c>
      <c r="D14" s="113">
        <v>12.24</v>
      </c>
      <c r="E14" s="113"/>
      <c r="F14" s="113">
        <v>6.68</v>
      </c>
      <c r="G14" s="74">
        <f t="shared" si="0"/>
        <v>0.76868631089027961</v>
      </c>
      <c r="H14" s="7"/>
      <c r="I14" s="132">
        <v>8</v>
      </c>
      <c r="J14" s="113">
        <v>29.27</v>
      </c>
      <c r="K14" s="113">
        <v>12.23</v>
      </c>
      <c r="L14" s="113"/>
      <c r="M14" s="113">
        <v>4.91</v>
      </c>
      <c r="N14" s="74">
        <f t="shared" si="1"/>
        <v>0.56495925743738906</v>
      </c>
      <c r="O14" s="126" t="s">
        <v>6</v>
      </c>
      <c r="P14" s="7"/>
      <c r="Q14" s="50"/>
      <c r="R14" s="57"/>
      <c r="S14" s="57"/>
      <c r="T14" s="57"/>
      <c r="U14" s="40"/>
      <c r="V14" s="40"/>
      <c r="W14" s="40"/>
      <c r="X14" s="40"/>
      <c r="Y14" s="40"/>
      <c r="Z14" s="40"/>
    </row>
    <row r="15" spans="1:37" ht="12" customHeight="1" x14ac:dyDescent="0.2">
      <c r="A15" s="7"/>
      <c r="B15" s="131">
        <v>9</v>
      </c>
      <c r="C15" s="113">
        <v>29.41</v>
      </c>
      <c r="D15" s="113">
        <v>12.05</v>
      </c>
      <c r="E15" s="113"/>
      <c r="F15" s="113">
        <v>7.1</v>
      </c>
      <c r="G15" s="74">
        <f t="shared" si="0"/>
        <v>0.81449188857701604</v>
      </c>
      <c r="H15" s="7"/>
      <c r="I15" s="132">
        <v>9</v>
      </c>
      <c r="J15" s="113">
        <v>29.49</v>
      </c>
      <c r="K15" s="113">
        <v>11.78</v>
      </c>
      <c r="L15" s="113"/>
      <c r="M15" s="113">
        <v>4.28</v>
      </c>
      <c r="N15" s="74">
        <f t="shared" si="1"/>
        <v>0.48833984500499561</v>
      </c>
      <c r="O15" s="126" t="s">
        <v>6</v>
      </c>
      <c r="P15" s="7"/>
      <c r="Q15" s="50"/>
      <c r="R15" s="57"/>
      <c r="S15" s="57"/>
      <c r="T15" s="57"/>
      <c r="U15" s="40"/>
      <c r="V15" s="40"/>
      <c r="W15" s="40"/>
      <c r="X15" s="40"/>
      <c r="Y15" s="40"/>
      <c r="Z15" s="40"/>
      <c r="AJ15" s="2"/>
      <c r="AK15" s="3"/>
    </row>
    <row r="16" spans="1:37" ht="12" customHeight="1" x14ac:dyDescent="0.2">
      <c r="A16" s="7"/>
      <c r="B16" s="131">
        <v>10</v>
      </c>
      <c r="C16" s="113">
        <v>29.45</v>
      </c>
      <c r="D16" s="113">
        <v>12.06</v>
      </c>
      <c r="E16" s="113"/>
      <c r="F16" s="113">
        <v>7.14</v>
      </c>
      <c r="G16" s="74">
        <f t="shared" si="0"/>
        <v>0.81947916338650872</v>
      </c>
      <c r="H16" s="7"/>
      <c r="I16" s="132">
        <v>10</v>
      </c>
      <c r="J16" s="113">
        <v>29.79</v>
      </c>
      <c r="K16" s="113">
        <v>11.34</v>
      </c>
      <c r="L16" s="113"/>
      <c r="M16" s="113">
        <v>3.86</v>
      </c>
      <c r="N16" s="74">
        <f t="shared" si="1"/>
        <v>0.43701441587248285</v>
      </c>
      <c r="O16" s="126" t="s">
        <v>6</v>
      </c>
      <c r="P16" s="7"/>
      <c r="Q16" s="50"/>
      <c r="R16" s="49">
        <f>M16-O16</f>
        <v>3.86</v>
      </c>
      <c r="S16" s="57"/>
      <c r="T16" s="57"/>
      <c r="U16" s="40"/>
      <c r="V16" s="40"/>
      <c r="W16" s="40"/>
      <c r="X16" s="40"/>
      <c r="Y16" s="40"/>
      <c r="Z16" s="40"/>
    </row>
    <row r="17" spans="1:37" ht="12" customHeight="1" x14ac:dyDescent="0.2">
      <c r="A17" s="7"/>
      <c r="B17" s="131">
        <v>12</v>
      </c>
      <c r="C17" s="113">
        <v>29.82</v>
      </c>
      <c r="D17" s="113">
        <v>11.52</v>
      </c>
      <c r="E17" s="113"/>
      <c r="F17" s="113">
        <v>6.76</v>
      </c>
      <c r="G17" s="74">
        <f t="shared" si="0"/>
        <v>0.76856787136626625</v>
      </c>
      <c r="H17" s="7"/>
      <c r="I17" s="132">
        <v>12</v>
      </c>
      <c r="J17" s="113">
        <v>29.9</v>
      </c>
      <c r="K17" s="113">
        <v>11.11</v>
      </c>
      <c r="L17" s="113"/>
      <c r="M17" s="113">
        <v>3.34</v>
      </c>
      <c r="N17" s="74">
        <f t="shared" si="1"/>
        <v>0.37647947645698837</v>
      </c>
      <c r="O17" s="126" t="s">
        <v>6</v>
      </c>
      <c r="P17" s="7"/>
      <c r="Q17" s="50"/>
      <c r="R17" s="133"/>
      <c r="S17" s="57"/>
      <c r="T17" s="57"/>
      <c r="U17" s="40"/>
      <c r="V17" s="40"/>
      <c r="W17" s="40"/>
      <c r="X17" s="40"/>
      <c r="Y17" s="40"/>
      <c r="Z17" s="40"/>
      <c r="AJ17" s="2"/>
      <c r="AK17" s="3"/>
    </row>
    <row r="18" spans="1:37" ht="12" customHeight="1" x14ac:dyDescent="0.2">
      <c r="A18" s="7"/>
      <c r="B18" s="131">
        <v>15</v>
      </c>
      <c r="C18" s="113">
        <v>30.08</v>
      </c>
      <c r="D18" s="113">
        <v>11.12</v>
      </c>
      <c r="E18" s="113"/>
      <c r="F18" s="113">
        <v>6.27</v>
      </c>
      <c r="G18" s="74">
        <f t="shared" si="0"/>
        <v>0.70775586407884872</v>
      </c>
      <c r="H18" s="7"/>
      <c r="I18" s="132">
        <v>15</v>
      </c>
      <c r="J18" s="113">
        <v>30.12</v>
      </c>
      <c r="K18" s="113">
        <v>10.86</v>
      </c>
      <c r="L18" s="113"/>
      <c r="M18" s="113">
        <v>4.57</v>
      </c>
      <c r="N18" s="74">
        <f t="shared" si="1"/>
        <v>0.51299198850150052</v>
      </c>
      <c r="O18" s="126" t="s">
        <v>6</v>
      </c>
      <c r="P18" s="7"/>
      <c r="Q18" s="50"/>
      <c r="R18" s="134"/>
      <c r="S18" s="57"/>
      <c r="T18" s="57"/>
      <c r="U18" s="40"/>
      <c r="V18" s="40"/>
      <c r="W18" s="40"/>
      <c r="X18" s="40"/>
      <c r="Y18" s="40"/>
      <c r="Z18" s="40"/>
    </row>
    <row r="19" spans="1:37" x14ac:dyDescent="0.2">
      <c r="A19" s="7"/>
      <c r="B19" s="131">
        <v>20</v>
      </c>
      <c r="C19" s="113">
        <v>30.22</v>
      </c>
      <c r="D19" s="113">
        <v>10.81</v>
      </c>
      <c r="E19" s="113"/>
      <c r="F19" s="113">
        <v>5.56</v>
      </c>
      <c r="G19" s="74">
        <f t="shared" si="0"/>
        <v>0.62383640106655314</v>
      </c>
      <c r="H19" s="7"/>
      <c r="I19" s="132">
        <v>20</v>
      </c>
      <c r="J19" s="113">
        <v>30.17</v>
      </c>
      <c r="K19" s="113">
        <v>10.74</v>
      </c>
      <c r="L19" s="113"/>
      <c r="M19" s="113">
        <v>4.78</v>
      </c>
      <c r="N19" s="74">
        <f t="shared" si="1"/>
        <v>0.53529291898863318</v>
      </c>
      <c r="O19" s="126" t="s">
        <v>6</v>
      </c>
      <c r="P19" s="7"/>
      <c r="Q19" s="50"/>
      <c r="R19" s="49">
        <f>M19-O19</f>
        <v>4.78</v>
      </c>
      <c r="S19" s="57"/>
      <c r="T19" s="57"/>
      <c r="U19" s="40"/>
      <c r="V19" s="40"/>
      <c r="W19" s="40"/>
      <c r="X19" s="40"/>
      <c r="Y19" s="40"/>
      <c r="Z19" s="40"/>
      <c r="AJ19" s="2"/>
      <c r="AK19" s="3"/>
    </row>
    <row r="20" spans="1:37" x14ac:dyDescent="0.2">
      <c r="A20" s="7"/>
      <c r="B20" s="131">
        <v>25</v>
      </c>
      <c r="C20" s="113">
        <v>30.43</v>
      </c>
      <c r="D20" s="113">
        <v>10.31</v>
      </c>
      <c r="E20" s="113"/>
      <c r="F20" s="113">
        <v>4.51</v>
      </c>
      <c r="G20" s="74">
        <f t="shared" si="0"/>
        <v>0.50102152725742055</v>
      </c>
      <c r="H20" s="7"/>
      <c r="I20" s="131">
        <v>25</v>
      </c>
      <c r="J20" s="113">
        <v>30.42</v>
      </c>
      <c r="K20" s="113">
        <v>10.25</v>
      </c>
      <c r="L20" s="113"/>
      <c r="M20" s="113">
        <v>2.74</v>
      </c>
      <c r="N20" s="74">
        <f t="shared" si="1"/>
        <v>0.30395271649420497</v>
      </c>
      <c r="O20" s="126" t="s">
        <v>6</v>
      </c>
      <c r="P20" s="7"/>
      <c r="Q20" s="50"/>
      <c r="R20" s="135"/>
      <c r="S20" s="57"/>
      <c r="T20" s="57"/>
      <c r="U20" s="40" t="s">
        <v>34</v>
      </c>
      <c r="V20" s="40"/>
      <c r="W20" s="40"/>
      <c r="X20" s="40"/>
      <c r="Y20" s="40"/>
      <c r="Z20" s="40"/>
    </row>
    <row r="21" spans="1:37" x14ac:dyDescent="0.2">
      <c r="A21" s="7"/>
      <c r="B21" s="131">
        <v>30</v>
      </c>
      <c r="C21" s="114">
        <v>30.58</v>
      </c>
      <c r="D21" s="115">
        <v>9.9499999999999993</v>
      </c>
      <c r="E21" s="114"/>
      <c r="F21" s="114">
        <v>2.92</v>
      </c>
      <c r="G21" s="74">
        <f t="shared" ref="G21:G25" si="2">IF(F21,F21*(33.5+D21)/(475-2.65*C21),"")</f>
        <v>0.32204547127522126</v>
      </c>
      <c r="H21" s="7" t="s">
        <v>34</v>
      </c>
      <c r="I21" s="131">
        <v>30</v>
      </c>
      <c r="J21" s="114"/>
      <c r="K21" s="115"/>
      <c r="L21" s="114"/>
      <c r="M21" s="114"/>
      <c r="N21" s="74" t="str">
        <f t="shared" si="1"/>
        <v/>
      </c>
      <c r="O21" s="126" t="s">
        <v>6</v>
      </c>
      <c r="P21" s="7"/>
      <c r="Q21" s="50"/>
      <c r="R21" s="136">
        <f>R17</f>
        <v>0</v>
      </c>
      <c r="S21" s="57"/>
      <c r="T21" s="57"/>
      <c r="U21" s="40"/>
      <c r="V21" s="40"/>
      <c r="W21" s="40"/>
      <c r="X21" s="40"/>
      <c r="Y21" s="40"/>
      <c r="Z21" s="40"/>
      <c r="AJ21" s="2"/>
      <c r="AK21" s="3"/>
    </row>
    <row r="22" spans="1:37" x14ac:dyDescent="0.2">
      <c r="A22" s="7"/>
      <c r="B22" s="131">
        <v>35</v>
      </c>
      <c r="C22" s="114">
        <v>30.73</v>
      </c>
      <c r="D22" s="115">
        <v>9.6300000000000008</v>
      </c>
      <c r="E22" s="114"/>
      <c r="F22" s="114">
        <v>1.92</v>
      </c>
      <c r="G22" s="74">
        <f t="shared" si="2"/>
        <v>0.21040868673702345</v>
      </c>
      <c r="H22" s="7"/>
      <c r="I22" s="131">
        <v>35</v>
      </c>
      <c r="J22" s="114"/>
      <c r="K22" s="115"/>
      <c r="L22" s="114"/>
      <c r="M22" s="114"/>
      <c r="N22" s="74" t="str">
        <f t="shared" ref="N22" si="3">IF(M22,M22*(33.5+K22)/(475-2.65*J22),"")</f>
        <v/>
      </c>
      <c r="O22" s="126" t="s">
        <v>6</v>
      </c>
      <c r="P22" s="7"/>
      <c r="Q22" s="50"/>
      <c r="R22" s="137">
        <f>R8</f>
        <v>0</v>
      </c>
      <c r="S22" s="57"/>
      <c r="T22" s="57"/>
      <c r="U22" s="40"/>
      <c r="V22" s="40"/>
      <c r="W22" s="40"/>
      <c r="X22" s="40"/>
      <c r="Y22" s="40"/>
      <c r="Z22" s="40"/>
    </row>
    <row r="23" spans="1:37" x14ac:dyDescent="0.2">
      <c r="A23" s="7"/>
      <c r="B23" s="131">
        <v>40</v>
      </c>
      <c r="C23" s="114">
        <v>30.86</v>
      </c>
      <c r="D23" s="115">
        <v>9.44</v>
      </c>
      <c r="E23" s="114"/>
      <c r="F23" s="114">
        <v>1.73</v>
      </c>
      <c r="G23" s="74">
        <f t="shared" si="2"/>
        <v>0.18891717380302678</v>
      </c>
      <c r="H23" s="7"/>
      <c r="I23" s="79" t="s">
        <v>32</v>
      </c>
      <c r="J23" s="80"/>
      <c r="K23" s="27"/>
      <c r="L23" s="27"/>
      <c r="M23" s="27"/>
      <c r="N23" s="33"/>
      <c r="O23" s="10"/>
      <c r="P23" s="7"/>
      <c r="Q23" s="50"/>
      <c r="R23" s="137"/>
      <c r="S23" s="57"/>
      <c r="T23" s="57"/>
      <c r="U23" s="40"/>
      <c r="V23" s="40"/>
      <c r="W23" s="40"/>
      <c r="X23" s="40"/>
      <c r="Y23" s="40"/>
      <c r="Z23" s="40"/>
      <c r="AJ23" s="2"/>
      <c r="AK23" s="3"/>
    </row>
    <row r="24" spans="1:37" x14ac:dyDescent="0.2">
      <c r="A24" s="7"/>
      <c r="B24" s="131">
        <v>45</v>
      </c>
      <c r="C24" s="114">
        <v>30.92</v>
      </c>
      <c r="D24" s="115">
        <v>9.35</v>
      </c>
      <c r="E24" s="114"/>
      <c r="F24" s="114">
        <v>1.74</v>
      </c>
      <c r="G24" s="74">
        <f t="shared" si="2"/>
        <v>0.18968763197663471</v>
      </c>
      <c r="H24" s="7"/>
      <c r="I24" s="32" t="s">
        <v>20</v>
      </c>
      <c r="J24" s="119">
        <v>0.40763888888888888</v>
      </c>
      <c r="K24" s="1" t="s">
        <v>82</v>
      </c>
      <c r="M24" s="23"/>
      <c r="N24" s="37"/>
      <c r="O24" s="27"/>
      <c r="P24" s="7"/>
      <c r="Q24" s="50"/>
      <c r="R24" s="137"/>
      <c r="S24" s="57"/>
      <c r="T24" s="57"/>
      <c r="U24" s="40"/>
      <c r="V24" s="40"/>
      <c r="W24" s="40"/>
      <c r="X24" s="40"/>
      <c r="Y24" s="40"/>
      <c r="Z24" s="40"/>
    </row>
    <row r="25" spans="1:37" ht="15" x14ac:dyDescent="0.25">
      <c r="A25" s="80"/>
      <c r="B25" s="131">
        <v>50</v>
      </c>
      <c r="C25" s="114">
        <v>30.98</v>
      </c>
      <c r="D25" s="115">
        <v>9.25</v>
      </c>
      <c r="E25" s="114"/>
      <c r="F25" s="114">
        <v>1.84</v>
      </c>
      <c r="G25" s="74">
        <f t="shared" si="2"/>
        <v>0.20020208550201957</v>
      </c>
      <c r="H25" s="7"/>
      <c r="I25" s="23" t="s">
        <v>22</v>
      </c>
      <c r="J25" s="123" t="s">
        <v>92</v>
      </c>
      <c r="K25" s="138"/>
      <c r="L25" s="138"/>
      <c r="M25" s="138"/>
      <c r="N25" s="139"/>
      <c r="O25" s="138"/>
      <c r="P25" s="7"/>
      <c r="Q25" s="50"/>
      <c r="R25" s="57"/>
      <c r="S25" s="57"/>
      <c r="T25" s="57"/>
      <c r="U25" s="40"/>
      <c r="V25" s="40"/>
      <c r="W25" s="40"/>
      <c r="X25" s="40"/>
      <c r="Y25" s="40"/>
      <c r="Z25" s="40"/>
    </row>
    <row r="26" spans="1:37" ht="12" customHeight="1" x14ac:dyDescent="0.2">
      <c r="G26" s="22"/>
      <c r="K26" s="25"/>
      <c r="L26" s="25"/>
      <c r="M26" s="43"/>
      <c r="N26" s="25"/>
      <c r="O26" s="41"/>
      <c r="P26" s="7"/>
      <c r="Q26" s="50"/>
      <c r="R26" s="57"/>
      <c r="S26" s="57"/>
      <c r="T26" s="57"/>
      <c r="U26" s="40"/>
      <c r="V26" s="40"/>
      <c r="W26" s="40"/>
      <c r="X26" s="40"/>
      <c r="Y26" s="40"/>
      <c r="Z26" s="40"/>
    </row>
    <row r="27" spans="1:37" ht="12" customHeight="1" x14ac:dyDescent="0.2">
      <c r="A27" s="5"/>
      <c r="B27" s="32" t="s">
        <v>36</v>
      </c>
      <c r="C27" s="119">
        <v>0.43194444444444446</v>
      </c>
      <c r="D27" s="1" t="s">
        <v>82</v>
      </c>
      <c r="F27" s="23"/>
      <c r="G27" s="37"/>
      <c r="H27" s="25"/>
      <c r="Q27" s="40"/>
      <c r="R27" s="57"/>
      <c r="S27" s="57"/>
      <c r="T27" s="57"/>
      <c r="U27" s="40"/>
      <c r="V27" s="40"/>
      <c r="W27" s="40"/>
      <c r="X27" s="40"/>
      <c r="Y27" s="40"/>
      <c r="Z27" s="40"/>
    </row>
    <row r="28" spans="1:37" ht="12" customHeight="1" x14ac:dyDescent="0.25">
      <c r="A28" s="5"/>
      <c r="B28" s="23" t="s">
        <v>22</v>
      </c>
      <c r="C28" s="123" t="s">
        <v>92</v>
      </c>
      <c r="D28" s="138"/>
      <c r="E28" s="138"/>
      <c r="F28" s="138"/>
      <c r="G28" s="139"/>
      <c r="H28" s="25"/>
      <c r="I28" s="7"/>
      <c r="O28" s="25"/>
      <c r="Q28" s="40"/>
      <c r="R28" s="57"/>
      <c r="S28" s="57"/>
      <c r="T28" s="57"/>
      <c r="U28" s="40"/>
      <c r="V28" s="40"/>
      <c r="W28" s="40"/>
      <c r="X28" s="40"/>
      <c r="Y28" s="40"/>
      <c r="Z28" s="40"/>
    </row>
    <row r="29" spans="1:37" ht="12" customHeight="1" x14ac:dyDescent="0.2">
      <c r="A29" s="5"/>
      <c r="B29" s="24"/>
      <c r="G29" s="43"/>
      <c r="H29" s="25"/>
      <c r="K29" s="55"/>
      <c r="L29" s="55"/>
      <c r="M29" s="55"/>
      <c r="Q29" s="40"/>
      <c r="R29" s="57"/>
      <c r="S29" s="57"/>
      <c r="T29" s="57"/>
      <c r="U29" s="40"/>
      <c r="V29" s="40"/>
      <c r="W29" s="40"/>
      <c r="X29" s="40"/>
      <c r="Y29" s="40"/>
      <c r="Z29" s="40"/>
    </row>
    <row r="30" spans="1:37" ht="12" customHeight="1" x14ac:dyDescent="0.2">
      <c r="A30" s="5"/>
      <c r="G30" s="23"/>
      <c r="H30" s="23"/>
      <c r="P30" s="23"/>
      <c r="Q30" s="51"/>
      <c r="R30" s="58"/>
      <c r="S30" s="57"/>
      <c r="T30" s="57"/>
      <c r="U30" s="40"/>
      <c r="V30" s="40"/>
      <c r="W30" s="40"/>
      <c r="X30" s="40"/>
      <c r="Y30" s="40"/>
      <c r="Z30" s="40"/>
    </row>
    <row r="31" spans="1:37" ht="12" customHeight="1" x14ac:dyDescent="0.2">
      <c r="Q31" s="40"/>
      <c r="R31" s="57"/>
      <c r="S31" s="57"/>
      <c r="T31" s="57"/>
      <c r="U31" s="40"/>
      <c r="V31" s="40"/>
      <c r="W31" s="40"/>
      <c r="X31" s="40"/>
      <c r="Y31" s="40"/>
      <c r="Z31" s="40"/>
    </row>
    <row r="32" spans="1:37" ht="12" customHeight="1" x14ac:dyDescent="0.2">
      <c r="B32" s="155" t="s">
        <v>19</v>
      </c>
      <c r="C32" s="155"/>
      <c r="D32" s="155"/>
      <c r="E32" s="155"/>
      <c r="F32" s="155"/>
      <c r="G32" s="155"/>
      <c r="H32" s="6"/>
      <c r="I32" s="155" t="s">
        <v>18</v>
      </c>
      <c r="J32" s="155"/>
      <c r="K32" s="155"/>
      <c r="L32" s="155"/>
      <c r="M32" s="155"/>
      <c r="N32" s="155"/>
      <c r="O32" s="155"/>
      <c r="P32" s="6"/>
      <c r="Q32" s="53"/>
      <c r="R32" s="61" t="s">
        <v>24</v>
      </c>
      <c r="S32" s="57"/>
      <c r="T32" s="57"/>
      <c r="U32" s="40"/>
      <c r="V32" s="40"/>
      <c r="W32" s="40"/>
      <c r="X32" s="40"/>
      <c r="Y32" s="40"/>
      <c r="Z32" s="40"/>
    </row>
    <row r="33" spans="2:26" ht="12" customHeight="1" x14ac:dyDescent="0.2">
      <c r="B33" s="19" t="s">
        <v>0</v>
      </c>
      <c r="C33" s="12" t="s">
        <v>1</v>
      </c>
      <c r="D33" s="12" t="s">
        <v>2</v>
      </c>
      <c r="E33" s="13"/>
      <c r="F33" s="149" t="s">
        <v>33</v>
      </c>
      <c r="G33" s="153"/>
      <c r="H33" s="6"/>
      <c r="I33" s="129" t="s">
        <v>0</v>
      </c>
      <c r="J33" s="12" t="s">
        <v>1</v>
      </c>
      <c r="K33" s="12" t="s">
        <v>2</v>
      </c>
      <c r="L33" s="13"/>
      <c r="M33" s="149" t="s">
        <v>33</v>
      </c>
      <c r="N33" s="149"/>
      <c r="O33" s="14" t="s">
        <v>24</v>
      </c>
      <c r="P33" s="6"/>
      <c r="Q33" s="53"/>
      <c r="R33" s="54" t="s">
        <v>25</v>
      </c>
      <c r="S33" s="57"/>
      <c r="T33" s="57"/>
      <c r="U33" s="40"/>
      <c r="V33" s="40"/>
      <c r="W33" s="40"/>
      <c r="X33" s="40"/>
      <c r="Y33" s="40"/>
      <c r="Z33" s="40"/>
    </row>
    <row r="34" spans="2:26" ht="12" customHeight="1" x14ac:dyDescent="0.2">
      <c r="B34" s="20" t="s">
        <v>3</v>
      </c>
      <c r="C34" s="15" t="s">
        <v>12</v>
      </c>
      <c r="D34" s="56" t="s">
        <v>30</v>
      </c>
      <c r="E34" s="16" t="s">
        <v>4</v>
      </c>
      <c r="F34" s="17" t="s">
        <v>13</v>
      </c>
      <c r="G34" s="44" t="s">
        <v>14</v>
      </c>
      <c r="H34" s="7"/>
      <c r="I34" s="130" t="s">
        <v>3</v>
      </c>
      <c r="J34" s="15" t="s">
        <v>12</v>
      </c>
      <c r="K34" s="56" t="s">
        <v>30</v>
      </c>
      <c r="L34" s="16" t="s">
        <v>4</v>
      </c>
      <c r="M34" s="17" t="s">
        <v>13</v>
      </c>
      <c r="N34" s="15" t="s">
        <v>14</v>
      </c>
      <c r="O34" s="18" t="s">
        <v>7</v>
      </c>
      <c r="P34" s="7"/>
      <c r="Q34" s="50"/>
      <c r="R34" s="57"/>
      <c r="S34" s="57"/>
      <c r="T34" s="57"/>
      <c r="U34" s="40"/>
      <c r="V34" s="40"/>
      <c r="W34" s="40"/>
      <c r="X34" s="40"/>
      <c r="Y34" s="40"/>
      <c r="Z34" s="40"/>
    </row>
    <row r="35" spans="2:26" ht="12" customHeight="1" x14ac:dyDescent="0.2">
      <c r="B35" s="140" t="s">
        <v>5</v>
      </c>
      <c r="C35" s="113">
        <v>0.68</v>
      </c>
      <c r="D35" s="113">
        <v>20.55</v>
      </c>
      <c r="E35" s="113"/>
      <c r="F35" s="113">
        <v>8.5299999999999994</v>
      </c>
      <c r="G35" s="74">
        <f>IF(F35,F35*(33.5+D35)/(475-2.65*C35),"")</f>
        <v>0.97432047472728112</v>
      </c>
      <c r="H35" s="7"/>
      <c r="I35" s="132">
        <v>0</v>
      </c>
      <c r="J35" s="113">
        <v>6.56</v>
      </c>
      <c r="K35" s="113">
        <v>20.68</v>
      </c>
      <c r="L35" s="113"/>
      <c r="M35" s="113">
        <v>8.2799999999999994</v>
      </c>
      <c r="N35" s="74">
        <f>IF(M35,M35*(33.5+K35)/(475-2.65*J35),"")</f>
        <v>0.9803206181602041</v>
      </c>
      <c r="O35" s="126" t="s">
        <v>6</v>
      </c>
      <c r="P35" s="7"/>
      <c r="Q35" s="50"/>
      <c r="R35" s="49">
        <f>M36-O36</f>
        <v>8.3000000000000007</v>
      </c>
      <c r="S35" s="57"/>
      <c r="T35" s="57"/>
      <c r="U35" s="40"/>
      <c r="V35" s="40"/>
      <c r="W35" s="40"/>
      <c r="X35" s="40"/>
      <c r="Y35" s="40"/>
      <c r="Z35" s="40"/>
    </row>
    <row r="36" spans="2:26" ht="12" customHeight="1" x14ac:dyDescent="0.2">
      <c r="B36" s="132">
        <v>0</v>
      </c>
      <c r="C36" s="113">
        <v>6.8</v>
      </c>
      <c r="D36" s="113">
        <v>20.7</v>
      </c>
      <c r="E36" s="113"/>
      <c r="F36" s="113">
        <v>8.27</v>
      </c>
      <c r="G36" s="74">
        <f t="shared" ref="G36:G48" si="4">IF(F36,F36*(33.5+D36)/(475-2.65*C36),"")</f>
        <v>0.98086130684056183</v>
      </c>
      <c r="H36" s="7"/>
      <c r="I36" s="132">
        <v>1</v>
      </c>
      <c r="J36" s="113">
        <v>9.8800000000000008</v>
      </c>
      <c r="K36" s="113">
        <v>20.170000000000002</v>
      </c>
      <c r="L36" s="113"/>
      <c r="M36" s="113">
        <v>8.3000000000000007</v>
      </c>
      <c r="N36" s="74">
        <f t="shared" ref="N36:N48" si="5">IF(M36,M36*(33.5+K36)/(475-2.65*J35),"")</f>
        <v>0.97343842872626851</v>
      </c>
      <c r="O36" s="126" t="s">
        <v>6</v>
      </c>
      <c r="P36" s="7"/>
      <c r="Q36" s="50"/>
      <c r="R36" s="133"/>
      <c r="S36" s="57"/>
      <c r="T36" s="57"/>
      <c r="U36" s="40"/>
      <c r="V36" s="40"/>
      <c r="W36" s="40"/>
      <c r="X36" s="40"/>
      <c r="Y36" s="40"/>
      <c r="Z36" s="40"/>
    </row>
    <row r="37" spans="2:26" ht="12" customHeight="1" x14ac:dyDescent="0.2">
      <c r="B37" s="132">
        <v>1</v>
      </c>
      <c r="C37" s="113">
        <v>7.19</v>
      </c>
      <c r="D37" s="113">
        <v>20.78</v>
      </c>
      <c r="E37" s="113"/>
      <c r="F37" s="113">
        <v>8.18</v>
      </c>
      <c r="G37" s="74">
        <f t="shared" si="4"/>
        <v>0.9738212706973296</v>
      </c>
      <c r="H37" s="7"/>
      <c r="I37" s="132">
        <v>2</v>
      </c>
      <c r="J37" s="113">
        <v>10.17</v>
      </c>
      <c r="K37" s="113">
        <v>20.170000000000002</v>
      </c>
      <c r="L37" s="113"/>
      <c r="M37" s="113">
        <v>8.5</v>
      </c>
      <c r="N37" s="74">
        <f t="shared" si="5"/>
        <v>1.0164365065572236</v>
      </c>
      <c r="O37" s="126" t="s">
        <v>6</v>
      </c>
      <c r="P37" s="7"/>
      <c r="Q37" s="50"/>
      <c r="R37" s="57"/>
      <c r="S37" s="57"/>
      <c r="T37" s="57"/>
      <c r="U37" s="40"/>
      <c r="V37" s="40"/>
      <c r="W37" s="40"/>
      <c r="X37" s="40"/>
      <c r="Y37" s="40"/>
      <c r="Z37" s="40"/>
    </row>
    <row r="38" spans="2:26" ht="12" customHeight="1" x14ac:dyDescent="0.2">
      <c r="B38" s="132">
        <v>2</v>
      </c>
      <c r="C38" s="113">
        <v>9.6300000000000008</v>
      </c>
      <c r="D38" s="113">
        <v>20.29</v>
      </c>
      <c r="E38" s="113"/>
      <c r="F38" s="113">
        <v>8.4499999999999993</v>
      </c>
      <c r="G38" s="74">
        <f t="shared" si="4"/>
        <v>1.0112240686748368</v>
      </c>
      <c r="H38" s="7"/>
      <c r="I38" s="132">
        <v>3</v>
      </c>
      <c r="J38" s="113">
        <v>11.23</v>
      </c>
      <c r="K38" s="113">
        <v>20.260000000000002</v>
      </c>
      <c r="L38" s="113"/>
      <c r="M38" s="113">
        <v>8.5299999999999994</v>
      </c>
      <c r="N38" s="74">
        <f t="shared" si="5"/>
        <v>1.0234869138342972</v>
      </c>
      <c r="O38" s="126" t="s">
        <v>6</v>
      </c>
      <c r="P38" s="7"/>
      <c r="Q38" s="50"/>
      <c r="R38" s="57"/>
      <c r="S38" s="57"/>
      <c r="T38" s="57"/>
      <c r="U38" s="40"/>
      <c r="V38" s="40"/>
      <c r="W38" s="40"/>
      <c r="X38" s="40"/>
      <c r="Y38" s="40"/>
      <c r="Z38" s="40"/>
    </row>
    <row r="39" spans="2:26" ht="12" customHeight="1" x14ac:dyDescent="0.2">
      <c r="B39" s="132">
        <v>3</v>
      </c>
      <c r="C39" s="113">
        <v>13.09</v>
      </c>
      <c r="D39" s="113">
        <v>20.38</v>
      </c>
      <c r="E39" s="113"/>
      <c r="F39" s="113">
        <v>8.27</v>
      </c>
      <c r="G39" s="74">
        <f t="shared" si="4"/>
        <v>1.0119826531898439</v>
      </c>
      <c r="H39" s="7"/>
      <c r="I39" s="132">
        <v>4</v>
      </c>
      <c r="J39" s="113">
        <v>14.36</v>
      </c>
      <c r="K39" s="113">
        <v>20.149999999999999</v>
      </c>
      <c r="L39" s="113"/>
      <c r="M39" s="113">
        <v>8.4</v>
      </c>
      <c r="N39" s="74">
        <f t="shared" si="5"/>
        <v>1.0121720732952191</v>
      </c>
      <c r="O39" s="126" t="s">
        <v>6</v>
      </c>
      <c r="P39" s="7"/>
      <c r="Q39" s="50"/>
      <c r="R39" s="57"/>
      <c r="S39" s="57"/>
      <c r="T39" s="57"/>
      <c r="U39" s="40"/>
      <c r="V39" s="40"/>
      <c r="W39" s="40"/>
      <c r="X39" s="40"/>
      <c r="Y39" s="40"/>
      <c r="Z39" s="40"/>
    </row>
    <row r="40" spans="2:26" ht="12" customHeight="1" x14ac:dyDescent="0.2">
      <c r="B40" s="132">
        <v>4</v>
      </c>
      <c r="C40" s="113">
        <v>14.32</v>
      </c>
      <c r="D40" s="113">
        <v>20.12</v>
      </c>
      <c r="E40" s="113"/>
      <c r="F40" s="113">
        <v>8.1999999999999993</v>
      </c>
      <c r="G40" s="74">
        <f t="shared" si="4"/>
        <v>1.0060221666986995</v>
      </c>
      <c r="H40" s="7"/>
      <c r="I40" s="132">
        <v>5</v>
      </c>
      <c r="J40" s="113">
        <v>15</v>
      </c>
      <c r="K40" s="113">
        <v>19.88</v>
      </c>
      <c r="L40" s="113"/>
      <c r="M40" s="113">
        <v>8.2899999999999991</v>
      </c>
      <c r="N40" s="74">
        <f t="shared" si="5"/>
        <v>1.012757182809775</v>
      </c>
      <c r="O40" s="126" t="s">
        <v>6</v>
      </c>
      <c r="P40" s="7"/>
      <c r="Q40" s="50"/>
      <c r="R40" s="57"/>
      <c r="S40" s="57"/>
      <c r="T40" s="57"/>
      <c r="U40" s="40"/>
      <c r="V40" s="40"/>
      <c r="W40" s="40"/>
      <c r="X40" s="40"/>
      <c r="Y40" s="40"/>
      <c r="Z40" s="40"/>
    </row>
    <row r="41" spans="2:26" ht="12" customHeight="1" x14ac:dyDescent="0.2">
      <c r="B41" s="132">
        <v>5</v>
      </c>
      <c r="C41" s="113">
        <v>15.68</v>
      </c>
      <c r="D41" s="113">
        <v>19.63</v>
      </c>
      <c r="E41" s="113"/>
      <c r="F41" s="113">
        <v>8.07</v>
      </c>
      <c r="G41" s="74">
        <f t="shared" si="4"/>
        <v>0.98918232406194051</v>
      </c>
      <c r="H41" s="7"/>
      <c r="I41" s="131">
        <v>6</v>
      </c>
      <c r="J41" s="113">
        <v>22.32</v>
      </c>
      <c r="K41" s="113">
        <v>16.82</v>
      </c>
      <c r="L41" s="113"/>
      <c r="M41" s="113">
        <v>5.64</v>
      </c>
      <c r="N41" s="74">
        <f t="shared" si="5"/>
        <v>0.6520500861573808</v>
      </c>
      <c r="O41" s="126" t="s">
        <v>6</v>
      </c>
      <c r="P41" s="7"/>
      <c r="Q41" s="50"/>
      <c r="R41" s="49"/>
      <c r="S41" s="57"/>
      <c r="T41" s="57"/>
      <c r="U41" s="40"/>
      <c r="V41" s="40"/>
      <c r="W41" s="40"/>
      <c r="X41" s="40"/>
      <c r="Y41" s="40"/>
      <c r="Z41" s="40"/>
    </row>
    <row r="42" spans="2:26" ht="12" customHeight="1" x14ac:dyDescent="0.2">
      <c r="B42" s="131">
        <v>6</v>
      </c>
      <c r="C42" s="113">
        <v>20.6</v>
      </c>
      <c r="D42" s="113">
        <v>17.62</v>
      </c>
      <c r="E42" s="113"/>
      <c r="F42" s="113">
        <v>5.69</v>
      </c>
      <c r="G42" s="74">
        <f t="shared" si="4"/>
        <v>0.69187888014081511</v>
      </c>
      <c r="H42" s="7"/>
      <c r="I42" s="132">
        <v>7</v>
      </c>
      <c r="J42" s="113">
        <v>28.62</v>
      </c>
      <c r="K42" s="113">
        <v>12.82</v>
      </c>
      <c r="L42" s="113"/>
      <c r="M42" s="113">
        <v>3.98</v>
      </c>
      <c r="N42" s="74">
        <f t="shared" si="5"/>
        <v>0.44331541029019944</v>
      </c>
      <c r="O42" s="126" t="s">
        <v>6</v>
      </c>
      <c r="P42" s="7"/>
      <c r="Q42" s="50"/>
      <c r="R42" s="57"/>
      <c r="S42" s="57"/>
      <c r="T42" s="57"/>
      <c r="U42" s="40"/>
      <c r="V42" s="40"/>
      <c r="W42" s="40"/>
      <c r="X42" s="40"/>
      <c r="Y42" s="40"/>
      <c r="Z42" s="40"/>
    </row>
    <row r="43" spans="2:26" ht="12" customHeight="1" x14ac:dyDescent="0.2">
      <c r="B43" s="132">
        <v>7</v>
      </c>
      <c r="C43" s="113">
        <v>28.54</v>
      </c>
      <c r="D43" s="113">
        <v>12.92</v>
      </c>
      <c r="E43" s="113"/>
      <c r="F43" s="113">
        <v>5.03</v>
      </c>
      <c r="G43" s="74">
        <f t="shared" si="4"/>
        <v>0.58465379135586382</v>
      </c>
      <c r="H43" s="7"/>
      <c r="I43" s="132">
        <v>8</v>
      </c>
      <c r="J43" s="113">
        <v>29.02</v>
      </c>
      <c r="K43" s="113">
        <v>12.35</v>
      </c>
      <c r="L43" s="113"/>
      <c r="M43" s="113">
        <v>3.82</v>
      </c>
      <c r="N43" s="74">
        <f t="shared" si="5"/>
        <v>0.43879225467673122</v>
      </c>
      <c r="O43" s="126" t="s">
        <v>6</v>
      </c>
      <c r="P43" s="7"/>
      <c r="Q43" s="50"/>
      <c r="R43" s="57"/>
      <c r="S43" s="57"/>
      <c r="T43" s="57"/>
      <c r="U43" s="40"/>
      <c r="V43" s="40"/>
      <c r="W43" s="40"/>
      <c r="X43" s="40"/>
      <c r="Y43" s="40"/>
      <c r="Z43" s="40"/>
    </row>
    <row r="44" spans="2:26" ht="12" customHeight="1" x14ac:dyDescent="0.2">
      <c r="B44" s="132">
        <v>8</v>
      </c>
      <c r="C44" s="113">
        <v>29.19</v>
      </c>
      <c r="D44" s="113">
        <v>12.16</v>
      </c>
      <c r="E44" s="113"/>
      <c r="F44" s="113">
        <v>3.98</v>
      </c>
      <c r="G44" s="74">
        <f t="shared" si="4"/>
        <v>0.45700590851422052</v>
      </c>
      <c r="H44" s="7"/>
      <c r="I44" s="132">
        <v>9</v>
      </c>
      <c r="J44" s="113">
        <v>29.59</v>
      </c>
      <c r="K44" s="113">
        <v>11.67</v>
      </c>
      <c r="L44" s="113"/>
      <c r="M44" s="113">
        <v>3.9</v>
      </c>
      <c r="N44" s="74">
        <f t="shared" si="5"/>
        <v>0.44251275442919696</v>
      </c>
      <c r="O44" s="126" t="s">
        <v>6</v>
      </c>
      <c r="P44" s="7"/>
      <c r="Q44" s="50"/>
      <c r="R44" s="49">
        <f>M45-O45</f>
        <v>4.2300000000000004</v>
      </c>
      <c r="S44" s="57"/>
      <c r="T44" s="57"/>
      <c r="U44" s="40"/>
      <c r="V44" s="40"/>
      <c r="W44" s="40"/>
      <c r="X44" s="40"/>
      <c r="Y44" s="40"/>
      <c r="Z44" s="40"/>
    </row>
    <row r="45" spans="2:26" ht="12" customHeight="1" x14ac:dyDescent="0.2">
      <c r="B45" s="132">
        <v>9</v>
      </c>
      <c r="C45" s="114">
        <v>29.72</v>
      </c>
      <c r="D45" s="115">
        <v>11.44</v>
      </c>
      <c r="E45" s="114"/>
      <c r="F45" s="114">
        <v>3.82</v>
      </c>
      <c r="G45" s="74">
        <f t="shared" si="4"/>
        <v>0.43324735893721505</v>
      </c>
      <c r="H45" s="7"/>
      <c r="I45" s="132">
        <v>10</v>
      </c>
      <c r="J45" s="114">
        <v>29.79</v>
      </c>
      <c r="K45" s="115">
        <v>11.39</v>
      </c>
      <c r="L45" s="114"/>
      <c r="M45" s="114">
        <v>4.2300000000000004</v>
      </c>
      <c r="N45" s="74">
        <f t="shared" si="5"/>
        <v>0.47879768978520454</v>
      </c>
      <c r="O45" s="126" t="s">
        <v>6</v>
      </c>
      <c r="P45" s="7"/>
      <c r="Q45" s="50"/>
      <c r="R45" s="133"/>
      <c r="S45" s="57"/>
      <c r="T45" s="57"/>
      <c r="U45" s="40"/>
      <c r="V45" s="40"/>
      <c r="W45" s="40"/>
      <c r="X45" s="40"/>
      <c r="Y45" s="40"/>
      <c r="Z45" s="40"/>
    </row>
    <row r="46" spans="2:26" ht="12" customHeight="1" x14ac:dyDescent="0.2">
      <c r="B46" s="132">
        <v>10</v>
      </c>
      <c r="C46" s="114">
        <v>29.81</v>
      </c>
      <c r="D46" s="115">
        <v>11.31</v>
      </c>
      <c r="E46" s="114"/>
      <c r="F46" s="114">
        <v>3.58</v>
      </c>
      <c r="G46" s="74">
        <f t="shared" si="4"/>
        <v>0.40509692464839325</v>
      </c>
      <c r="H46" s="7"/>
      <c r="I46" s="132">
        <v>12</v>
      </c>
      <c r="J46" s="114">
        <v>30</v>
      </c>
      <c r="K46" s="115">
        <v>11.07</v>
      </c>
      <c r="L46" s="114"/>
      <c r="M46" s="114">
        <v>4.28</v>
      </c>
      <c r="N46" s="74">
        <f t="shared" si="5"/>
        <v>0.48164744171601775</v>
      </c>
      <c r="O46" s="126" t="s">
        <v>6</v>
      </c>
      <c r="P46" s="7"/>
      <c r="Q46" s="50"/>
      <c r="R46" s="49">
        <f>M47-O47</f>
        <v>3.23</v>
      </c>
      <c r="S46" s="57"/>
      <c r="T46" s="57"/>
      <c r="U46" s="40"/>
      <c r="V46" s="40"/>
      <c r="W46" s="40"/>
      <c r="X46" s="40"/>
      <c r="Y46" s="40"/>
      <c r="Z46" s="40"/>
    </row>
    <row r="47" spans="2:26" ht="12" customHeight="1" x14ac:dyDescent="0.2">
      <c r="B47" s="132">
        <v>12</v>
      </c>
      <c r="C47" s="114"/>
      <c r="D47" s="115"/>
      <c r="E47" s="114"/>
      <c r="F47" s="114"/>
      <c r="G47" s="74" t="str">
        <f t="shared" si="4"/>
        <v/>
      </c>
      <c r="H47" s="7"/>
      <c r="I47" s="132">
        <v>15</v>
      </c>
      <c r="J47" s="114">
        <v>30.24</v>
      </c>
      <c r="K47" s="115">
        <v>10.59</v>
      </c>
      <c r="L47" s="114"/>
      <c r="M47" s="114">
        <v>3.23</v>
      </c>
      <c r="N47" s="74">
        <f t="shared" si="5"/>
        <v>0.36007762326169412</v>
      </c>
      <c r="O47" s="126" t="s">
        <v>6</v>
      </c>
      <c r="P47" s="7"/>
      <c r="Q47" s="50"/>
      <c r="R47" s="49">
        <f>M48-O48</f>
        <v>0</v>
      </c>
      <c r="S47" s="57"/>
      <c r="T47" s="57"/>
      <c r="U47" s="40"/>
      <c r="V47" s="40"/>
      <c r="W47" s="40"/>
      <c r="X47" s="40"/>
      <c r="Y47" s="40"/>
      <c r="Z47" s="40"/>
    </row>
    <row r="48" spans="2:26" ht="12" customHeight="1" x14ac:dyDescent="0.2">
      <c r="B48" s="132">
        <v>15</v>
      </c>
      <c r="C48" s="114"/>
      <c r="D48" s="115"/>
      <c r="E48" s="114"/>
      <c r="F48" s="114"/>
      <c r="G48" s="74" t="str">
        <f t="shared" si="4"/>
        <v/>
      </c>
      <c r="H48" s="7"/>
      <c r="I48" s="46">
        <v>20</v>
      </c>
      <c r="J48" s="114"/>
      <c r="K48" s="115"/>
      <c r="L48" s="114"/>
      <c r="M48" s="114"/>
      <c r="N48" s="74" t="str">
        <f t="shared" si="5"/>
        <v/>
      </c>
      <c r="O48" s="127" t="s">
        <v>6</v>
      </c>
      <c r="P48" s="7"/>
      <c r="Q48" s="50"/>
      <c r="R48" s="133"/>
      <c r="S48" s="57"/>
      <c r="T48" s="57"/>
      <c r="U48" s="40"/>
      <c r="V48" s="40"/>
      <c r="W48" s="40"/>
      <c r="X48" s="40"/>
      <c r="Y48" s="40"/>
      <c r="Z48" s="40"/>
    </row>
    <row r="49" spans="1:26" ht="12" customHeight="1" x14ac:dyDescent="0.2">
      <c r="B49" s="96"/>
      <c r="C49" s="8"/>
      <c r="D49" s="11"/>
      <c r="E49" s="8"/>
      <c r="F49" s="8"/>
      <c r="G49" s="33"/>
      <c r="H49" s="7"/>
      <c r="I49" s="141">
        <v>25</v>
      </c>
      <c r="J49" s="114"/>
      <c r="K49" s="115"/>
      <c r="L49" s="114"/>
      <c r="M49" s="114"/>
      <c r="N49" s="74" t="str">
        <f t="shared" ref="N49" si="6">IF(M49,M49*(33.5+K49)/(475-2.65*J49),"")</f>
        <v/>
      </c>
      <c r="O49" s="128" t="s">
        <v>6</v>
      </c>
      <c r="P49" s="7"/>
      <c r="Q49" s="50"/>
      <c r="R49" s="136">
        <f>R45</f>
        <v>0</v>
      </c>
      <c r="S49" s="57"/>
      <c r="T49" s="57"/>
      <c r="U49" s="40"/>
      <c r="V49" s="40"/>
      <c r="W49" s="40"/>
      <c r="X49" s="40"/>
      <c r="Y49" s="40"/>
      <c r="Z49" s="40"/>
    </row>
    <row r="50" spans="1:26" ht="12" customHeight="1" x14ac:dyDescent="0.2">
      <c r="B50" s="85" t="s">
        <v>32</v>
      </c>
      <c r="C50" s="80"/>
      <c r="D50" s="142"/>
      <c r="E50" s="80"/>
      <c r="F50" s="80"/>
      <c r="G50" s="95"/>
      <c r="H50" s="3"/>
      <c r="I50" s="82" t="s">
        <v>32</v>
      </c>
      <c r="J50" s="80"/>
      <c r="K50" s="80"/>
      <c r="L50" s="80"/>
      <c r="M50" s="80"/>
      <c r="N50" s="80" t="str">
        <f t="shared" ref="N50" si="7">IF(M50,M50*(33.5+K50)/(475-2.65*J50),"")</f>
        <v/>
      </c>
      <c r="O50" s="126" t="s">
        <v>6</v>
      </c>
      <c r="P50" s="7"/>
      <c r="Q50" s="50"/>
      <c r="R50" s="137">
        <f>R36</f>
        <v>0</v>
      </c>
      <c r="S50" s="57"/>
      <c r="T50" s="57"/>
      <c r="U50" s="40"/>
      <c r="V50" s="40"/>
      <c r="W50" s="40"/>
      <c r="X50" s="40"/>
      <c r="Y50" s="40"/>
      <c r="Z50" s="40"/>
    </row>
    <row r="51" spans="1:26" ht="12" customHeight="1" x14ac:dyDescent="0.2">
      <c r="B51" s="32" t="s">
        <v>20</v>
      </c>
      <c r="C51" s="120">
        <v>0.38055555555555554</v>
      </c>
      <c r="D51" s="1" t="s">
        <v>82</v>
      </c>
      <c r="H51" s="3"/>
      <c r="I51" s="32" t="s">
        <v>20</v>
      </c>
      <c r="J51" s="120">
        <v>0.39374999999999999</v>
      </c>
      <c r="K51" s="1" t="s">
        <v>82</v>
      </c>
      <c r="M51" s="23"/>
      <c r="N51" s="37"/>
      <c r="O51" s="9"/>
      <c r="P51" s="7"/>
      <c r="Q51" s="50"/>
      <c r="R51" s="137"/>
      <c r="S51" s="57"/>
      <c r="T51" s="57"/>
      <c r="U51" s="40"/>
      <c r="V51" s="40"/>
      <c r="W51" s="40"/>
      <c r="X51" s="40"/>
      <c r="Y51" s="40"/>
      <c r="Z51" s="40"/>
    </row>
    <row r="52" spans="1:26" ht="12" customHeight="1" x14ac:dyDescent="0.25">
      <c r="B52" s="23" t="s">
        <v>22</v>
      </c>
      <c r="C52" s="123" t="s">
        <v>92</v>
      </c>
      <c r="D52" s="138"/>
      <c r="E52" s="138"/>
      <c r="F52" s="138"/>
      <c r="G52" s="138"/>
      <c r="H52" s="4"/>
      <c r="I52" s="23" t="s">
        <v>22</v>
      </c>
      <c r="J52" s="123" t="s">
        <v>92</v>
      </c>
      <c r="K52" s="138"/>
      <c r="L52" s="138"/>
      <c r="M52" s="138"/>
      <c r="N52" s="143"/>
      <c r="O52" s="144"/>
      <c r="Q52" s="40"/>
      <c r="R52" s="57"/>
      <c r="S52" s="57"/>
      <c r="T52" s="57"/>
      <c r="U52" s="40"/>
      <c r="V52" s="40"/>
      <c r="W52" s="40"/>
      <c r="X52" s="40"/>
      <c r="Y52" s="40"/>
      <c r="Z52" s="40"/>
    </row>
    <row r="53" spans="1:26" ht="12" customHeight="1" x14ac:dyDescent="0.2">
      <c r="F53" s="4"/>
      <c r="G53" s="4"/>
      <c r="H53" s="4"/>
      <c r="J53" s="36"/>
      <c r="O53" s="46"/>
      <c r="Q53" s="40"/>
      <c r="R53" s="57"/>
      <c r="S53" s="57"/>
      <c r="T53" s="57"/>
      <c r="U53" s="40"/>
      <c r="V53" s="40"/>
      <c r="W53" s="40"/>
      <c r="X53" s="40"/>
      <c r="Y53" s="40"/>
      <c r="Z53" s="40"/>
    </row>
    <row r="54" spans="1:26" ht="12" customHeight="1" x14ac:dyDescent="0.2">
      <c r="C54" s="36"/>
      <c r="F54" s="4"/>
      <c r="G54" s="4"/>
      <c r="H54" s="4"/>
      <c r="O54" s="46"/>
      <c r="Q54" s="40"/>
      <c r="R54" s="57"/>
      <c r="S54" s="57"/>
      <c r="T54" s="57"/>
      <c r="U54" s="40"/>
      <c r="V54" s="40"/>
      <c r="W54" s="40"/>
      <c r="X54" s="40"/>
      <c r="Y54" s="40"/>
      <c r="Z54" s="40"/>
    </row>
    <row r="55" spans="1:26" ht="12" customHeight="1" x14ac:dyDescent="0.2">
      <c r="F55" s="4"/>
      <c r="J55" s="78"/>
      <c r="Q55" s="40"/>
      <c r="R55" s="57"/>
      <c r="S55" s="57"/>
      <c r="T55" s="57"/>
      <c r="U55" s="40"/>
      <c r="V55" s="40"/>
      <c r="W55" s="40"/>
      <c r="X55" s="40"/>
      <c r="Y55" s="40"/>
      <c r="Z55" s="40"/>
    </row>
    <row r="56" spans="1:26" ht="12" customHeight="1" x14ac:dyDescent="0.2">
      <c r="F56" s="4"/>
      <c r="H56" s="80" t="s">
        <v>83</v>
      </c>
      <c r="I56" s="80" t="s">
        <v>78</v>
      </c>
      <c r="Q56" s="40"/>
      <c r="R56" s="57"/>
      <c r="S56" s="57"/>
      <c r="T56" s="57"/>
      <c r="U56" s="40"/>
      <c r="V56" s="40"/>
      <c r="W56" s="40"/>
      <c r="X56" s="40"/>
      <c r="Y56" s="40"/>
      <c r="Z56" s="40"/>
    </row>
    <row r="57" spans="1:26" ht="12" customHeight="1" x14ac:dyDescent="0.2">
      <c r="G57" s="24" t="s">
        <v>85</v>
      </c>
      <c r="H57" s="121">
        <v>3.1</v>
      </c>
      <c r="I57" s="122">
        <v>0.68194444444444446</v>
      </c>
      <c r="J57" s="1" t="s">
        <v>84</v>
      </c>
      <c r="K57" s="81"/>
      <c r="Q57" s="40"/>
      <c r="R57" s="57"/>
      <c r="S57" s="57"/>
      <c r="T57" s="57"/>
      <c r="U57" s="40"/>
      <c r="V57" s="40"/>
      <c r="W57" s="40"/>
      <c r="X57" s="40"/>
      <c r="Y57" s="40"/>
      <c r="Z57" s="40"/>
    </row>
    <row r="58" spans="1:26" ht="12" customHeight="1" x14ac:dyDescent="0.2">
      <c r="G58" s="24" t="s">
        <v>86</v>
      </c>
      <c r="H58" s="121">
        <v>0.5</v>
      </c>
      <c r="I58" s="122">
        <v>0.40972222222222221</v>
      </c>
      <c r="J58" s="1" t="s">
        <v>84</v>
      </c>
      <c r="K58" s="81"/>
      <c r="Q58" s="40"/>
      <c r="R58" s="57"/>
      <c r="S58" s="57"/>
      <c r="T58" s="57"/>
      <c r="U58" s="40"/>
      <c r="V58" s="40"/>
      <c r="W58" s="40"/>
      <c r="X58" s="40"/>
      <c r="Y58" s="40"/>
      <c r="Z58" s="40"/>
    </row>
    <row r="59" spans="1:26" ht="13.5" customHeight="1" x14ac:dyDescent="0.2">
      <c r="G59" s="24" t="s">
        <v>87</v>
      </c>
      <c r="H59" s="124"/>
      <c r="Q59" s="40"/>
      <c r="R59" s="57"/>
      <c r="S59" s="57"/>
      <c r="T59" s="57"/>
      <c r="U59" s="40"/>
      <c r="V59" s="40"/>
      <c r="W59" s="40"/>
      <c r="X59" s="40"/>
      <c r="Y59" s="40"/>
      <c r="Z59" s="40"/>
    </row>
    <row r="60" spans="1:26" ht="12" customHeight="1" x14ac:dyDescent="0.2">
      <c r="G60" s="24" t="s">
        <v>88</v>
      </c>
      <c r="H60" s="125"/>
      <c r="Q60" s="40"/>
      <c r="R60" s="57"/>
      <c r="S60" s="57"/>
      <c r="T60" s="57"/>
      <c r="U60" s="40"/>
      <c r="V60" s="40"/>
      <c r="W60" s="40"/>
      <c r="X60" s="40"/>
      <c r="Y60" s="40"/>
      <c r="Z60" s="40"/>
    </row>
    <row r="61" spans="1:26" ht="6" customHeight="1" x14ac:dyDescent="0.2">
      <c r="P61" s="65"/>
      <c r="Q61" s="65"/>
      <c r="R61" s="65"/>
      <c r="S61" s="57"/>
      <c r="T61" s="57"/>
      <c r="U61" s="40"/>
      <c r="V61" s="40"/>
      <c r="W61" s="40"/>
      <c r="X61" s="40"/>
      <c r="Y61" s="40"/>
      <c r="Z61" s="40"/>
    </row>
    <row r="62" spans="1:26" ht="3.95" customHeight="1" x14ac:dyDescent="0.2">
      <c r="A62" s="65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57"/>
      <c r="Q62" s="57"/>
      <c r="R62" s="57"/>
      <c r="S62" s="57"/>
      <c r="T62" s="57"/>
      <c r="U62" s="40"/>
      <c r="V62" s="40"/>
      <c r="W62" s="40"/>
      <c r="X62" s="40"/>
      <c r="Y62" s="40"/>
      <c r="Z62" s="40"/>
    </row>
    <row r="63" spans="1:26" ht="12" customHeight="1" x14ac:dyDescent="0.2">
      <c r="A63" s="57"/>
      <c r="B63" s="66" t="s">
        <v>23</v>
      </c>
      <c r="C63" s="148"/>
      <c r="D63" s="67" t="s">
        <v>17</v>
      </c>
      <c r="E63" s="38">
        <v>5.6</v>
      </c>
      <c r="F63" s="67" t="s">
        <v>17</v>
      </c>
      <c r="G63" s="69"/>
      <c r="H63" s="57"/>
      <c r="I63" s="57"/>
      <c r="J63" s="57"/>
      <c r="K63" s="57"/>
      <c r="L63" s="57"/>
      <c r="M63" s="70"/>
      <c r="N63" s="57"/>
      <c r="O63" s="57"/>
      <c r="P63" s="57"/>
      <c r="Q63" s="57"/>
      <c r="R63" s="57"/>
      <c r="S63" s="57"/>
      <c r="T63" s="57"/>
      <c r="U63" s="40"/>
      <c r="V63" s="40"/>
      <c r="W63" s="40"/>
      <c r="X63" s="40"/>
      <c r="Y63" s="40"/>
      <c r="Z63" s="40"/>
    </row>
    <row r="64" spans="1:26" ht="12" customHeight="1" x14ac:dyDescent="0.2">
      <c r="A64" s="57"/>
      <c r="B64" s="57"/>
      <c r="C64" s="39">
        <v>0.30480000000000002</v>
      </c>
      <c r="D64" s="68" t="s">
        <v>16</v>
      </c>
      <c r="E64" s="39">
        <v>0.30480000000000002</v>
      </c>
      <c r="F64" s="68" t="s">
        <v>16</v>
      </c>
      <c r="G64" s="68"/>
      <c r="H64" s="57"/>
      <c r="I64" s="57"/>
      <c r="J64" s="145"/>
      <c r="K64" s="145" t="s">
        <v>90</v>
      </c>
      <c r="L64" s="146"/>
      <c r="M64" s="147" t="s">
        <v>91</v>
      </c>
      <c r="N64" s="57"/>
      <c r="O64" s="57"/>
      <c r="P64" s="57"/>
      <c r="Q64" s="57"/>
      <c r="R64" s="57"/>
      <c r="S64" s="57"/>
      <c r="T64" s="57"/>
      <c r="U64" s="40"/>
      <c r="V64" s="40"/>
      <c r="W64" s="40"/>
      <c r="X64" s="40"/>
      <c r="Y64" s="40"/>
      <c r="Z64" s="40"/>
    </row>
    <row r="65" spans="1:26" ht="12" customHeight="1" x14ac:dyDescent="0.2">
      <c r="A65" s="57"/>
      <c r="B65" s="57"/>
      <c r="C65" s="38">
        <f>C63*C64</f>
        <v>0</v>
      </c>
      <c r="D65" s="69" t="s">
        <v>15</v>
      </c>
      <c r="E65" s="38">
        <f>E63*E64</f>
        <v>1.70688</v>
      </c>
      <c r="F65" s="69" t="s">
        <v>15</v>
      </c>
      <c r="G65" s="69"/>
      <c r="H65" s="57"/>
      <c r="I65" s="57"/>
      <c r="J65" s="145" t="s">
        <v>89</v>
      </c>
      <c r="K65" s="145">
        <v>20</v>
      </c>
      <c r="L65" s="146">
        <v>0</v>
      </c>
      <c r="M65" s="145">
        <v>4</v>
      </c>
      <c r="N65" s="57"/>
      <c r="O65" s="57"/>
      <c r="P65" s="57"/>
      <c r="Q65" s="57"/>
      <c r="R65" s="57"/>
      <c r="S65" s="57"/>
      <c r="T65" s="57"/>
      <c r="U65" s="40"/>
      <c r="V65" s="40"/>
      <c r="W65" s="40"/>
      <c r="X65" s="40"/>
      <c r="Y65" s="40"/>
      <c r="Z65" s="40"/>
    </row>
    <row r="66" spans="1:26" ht="12" customHeight="1" x14ac:dyDescent="0.2">
      <c r="A66" s="57"/>
      <c r="B66" s="57"/>
      <c r="C66" s="57"/>
      <c r="D66" s="57"/>
      <c r="E66" s="57"/>
      <c r="F66" s="57"/>
      <c r="G66" s="57"/>
      <c r="H66" s="57"/>
      <c r="I66" s="57"/>
      <c r="J66" s="57"/>
      <c r="K66" s="71"/>
      <c r="L66" s="57"/>
      <c r="M66" s="57"/>
      <c r="N66" s="57"/>
      <c r="O66" s="57"/>
      <c r="P66" s="57"/>
      <c r="Q66" s="57"/>
      <c r="R66" s="57"/>
      <c r="S66" s="57"/>
      <c r="T66" s="57"/>
      <c r="U66" s="40"/>
      <c r="V66" s="40"/>
      <c r="W66" s="40"/>
      <c r="X66" s="40"/>
      <c r="Y66" s="40"/>
      <c r="Z66" s="40"/>
    </row>
    <row r="67" spans="1:26" ht="12" customHeight="1" x14ac:dyDescent="0.2">
      <c r="A67" s="57"/>
      <c r="B67" s="57"/>
      <c r="C67" s="57"/>
      <c r="D67" s="58" t="s">
        <v>21</v>
      </c>
      <c r="E67" s="73" t="s">
        <v>29</v>
      </c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40"/>
      <c r="V67" s="40"/>
      <c r="W67" s="40"/>
      <c r="X67" s="40"/>
      <c r="Y67" s="40"/>
      <c r="Z67" s="40"/>
    </row>
    <row r="68" spans="1:26" ht="12" customHeight="1" x14ac:dyDescent="0.2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40"/>
      <c r="V68" s="40"/>
      <c r="W68" s="40"/>
      <c r="X68" s="40"/>
      <c r="Y68" s="40"/>
      <c r="Z68" s="40"/>
    </row>
    <row r="69" spans="1:26" ht="12" customHeight="1" x14ac:dyDescent="0.2">
      <c r="A69" s="57"/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</row>
    <row r="70" spans="1:26" ht="12" customHeight="1" x14ac:dyDescent="0.2">
      <c r="A70" s="57"/>
      <c r="B70" s="57"/>
      <c r="C70" s="45" t="s">
        <v>31</v>
      </c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</row>
    <row r="71" spans="1:26" ht="12" customHeight="1" x14ac:dyDescent="0.2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</row>
    <row r="72" spans="1:26" ht="12" customHeight="1" x14ac:dyDescent="0.2">
      <c r="A72" s="57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</row>
    <row r="73" spans="1:26" ht="12" customHeight="1" x14ac:dyDescent="0.2">
      <c r="A73" s="57"/>
      <c r="B73" s="48" t="s">
        <v>59</v>
      </c>
      <c r="C73" s="11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</row>
    <row r="74" spans="1:26" ht="12" customHeight="1" x14ac:dyDescent="0.2">
      <c r="A74" s="57"/>
      <c r="B74" s="21"/>
      <c r="C74" s="76" t="s">
        <v>31</v>
      </c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</row>
    <row r="75" spans="1:26" ht="12" customHeight="1" x14ac:dyDescent="0.2">
      <c r="A75" s="57"/>
      <c r="C75" s="76" t="s">
        <v>31</v>
      </c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</row>
    <row r="76" spans="1:26" ht="12" customHeight="1" x14ac:dyDescent="0.2">
      <c r="A76" s="117"/>
      <c r="B76" s="117"/>
      <c r="C76" s="117"/>
      <c r="D76" s="117"/>
      <c r="E76" s="117"/>
      <c r="F76" s="117"/>
      <c r="G76" s="117"/>
      <c r="H76" s="117"/>
      <c r="I76" s="117"/>
      <c r="J76" s="117"/>
      <c r="K76" s="117"/>
      <c r="L76" s="117"/>
      <c r="M76" s="117"/>
      <c r="N76" s="117"/>
      <c r="O76" s="117"/>
      <c r="P76" s="117"/>
      <c r="Q76" s="117"/>
      <c r="R76" s="117"/>
      <c r="S76" s="117"/>
      <c r="T76" s="117"/>
    </row>
    <row r="77" spans="1:26" ht="12" customHeight="1" x14ac:dyDescent="0.2">
      <c r="A77" s="117"/>
      <c r="B77" s="117"/>
      <c r="C77" s="117"/>
      <c r="D77" s="117"/>
      <c r="E77" s="117"/>
      <c r="F77" s="117"/>
      <c r="G77" s="117"/>
      <c r="H77" s="117"/>
      <c r="I77" s="117"/>
      <c r="J77" s="117"/>
      <c r="K77" s="117"/>
      <c r="L77" s="117"/>
      <c r="M77" s="117"/>
      <c r="N77" s="117"/>
      <c r="O77" s="117"/>
      <c r="P77" s="117"/>
      <c r="Q77" s="117"/>
      <c r="R77" s="117"/>
      <c r="S77" s="117"/>
      <c r="T77" s="117"/>
    </row>
    <row r="78" spans="1:26" ht="12" customHeight="1" x14ac:dyDescent="0.2">
      <c r="A78" s="117"/>
      <c r="B78" s="117"/>
      <c r="C78" s="117"/>
      <c r="D78" s="117"/>
      <c r="E78" s="117"/>
      <c r="F78" s="117"/>
      <c r="G78" s="117"/>
      <c r="H78" s="117"/>
      <c r="I78" s="117"/>
      <c r="J78" s="117"/>
      <c r="K78" s="117"/>
      <c r="L78" s="117"/>
      <c r="M78" s="117"/>
      <c r="N78" s="117"/>
      <c r="O78" s="117"/>
      <c r="P78" s="117"/>
      <c r="Q78" s="117"/>
      <c r="R78" s="117"/>
      <c r="S78" s="117"/>
      <c r="T78" s="117"/>
    </row>
    <row r="79" spans="1:26" ht="12" customHeight="1" x14ac:dyDescent="0.2">
      <c r="A79" s="117"/>
      <c r="B79" s="117"/>
      <c r="C79" s="117"/>
      <c r="D79" s="117"/>
      <c r="E79" s="117"/>
      <c r="F79" s="117"/>
      <c r="G79" s="117"/>
      <c r="H79" s="117"/>
      <c r="I79" s="117"/>
      <c r="J79" s="117"/>
      <c r="K79" s="117"/>
      <c r="L79" s="117"/>
      <c r="M79" s="117"/>
      <c r="N79" s="117"/>
      <c r="O79" s="117"/>
      <c r="P79" s="117"/>
      <c r="Q79" s="117"/>
      <c r="R79" s="117"/>
      <c r="S79" s="117"/>
      <c r="T79" s="117"/>
    </row>
    <row r="80" spans="1:26" ht="12" customHeight="1" x14ac:dyDescent="0.2">
      <c r="A80" s="117"/>
      <c r="B80" s="117"/>
      <c r="C80" s="117"/>
      <c r="D80" s="117"/>
      <c r="E80" s="117"/>
      <c r="F80" s="117"/>
      <c r="G80" s="117"/>
      <c r="H80" s="117"/>
      <c r="I80" s="117"/>
      <c r="J80" s="117"/>
      <c r="K80" s="117"/>
      <c r="L80" s="117"/>
      <c r="M80" s="117"/>
      <c r="N80" s="117"/>
      <c r="O80" s="117"/>
      <c r="P80" s="117"/>
      <c r="Q80" s="117"/>
      <c r="R80" s="117"/>
      <c r="S80" s="117"/>
      <c r="T80" s="117"/>
    </row>
    <row r="81" spans="1:20" ht="12" customHeight="1" x14ac:dyDescent="0.2">
      <c r="A81" s="117"/>
      <c r="B81" s="117"/>
      <c r="C81" s="117"/>
      <c r="D81" s="117"/>
      <c r="E81" s="117"/>
      <c r="F81" s="117"/>
      <c r="G81" s="117"/>
      <c r="H81" s="117"/>
      <c r="I81" s="117"/>
      <c r="J81" s="117"/>
      <c r="K81" s="117"/>
      <c r="L81" s="117"/>
      <c r="M81" s="117"/>
      <c r="N81" s="117"/>
      <c r="O81" s="117"/>
      <c r="P81" s="117"/>
      <c r="Q81" s="117"/>
      <c r="R81" s="117"/>
      <c r="S81" s="117"/>
      <c r="T81" s="117"/>
    </row>
    <row r="82" spans="1:20" ht="12" customHeight="1" x14ac:dyDescent="0.2">
      <c r="A82" s="117"/>
      <c r="B82" s="117"/>
      <c r="C82" s="117"/>
      <c r="D82" s="117"/>
      <c r="E82" s="117"/>
      <c r="F82" s="117"/>
      <c r="G82" s="117"/>
      <c r="H82" s="117"/>
      <c r="I82" s="117"/>
      <c r="J82" s="117"/>
      <c r="K82" s="117"/>
      <c r="L82" s="117"/>
      <c r="M82" s="117"/>
      <c r="N82" s="117"/>
      <c r="O82" s="117"/>
      <c r="P82" s="117"/>
      <c r="Q82" s="117"/>
      <c r="R82" s="117"/>
      <c r="S82" s="117"/>
      <c r="T82" s="117"/>
    </row>
    <row r="83" spans="1:20" ht="12" customHeight="1" x14ac:dyDescent="0.2">
      <c r="A83" s="117"/>
      <c r="B83" s="117"/>
      <c r="C83" s="117"/>
      <c r="D83" s="117"/>
      <c r="E83" s="117"/>
      <c r="F83" s="117"/>
      <c r="G83" s="117"/>
      <c r="H83" s="117"/>
      <c r="I83" s="117"/>
      <c r="J83" s="117"/>
      <c r="K83" s="117"/>
      <c r="L83" s="117"/>
      <c r="M83" s="117"/>
      <c r="N83" s="117"/>
      <c r="O83" s="117"/>
      <c r="P83" s="117"/>
      <c r="Q83" s="117"/>
      <c r="R83" s="117"/>
      <c r="S83" s="117"/>
      <c r="T83" s="117"/>
    </row>
    <row r="84" spans="1:20" ht="12" customHeight="1" x14ac:dyDescent="0.2">
      <c r="A84" s="117"/>
      <c r="B84" s="117"/>
      <c r="C84" s="117"/>
      <c r="D84" s="117"/>
      <c r="E84" s="117"/>
      <c r="F84" s="117"/>
      <c r="G84" s="117"/>
      <c r="H84" s="117"/>
      <c r="I84" s="117"/>
      <c r="J84" s="117"/>
      <c r="K84" s="117"/>
      <c r="L84" s="117"/>
      <c r="M84" s="117"/>
      <c r="N84" s="117"/>
      <c r="O84" s="117"/>
      <c r="P84" s="117"/>
      <c r="Q84" s="117"/>
      <c r="R84" s="117"/>
      <c r="S84" s="117"/>
      <c r="T84" s="117"/>
    </row>
    <row r="85" spans="1:20" ht="12" customHeight="1" x14ac:dyDescent="0.2">
      <c r="A85" s="117"/>
      <c r="B85" s="117"/>
      <c r="C85" s="117"/>
      <c r="D85" s="117"/>
      <c r="E85" s="117"/>
      <c r="F85" s="117"/>
      <c r="G85" s="117"/>
      <c r="H85" s="117"/>
      <c r="I85" s="117"/>
      <c r="J85" s="117"/>
      <c r="K85" s="117"/>
      <c r="L85" s="117"/>
      <c r="M85" s="117"/>
      <c r="N85" s="117"/>
      <c r="O85" s="117"/>
      <c r="P85" s="117"/>
      <c r="Q85" s="117"/>
      <c r="R85" s="117"/>
      <c r="S85" s="117"/>
      <c r="T85" s="117"/>
    </row>
    <row r="86" spans="1:20" ht="12" customHeight="1" x14ac:dyDescent="0.2">
      <c r="A86" s="117"/>
      <c r="B86" s="117"/>
      <c r="C86" s="117"/>
      <c r="D86" s="117"/>
      <c r="E86" s="117"/>
      <c r="F86" s="117"/>
      <c r="G86" s="117"/>
      <c r="H86" s="117"/>
      <c r="I86" s="117"/>
      <c r="J86" s="117"/>
      <c r="K86" s="117"/>
      <c r="L86" s="117"/>
      <c r="M86" s="117"/>
      <c r="N86" s="117"/>
      <c r="O86" s="117"/>
      <c r="P86" s="117"/>
      <c r="Q86" s="117"/>
      <c r="R86" s="117"/>
      <c r="S86" s="117"/>
      <c r="T86" s="117"/>
    </row>
    <row r="87" spans="1:20" ht="12" customHeight="1" x14ac:dyDescent="0.2">
      <c r="A87" s="117"/>
      <c r="B87" s="117"/>
      <c r="C87" s="117"/>
      <c r="D87" s="117"/>
      <c r="E87" s="117"/>
      <c r="F87" s="117"/>
      <c r="G87" s="117"/>
      <c r="H87" s="117"/>
      <c r="I87" s="117"/>
      <c r="J87" s="117"/>
      <c r="K87" s="117"/>
      <c r="L87" s="117"/>
      <c r="M87" s="117"/>
      <c r="N87" s="117"/>
      <c r="O87" s="117"/>
      <c r="P87" s="117"/>
      <c r="Q87" s="117"/>
      <c r="R87" s="117"/>
      <c r="S87" s="117"/>
      <c r="T87" s="117"/>
    </row>
    <row r="88" spans="1:20" ht="12" customHeight="1" x14ac:dyDescent="0.2">
      <c r="A88" s="117"/>
      <c r="B88" s="117"/>
      <c r="C88" s="117"/>
      <c r="D88" s="117"/>
      <c r="E88" s="117"/>
      <c r="F88" s="117"/>
      <c r="G88" s="117"/>
      <c r="H88" s="117"/>
      <c r="I88" s="117"/>
      <c r="J88" s="117"/>
      <c r="K88" s="117"/>
      <c r="L88" s="117"/>
      <c r="M88" s="117"/>
      <c r="N88" s="117"/>
      <c r="O88" s="117"/>
      <c r="P88" s="117"/>
      <c r="Q88" s="117"/>
      <c r="R88" s="117"/>
      <c r="S88" s="117"/>
      <c r="T88" s="117"/>
    </row>
    <row r="89" spans="1:20" ht="12" customHeight="1" x14ac:dyDescent="0.2">
      <c r="A89" s="117"/>
      <c r="B89" s="117"/>
      <c r="C89" s="117"/>
      <c r="D89" s="117"/>
      <c r="E89" s="117"/>
      <c r="F89" s="117"/>
      <c r="G89" s="117"/>
      <c r="H89" s="117"/>
      <c r="I89" s="117"/>
      <c r="J89" s="117"/>
      <c r="K89" s="117"/>
      <c r="L89" s="117"/>
      <c r="M89" s="117"/>
      <c r="N89" s="117"/>
      <c r="O89" s="117"/>
      <c r="P89" s="117"/>
      <c r="Q89" s="117"/>
      <c r="R89" s="117"/>
      <c r="S89" s="117"/>
      <c r="T89" s="117"/>
    </row>
    <row r="90" spans="1:20" ht="12" customHeight="1" x14ac:dyDescent="0.2">
      <c r="A90" s="117"/>
      <c r="B90" s="117"/>
      <c r="C90" s="117"/>
      <c r="D90" s="117"/>
      <c r="E90" s="117"/>
      <c r="F90" s="117"/>
      <c r="G90" s="117"/>
      <c r="H90" s="117"/>
      <c r="I90" s="117"/>
      <c r="J90" s="117"/>
      <c r="K90" s="117"/>
      <c r="L90" s="117"/>
      <c r="M90" s="117"/>
      <c r="N90" s="117"/>
      <c r="O90" s="117"/>
      <c r="P90" s="117"/>
      <c r="Q90" s="117"/>
      <c r="R90" s="117"/>
      <c r="S90" s="117"/>
      <c r="T90" s="117"/>
    </row>
    <row r="91" spans="1:20" ht="12" customHeight="1" x14ac:dyDescent="0.2">
      <c r="A91" s="117"/>
      <c r="B91" s="117"/>
      <c r="C91" s="117"/>
      <c r="D91" s="117"/>
      <c r="E91" s="117"/>
      <c r="F91" s="117"/>
      <c r="G91" s="117"/>
      <c r="H91" s="117"/>
      <c r="I91" s="117"/>
      <c r="J91" s="117"/>
      <c r="K91" s="117"/>
      <c r="L91" s="117"/>
      <c r="M91" s="117"/>
      <c r="N91" s="117"/>
      <c r="O91" s="117"/>
      <c r="P91" s="117"/>
      <c r="Q91" s="117"/>
      <c r="R91" s="117"/>
      <c r="S91" s="117"/>
      <c r="T91" s="117"/>
    </row>
    <row r="92" spans="1:20" ht="12" customHeight="1" x14ac:dyDescent="0.2">
      <c r="A92" s="117"/>
      <c r="B92" s="117"/>
      <c r="C92" s="117"/>
      <c r="D92" s="117"/>
      <c r="E92" s="117"/>
      <c r="F92" s="117"/>
      <c r="G92" s="117"/>
      <c r="H92" s="117"/>
      <c r="I92" s="117"/>
      <c r="J92" s="117"/>
      <c r="K92" s="117"/>
      <c r="L92" s="117"/>
      <c r="M92" s="117"/>
      <c r="N92" s="117"/>
      <c r="O92" s="117"/>
      <c r="P92" s="117"/>
      <c r="Q92" s="117"/>
      <c r="R92" s="117"/>
      <c r="S92" s="117"/>
      <c r="T92" s="117"/>
    </row>
    <row r="93" spans="1:20" ht="12" customHeight="1" x14ac:dyDescent="0.2">
      <c r="A93" s="117"/>
      <c r="B93" s="117"/>
      <c r="C93" s="117"/>
      <c r="D93" s="117"/>
      <c r="E93" s="117"/>
      <c r="F93" s="117"/>
      <c r="G93" s="117"/>
      <c r="H93" s="117"/>
      <c r="I93" s="117"/>
      <c r="J93" s="117"/>
      <c r="K93" s="117"/>
      <c r="L93" s="117"/>
      <c r="M93" s="117"/>
      <c r="N93" s="117"/>
      <c r="O93" s="117"/>
      <c r="P93" s="117"/>
      <c r="Q93" s="117"/>
      <c r="R93" s="117"/>
      <c r="S93" s="117"/>
      <c r="T93" s="117"/>
    </row>
    <row r="94" spans="1:20" ht="12" customHeight="1" x14ac:dyDescent="0.2">
      <c r="A94" s="117"/>
      <c r="B94" s="117"/>
      <c r="C94" s="117"/>
      <c r="D94" s="117"/>
      <c r="E94" s="117"/>
      <c r="F94" s="117"/>
      <c r="G94" s="117"/>
      <c r="H94" s="117"/>
      <c r="I94" s="117"/>
      <c r="J94" s="117"/>
      <c r="K94" s="117"/>
      <c r="L94" s="117"/>
      <c r="M94" s="117"/>
      <c r="N94" s="117"/>
      <c r="O94" s="117"/>
      <c r="P94" s="117"/>
      <c r="Q94" s="117"/>
      <c r="R94" s="117"/>
      <c r="S94" s="117"/>
      <c r="T94" s="117"/>
    </row>
    <row r="95" spans="1:20" ht="12" customHeight="1" x14ac:dyDescent="0.2">
      <c r="A95" s="117"/>
      <c r="B95" s="117"/>
      <c r="C95" s="117"/>
      <c r="D95" s="117"/>
      <c r="E95" s="117"/>
      <c r="F95" s="117"/>
      <c r="G95" s="117"/>
      <c r="H95" s="117"/>
      <c r="I95" s="117"/>
      <c r="J95" s="117"/>
      <c r="K95" s="117"/>
      <c r="L95" s="117"/>
      <c r="M95" s="117"/>
      <c r="N95" s="117"/>
      <c r="O95" s="117"/>
      <c r="P95" s="117"/>
      <c r="Q95" s="117"/>
      <c r="R95" s="117"/>
      <c r="S95" s="117"/>
      <c r="T95" s="117"/>
    </row>
    <row r="96" spans="1:20" ht="12" customHeight="1" x14ac:dyDescent="0.2">
      <c r="A96" s="117"/>
      <c r="B96" s="117"/>
      <c r="C96" s="117"/>
      <c r="D96" s="117"/>
      <c r="E96" s="117"/>
      <c r="F96" s="117"/>
      <c r="G96" s="117"/>
      <c r="H96" s="117"/>
      <c r="I96" s="117"/>
      <c r="J96" s="117"/>
      <c r="K96" s="117"/>
      <c r="L96" s="117"/>
      <c r="M96" s="117"/>
      <c r="N96" s="117"/>
      <c r="O96" s="117"/>
      <c r="P96" s="117"/>
      <c r="Q96" s="117"/>
      <c r="R96" s="117"/>
      <c r="S96" s="117"/>
      <c r="T96" s="117"/>
    </row>
    <row r="97" spans="1:20" ht="12" customHeight="1" x14ac:dyDescent="0.2">
      <c r="A97" s="117"/>
      <c r="B97" s="117"/>
      <c r="C97" s="117"/>
      <c r="D97" s="117"/>
      <c r="E97" s="117"/>
      <c r="F97" s="117"/>
      <c r="G97" s="117"/>
      <c r="H97" s="117"/>
      <c r="I97" s="117"/>
      <c r="J97" s="117"/>
      <c r="K97" s="117"/>
      <c r="L97" s="117"/>
      <c r="M97" s="117"/>
      <c r="N97" s="117"/>
      <c r="O97" s="117"/>
      <c r="P97" s="117"/>
      <c r="Q97" s="117"/>
      <c r="R97" s="117"/>
      <c r="S97" s="117"/>
      <c r="T97" s="117"/>
    </row>
    <row r="98" spans="1:20" ht="12" customHeight="1" x14ac:dyDescent="0.2">
      <c r="A98" s="117"/>
      <c r="B98" s="117"/>
      <c r="C98" s="117"/>
      <c r="D98" s="117"/>
      <c r="E98" s="117"/>
      <c r="F98" s="117"/>
      <c r="G98" s="117"/>
      <c r="H98" s="117"/>
      <c r="I98" s="117"/>
      <c r="J98" s="117"/>
      <c r="K98" s="117"/>
      <c r="L98" s="117"/>
      <c r="M98" s="117"/>
      <c r="N98" s="117"/>
      <c r="O98" s="117"/>
      <c r="P98" s="117"/>
      <c r="Q98" s="117"/>
      <c r="R98" s="117"/>
      <c r="S98" s="117"/>
      <c r="T98" s="117"/>
    </row>
    <row r="99" spans="1:20" ht="12" customHeight="1" x14ac:dyDescent="0.2">
      <c r="A99" s="117"/>
      <c r="B99" s="117"/>
      <c r="C99" s="117"/>
      <c r="D99" s="117"/>
      <c r="E99" s="117"/>
      <c r="F99" s="117"/>
      <c r="G99" s="117"/>
      <c r="H99" s="117"/>
      <c r="I99" s="117"/>
      <c r="J99" s="117"/>
      <c r="K99" s="117"/>
      <c r="L99" s="117"/>
      <c r="M99" s="117"/>
      <c r="N99" s="117"/>
      <c r="O99" s="117"/>
      <c r="P99" s="116"/>
      <c r="Q99" s="116"/>
      <c r="R99" s="116"/>
      <c r="S99" s="116"/>
      <c r="T99" s="116"/>
    </row>
  </sheetData>
  <sheetProtection sheet="1" objects="1" scenarios="1"/>
  <mergeCells count="10">
    <mergeCell ref="M33:N33"/>
    <mergeCell ref="B1:O1"/>
    <mergeCell ref="B2:O2"/>
    <mergeCell ref="F33:G33"/>
    <mergeCell ref="F4:G4"/>
    <mergeCell ref="M4:N4"/>
    <mergeCell ref="B3:G3"/>
    <mergeCell ref="I3:O3"/>
    <mergeCell ref="I32:O32"/>
    <mergeCell ref="B32:G32"/>
  </mergeCells>
  <phoneticPr fontId="0" type="noConversion"/>
  <conditionalFormatting sqref="C6:C25 J6:J23 J35:J50 C35:C50">
    <cfRule type="colorScale" priority="5">
      <colorScale>
        <cfvo type="min"/>
        <cfvo type="max"/>
        <color theme="0"/>
        <color rgb="FFFFEF9C"/>
      </colorScale>
    </cfRule>
  </conditionalFormatting>
  <conditionalFormatting sqref="F6:F25 M6:M22 M35:M49 M65 F35:F49">
    <cfRule type="colorScale" priority="1">
      <colorScale>
        <cfvo type="min"/>
        <cfvo type="percentile" val="80"/>
        <cfvo type="max"/>
        <color rgb="FFF8696B"/>
        <color rgb="FFFFEB84"/>
        <color rgb="FF63BE7B"/>
      </colorScale>
    </cfRule>
  </conditionalFormatting>
  <conditionalFormatting sqref="F26 M23 F50 M50">
    <cfRule type="colorScale" priority="3">
      <colorScale>
        <cfvo type="min"/>
        <cfvo type="percentile" val="75"/>
        <cfvo type="max"/>
        <color rgb="FFFF0000"/>
        <color rgb="FFFFEB84"/>
        <color rgb="FF63BE7B"/>
      </colorScale>
    </cfRule>
  </conditionalFormatting>
  <conditionalFormatting sqref="G6:G25 N6:N22 G35:G48 N35:N49">
    <cfRule type="colorScale" priority="2">
      <colorScale>
        <cfvo type="min"/>
        <cfvo type="percentile" val="80"/>
        <cfvo type="max"/>
        <color rgb="FFF8696B"/>
        <color rgb="FFFFEB84"/>
        <color rgb="FF63BE7B"/>
      </colorScale>
    </cfRule>
  </conditionalFormatting>
  <conditionalFormatting sqref="K35:K50 D35:D50 K65 K6:K23 D6:D2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rintOptions horizontalCentered="1"/>
  <pageMargins left="0" right="0.25" top="1" bottom="0.75" header="0.3" footer="0.3"/>
  <pageSetup scale="90" orientation="portrait" horizontalDpi="12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7"/>
  <sheetViews>
    <sheetView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I18" sqref="I18"/>
    </sheetView>
  </sheetViews>
  <sheetFormatPr defaultRowHeight="12.75" x14ac:dyDescent="0.2"/>
  <cols>
    <col min="1" max="1" width="12.28515625" bestFit="1" customWidth="1"/>
    <col min="2" max="2" width="15.28515625" bestFit="1" customWidth="1"/>
    <col min="3" max="3" width="10.28515625" bestFit="1" customWidth="1"/>
    <col min="4" max="4" width="10.85546875" bestFit="1" customWidth="1"/>
    <col min="5" max="5" width="14" bestFit="1" customWidth="1"/>
    <col min="6" max="6" width="8.7109375" bestFit="1" customWidth="1"/>
    <col min="7" max="7" width="6.28515625" bestFit="1" customWidth="1"/>
    <col min="8" max="8" width="7.140625" bestFit="1" customWidth="1"/>
    <col min="9" max="9" width="12.85546875" bestFit="1" customWidth="1"/>
    <col min="10" max="10" width="14.42578125" bestFit="1" customWidth="1"/>
    <col min="11" max="11" width="4.140625" bestFit="1" customWidth="1"/>
    <col min="12" max="12" width="10.5703125" bestFit="1" customWidth="1"/>
    <col min="13" max="13" width="8.85546875" bestFit="1" customWidth="1"/>
    <col min="14" max="14" width="19.85546875" customWidth="1"/>
    <col min="15" max="15" width="31.7109375" bestFit="1" customWidth="1"/>
    <col min="16" max="16" width="11.28515625" bestFit="1" customWidth="1"/>
  </cols>
  <sheetData>
    <row r="1" spans="1:16" s="112" customFormat="1" x14ac:dyDescent="0.2">
      <c r="A1" s="111" t="s">
        <v>63</v>
      </c>
      <c r="B1" s="111" t="s">
        <v>64</v>
      </c>
      <c r="C1" s="111" t="s">
        <v>60</v>
      </c>
      <c r="D1" s="111" t="s">
        <v>61</v>
      </c>
      <c r="E1" s="111" t="s">
        <v>62</v>
      </c>
      <c r="F1" s="111" t="s">
        <v>78</v>
      </c>
      <c r="G1" s="111" t="s">
        <v>79</v>
      </c>
      <c r="H1" s="111" t="s">
        <v>73</v>
      </c>
      <c r="I1" s="111" t="s">
        <v>74</v>
      </c>
      <c r="J1" s="111" t="s">
        <v>72</v>
      </c>
      <c r="K1" s="111" t="s">
        <v>69</v>
      </c>
      <c r="L1" s="111" t="s">
        <v>68</v>
      </c>
      <c r="M1" s="111" t="s">
        <v>70</v>
      </c>
      <c r="N1" s="111" t="s">
        <v>80</v>
      </c>
      <c r="O1" s="111" t="s">
        <v>65</v>
      </c>
      <c r="P1" s="112" t="s">
        <v>81</v>
      </c>
    </row>
    <row r="2" spans="1:16" x14ac:dyDescent="0.2">
      <c r="A2" t="s">
        <v>67</v>
      </c>
      <c r="B2">
        <v>901</v>
      </c>
      <c r="C2">
        <v>0</v>
      </c>
      <c r="D2" t="s">
        <v>66</v>
      </c>
      <c r="E2" s="108">
        <f>Report!$B$2</f>
        <v>45499</v>
      </c>
      <c r="F2" s="109">
        <f>Report!$C$51</f>
        <v>0.38055555555555554</v>
      </c>
      <c r="G2" s="109" t="str">
        <f>Report!$D$51</f>
        <v>PDT</v>
      </c>
      <c r="H2">
        <v>0</v>
      </c>
      <c r="I2">
        <f>IF(Report!C35,Report!C35,"")</f>
        <v>0.68</v>
      </c>
      <c r="J2">
        <f>IF(Report!D35,Report!D35,"")</f>
        <v>20.55</v>
      </c>
      <c r="K2" t="str">
        <f>IF(Report!E35,Report!E35,"")</f>
        <v/>
      </c>
      <c r="L2">
        <f>IF(Report!F35,Report!F35,"")</f>
        <v>8.5299999999999994</v>
      </c>
      <c r="M2" s="118">
        <f>IF(Report!G35&gt;=0,Report!G35,"")</f>
        <v>0.97432047472728112</v>
      </c>
      <c r="N2" s="110">
        <f>E2+F2</f>
        <v>45499.380555555559</v>
      </c>
      <c r="O2" t="str">
        <f>"River: Flow = " &amp;Report!H59</f>
        <v xml:space="preserve">River: Flow = </v>
      </c>
      <c r="P2">
        <f>Report!$H$60</f>
        <v>0</v>
      </c>
    </row>
    <row r="3" spans="1:16" x14ac:dyDescent="0.2">
      <c r="A3" t="s">
        <v>67</v>
      </c>
      <c r="B3">
        <v>901</v>
      </c>
      <c r="C3">
        <v>1</v>
      </c>
      <c r="D3" t="s">
        <v>71</v>
      </c>
      <c r="E3" s="108">
        <f>Report!$B$2</f>
        <v>45499</v>
      </c>
      <c r="F3" s="109">
        <f>Report!$C$51</f>
        <v>0.38055555555555554</v>
      </c>
      <c r="G3" s="109" t="str">
        <f>Report!$D$51</f>
        <v>PDT</v>
      </c>
      <c r="H3">
        <f>Report!B36</f>
        <v>0</v>
      </c>
      <c r="I3">
        <f>IF(Report!C36,Report!C36,"")</f>
        <v>6.8</v>
      </c>
      <c r="J3">
        <f>IF(Report!D36,Report!D36,"")</f>
        <v>20.7</v>
      </c>
      <c r="K3" t="str">
        <f>IF(Report!E36,Report!E36,"")</f>
        <v/>
      </c>
      <c r="L3">
        <f>IF(Report!F36,Report!F36,"")</f>
        <v>8.27</v>
      </c>
      <c r="M3" s="118">
        <f>IF(Report!G36&gt;=0,Report!G36,"")</f>
        <v>0.98086130684056183</v>
      </c>
      <c r="N3" s="110">
        <f t="shared" ref="N3:N66" si="0">E3+F3</f>
        <v>45499.380555555559</v>
      </c>
      <c r="O3" t="str">
        <f>TRIM("Outfall: "&amp;Report!$C$52&amp;" "&amp;Report!$C$53&amp;" "&amp;Report!$C$54&amp;" "&amp;Report!$C$55)</f>
        <v>Outfall: sunny skies, calm water, no wind</v>
      </c>
      <c r="P3">
        <f>Report!$H$60</f>
        <v>0</v>
      </c>
    </row>
    <row r="4" spans="1:16" x14ac:dyDescent="0.2">
      <c r="A4" t="s">
        <v>67</v>
      </c>
      <c r="B4">
        <v>901</v>
      </c>
      <c r="C4">
        <v>1</v>
      </c>
      <c r="D4" t="s">
        <v>71</v>
      </c>
      <c r="E4" s="108">
        <f>Report!$B$2</f>
        <v>45499</v>
      </c>
      <c r="F4" s="109">
        <f>Report!$C$51</f>
        <v>0.38055555555555554</v>
      </c>
      <c r="G4" s="109" t="str">
        <f>Report!$D$51</f>
        <v>PDT</v>
      </c>
      <c r="H4">
        <f>Report!B37</f>
        <v>1</v>
      </c>
      <c r="I4">
        <f>IF(Report!C37,Report!C37,"")</f>
        <v>7.19</v>
      </c>
      <c r="J4">
        <f>IF(Report!D37,Report!D37,"")</f>
        <v>20.78</v>
      </c>
      <c r="K4" t="str">
        <f>IF(Report!E37,Report!E37,"")</f>
        <v/>
      </c>
      <c r="L4">
        <f>IF(Report!F37,Report!F37,"")</f>
        <v>8.18</v>
      </c>
      <c r="M4" s="118">
        <f>IF(Report!G37&gt;=0,Report!G37,"")</f>
        <v>0.9738212706973296</v>
      </c>
      <c r="N4" s="110">
        <f t="shared" si="0"/>
        <v>45499.380555555559</v>
      </c>
      <c r="O4" t="str">
        <f>TRIM("Outfall: "&amp;Report!$C$52&amp;" "&amp;Report!$C$53&amp;" "&amp;Report!$C$54&amp;" "&amp;Report!$C$55)</f>
        <v>Outfall: sunny skies, calm water, no wind</v>
      </c>
      <c r="P4">
        <f>Report!$H$60</f>
        <v>0</v>
      </c>
    </row>
    <row r="5" spans="1:16" x14ac:dyDescent="0.2">
      <c r="A5" t="s">
        <v>67</v>
      </c>
      <c r="B5">
        <v>901</v>
      </c>
      <c r="C5">
        <v>1</v>
      </c>
      <c r="D5" t="s">
        <v>71</v>
      </c>
      <c r="E5" s="108">
        <f>Report!$B$2</f>
        <v>45499</v>
      </c>
      <c r="F5" s="109">
        <f>Report!$C$51</f>
        <v>0.38055555555555554</v>
      </c>
      <c r="G5" s="109" t="str">
        <f>Report!$D$51</f>
        <v>PDT</v>
      </c>
      <c r="H5">
        <f>Report!B38</f>
        <v>2</v>
      </c>
      <c r="I5">
        <f>IF(Report!C38,Report!C38,"")</f>
        <v>9.6300000000000008</v>
      </c>
      <c r="J5">
        <f>IF(Report!D38,Report!D38,"")</f>
        <v>20.29</v>
      </c>
      <c r="K5" t="str">
        <f>IF(Report!E38,Report!E38,"")</f>
        <v/>
      </c>
      <c r="L5">
        <f>IF(Report!F38,Report!F38,"")</f>
        <v>8.4499999999999993</v>
      </c>
      <c r="M5" s="118">
        <f>IF(Report!G38&gt;=0,Report!G38,"")</f>
        <v>1.0112240686748368</v>
      </c>
      <c r="N5" s="110">
        <f t="shared" si="0"/>
        <v>45499.380555555559</v>
      </c>
      <c r="O5" t="str">
        <f>TRIM("Outfall: "&amp;Report!$C$52&amp;" "&amp;Report!$C$53&amp;" "&amp;Report!$C$54&amp;" "&amp;Report!$C$55)</f>
        <v>Outfall: sunny skies, calm water, no wind</v>
      </c>
      <c r="P5">
        <f>Report!$H$60</f>
        <v>0</v>
      </c>
    </row>
    <row r="6" spans="1:16" x14ac:dyDescent="0.2">
      <c r="A6" t="s">
        <v>67</v>
      </c>
      <c r="B6">
        <v>901</v>
      </c>
      <c r="C6">
        <v>1</v>
      </c>
      <c r="D6" t="s">
        <v>71</v>
      </c>
      <c r="E6" s="108">
        <f>Report!$B$2</f>
        <v>45499</v>
      </c>
      <c r="F6" s="109">
        <f>Report!$C$51</f>
        <v>0.38055555555555554</v>
      </c>
      <c r="G6" s="109" t="str">
        <f>Report!$D$51</f>
        <v>PDT</v>
      </c>
      <c r="H6">
        <f>Report!B39</f>
        <v>3</v>
      </c>
      <c r="I6">
        <f>IF(Report!C39,Report!C39,"")</f>
        <v>13.09</v>
      </c>
      <c r="J6">
        <f>IF(Report!D39,Report!D39,"")</f>
        <v>20.38</v>
      </c>
      <c r="K6" t="str">
        <f>IF(Report!E39,Report!E39,"")</f>
        <v/>
      </c>
      <c r="L6">
        <f>IF(Report!F39,Report!F39,"")</f>
        <v>8.27</v>
      </c>
      <c r="M6" s="118">
        <f>IF(Report!G39&gt;=0,Report!G39,"")</f>
        <v>1.0119826531898439</v>
      </c>
      <c r="N6" s="110">
        <f t="shared" si="0"/>
        <v>45499.380555555559</v>
      </c>
      <c r="O6" t="str">
        <f>TRIM("Outfall: "&amp;Report!$C$52&amp;" "&amp;Report!$C$53&amp;" "&amp;Report!$C$54&amp;" "&amp;Report!$C$55)</f>
        <v>Outfall: sunny skies, calm water, no wind</v>
      </c>
      <c r="P6">
        <f>Report!$H$60</f>
        <v>0</v>
      </c>
    </row>
    <row r="7" spans="1:16" x14ac:dyDescent="0.2">
      <c r="A7" t="s">
        <v>67</v>
      </c>
      <c r="B7">
        <v>901</v>
      </c>
      <c r="C7">
        <v>1</v>
      </c>
      <c r="D7" t="s">
        <v>71</v>
      </c>
      <c r="E7" s="108">
        <f>Report!$B$2</f>
        <v>45499</v>
      </c>
      <c r="F7" s="109">
        <f>Report!$C$51</f>
        <v>0.38055555555555554</v>
      </c>
      <c r="G7" s="109" t="str">
        <f>Report!$D$51</f>
        <v>PDT</v>
      </c>
      <c r="H7">
        <f>Report!B40</f>
        <v>4</v>
      </c>
      <c r="I7">
        <f>IF(Report!C40,Report!C40,"")</f>
        <v>14.32</v>
      </c>
      <c r="J7">
        <f>IF(Report!D40,Report!D40,"")</f>
        <v>20.12</v>
      </c>
      <c r="K7" t="str">
        <f>IF(Report!E40,Report!E40,"")</f>
        <v/>
      </c>
      <c r="L7">
        <f>IF(Report!F40,Report!F40,"")</f>
        <v>8.1999999999999993</v>
      </c>
      <c r="M7" s="118">
        <f>IF(Report!G40&gt;=0,Report!G40,"")</f>
        <v>1.0060221666986995</v>
      </c>
      <c r="N7" s="110">
        <f t="shared" si="0"/>
        <v>45499.380555555559</v>
      </c>
      <c r="O7" t="str">
        <f>TRIM("Outfall: "&amp;Report!$C$52&amp;" "&amp;Report!$C$53&amp;" "&amp;Report!$C$54&amp;" "&amp;Report!$C$55)</f>
        <v>Outfall: sunny skies, calm water, no wind</v>
      </c>
      <c r="P7">
        <f>Report!$H$60</f>
        <v>0</v>
      </c>
    </row>
    <row r="8" spans="1:16" x14ac:dyDescent="0.2">
      <c r="A8" t="s">
        <v>67</v>
      </c>
      <c r="B8">
        <v>901</v>
      </c>
      <c r="C8">
        <v>1</v>
      </c>
      <c r="D8" t="s">
        <v>71</v>
      </c>
      <c r="E8" s="108">
        <f>Report!$B$2</f>
        <v>45499</v>
      </c>
      <c r="F8" s="109">
        <f>Report!$C$51</f>
        <v>0.38055555555555554</v>
      </c>
      <c r="G8" s="109" t="str">
        <f>Report!$D$51</f>
        <v>PDT</v>
      </c>
      <c r="H8">
        <f>Report!B41</f>
        <v>5</v>
      </c>
      <c r="I8">
        <f>IF(Report!C41,Report!C41,"")</f>
        <v>15.68</v>
      </c>
      <c r="J8">
        <f>IF(Report!D41,Report!D41,"")</f>
        <v>19.63</v>
      </c>
      <c r="K8" t="str">
        <f>IF(Report!E41,Report!E41,"")</f>
        <v/>
      </c>
      <c r="L8">
        <f>IF(Report!F41,Report!F41,"")</f>
        <v>8.07</v>
      </c>
      <c r="M8" s="118">
        <f>IF(Report!G41&gt;=0,Report!G41,"")</f>
        <v>0.98918232406194051</v>
      </c>
      <c r="N8" s="110">
        <f t="shared" si="0"/>
        <v>45499.380555555559</v>
      </c>
      <c r="O8" t="str">
        <f>TRIM("Outfall: "&amp;Report!$C$52&amp;" "&amp;Report!$C$53&amp;" "&amp;Report!$C$54&amp;" "&amp;Report!$C$55)</f>
        <v>Outfall: sunny skies, calm water, no wind</v>
      </c>
      <c r="P8">
        <f>Report!$H$60</f>
        <v>0</v>
      </c>
    </row>
    <row r="9" spans="1:16" x14ac:dyDescent="0.2">
      <c r="A9" t="s">
        <v>67</v>
      </c>
      <c r="B9">
        <v>901</v>
      </c>
      <c r="C9">
        <v>1</v>
      </c>
      <c r="D9" t="s">
        <v>71</v>
      </c>
      <c r="E9" s="108">
        <f>Report!$B$2</f>
        <v>45499</v>
      </c>
      <c r="F9" s="109">
        <f>Report!$C$51</f>
        <v>0.38055555555555554</v>
      </c>
      <c r="G9" s="109" t="str">
        <f>Report!$D$51</f>
        <v>PDT</v>
      </c>
      <c r="H9">
        <f>Report!B42</f>
        <v>6</v>
      </c>
      <c r="I9">
        <f>IF(Report!C42,Report!C42,"")</f>
        <v>20.6</v>
      </c>
      <c r="J9">
        <f>IF(Report!D42,Report!D42,"")</f>
        <v>17.62</v>
      </c>
      <c r="K9" t="str">
        <f>IF(Report!E42,Report!E42,"")</f>
        <v/>
      </c>
      <c r="L9">
        <f>IF(Report!F42,Report!F42,"")</f>
        <v>5.69</v>
      </c>
      <c r="M9" s="118">
        <f>IF(Report!G42&gt;=0,Report!G42,"")</f>
        <v>0.69187888014081511</v>
      </c>
      <c r="N9" s="110">
        <f t="shared" si="0"/>
        <v>45499.380555555559</v>
      </c>
      <c r="O9" t="str">
        <f>TRIM("Outfall: "&amp;Report!$C$52&amp;" "&amp;Report!$C$53&amp;" "&amp;Report!$C$54&amp;" "&amp;Report!$C$55)</f>
        <v>Outfall: sunny skies, calm water, no wind</v>
      </c>
      <c r="P9">
        <f>Report!$H$60</f>
        <v>0</v>
      </c>
    </row>
    <row r="10" spans="1:16" x14ac:dyDescent="0.2">
      <c r="A10" t="s">
        <v>67</v>
      </c>
      <c r="B10">
        <v>901</v>
      </c>
      <c r="C10">
        <v>1</v>
      </c>
      <c r="D10" t="s">
        <v>71</v>
      </c>
      <c r="E10" s="108">
        <f>Report!$B$2</f>
        <v>45499</v>
      </c>
      <c r="F10" s="109">
        <f>Report!$C$51</f>
        <v>0.38055555555555554</v>
      </c>
      <c r="G10" s="109" t="str">
        <f>Report!$D$51</f>
        <v>PDT</v>
      </c>
      <c r="H10">
        <f>Report!B43</f>
        <v>7</v>
      </c>
      <c r="I10">
        <f>IF(Report!C43,Report!C43,"")</f>
        <v>28.54</v>
      </c>
      <c r="J10">
        <f>IF(Report!D43,Report!D43,"")</f>
        <v>12.92</v>
      </c>
      <c r="K10" t="str">
        <f>IF(Report!E43,Report!E43,"")</f>
        <v/>
      </c>
      <c r="L10">
        <f>IF(Report!F43,Report!F43,"")</f>
        <v>5.03</v>
      </c>
      <c r="M10" s="118">
        <f>IF(Report!G43&gt;=0,Report!G43,"")</f>
        <v>0.58465379135586382</v>
      </c>
      <c r="N10" s="110">
        <f t="shared" si="0"/>
        <v>45499.380555555559</v>
      </c>
      <c r="O10" t="str">
        <f>TRIM("Outfall: "&amp;Report!$C$52&amp;" "&amp;Report!$C$53&amp;" "&amp;Report!$C$54&amp;" "&amp;Report!$C$55)</f>
        <v>Outfall: sunny skies, calm water, no wind</v>
      </c>
      <c r="P10">
        <f>Report!$H$60</f>
        <v>0</v>
      </c>
    </row>
    <row r="11" spans="1:16" x14ac:dyDescent="0.2">
      <c r="A11" t="s">
        <v>67</v>
      </c>
      <c r="B11">
        <v>901</v>
      </c>
      <c r="C11">
        <v>1</v>
      </c>
      <c r="D11" t="s">
        <v>71</v>
      </c>
      <c r="E11" s="108">
        <f>Report!$B$2</f>
        <v>45499</v>
      </c>
      <c r="F11" s="109">
        <f>Report!$C$51</f>
        <v>0.38055555555555554</v>
      </c>
      <c r="G11" s="109" t="str">
        <f>Report!$D$51</f>
        <v>PDT</v>
      </c>
      <c r="H11">
        <f>Report!B44</f>
        <v>8</v>
      </c>
      <c r="I11">
        <f>IF(Report!C44,Report!C44,"")</f>
        <v>29.19</v>
      </c>
      <c r="J11">
        <f>IF(Report!D44,Report!D44,"")</f>
        <v>12.16</v>
      </c>
      <c r="K11" t="str">
        <f>IF(Report!E44,Report!E44,"")</f>
        <v/>
      </c>
      <c r="L11">
        <f>IF(Report!F44,Report!F44,"")</f>
        <v>3.98</v>
      </c>
      <c r="M11" s="118">
        <f>IF(Report!G44&gt;=0,Report!G44,"")</f>
        <v>0.45700590851422052</v>
      </c>
      <c r="N11" s="110">
        <f t="shared" si="0"/>
        <v>45499.380555555559</v>
      </c>
      <c r="O11" t="str">
        <f>TRIM("Outfall: "&amp;Report!$C$52&amp;" "&amp;Report!$C$53&amp;" "&amp;Report!$C$54&amp;" "&amp;Report!$C$55)</f>
        <v>Outfall: sunny skies, calm water, no wind</v>
      </c>
      <c r="P11">
        <f>Report!$H$60</f>
        <v>0</v>
      </c>
    </row>
    <row r="12" spans="1:16" x14ac:dyDescent="0.2">
      <c r="A12" t="s">
        <v>67</v>
      </c>
      <c r="B12">
        <v>901</v>
      </c>
      <c r="C12">
        <v>1</v>
      </c>
      <c r="D12" t="s">
        <v>71</v>
      </c>
      <c r="E12" s="108">
        <f>Report!$B$2</f>
        <v>45499</v>
      </c>
      <c r="F12" s="109">
        <f>Report!$C$51</f>
        <v>0.38055555555555554</v>
      </c>
      <c r="G12" s="109" t="str">
        <f>Report!$D$51</f>
        <v>PDT</v>
      </c>
      <c r="H12">
        <f>Report!B45</f>
        <v>9</v>
      </c>
      <c r="I12">
        <f>IF(Report!C45,Report!C45,"")</f>
        <v>29.72</v>
      </c>
      <c r="J12">
        <f>IF(Report!D45,Report!D45,"")</f>
        <v>11.44</v>
      </c>
      <c r="K12" t="str">
        <f>IF(Report!E45,Report!E45,"")</f>
        <v/>
      </c>
      <c r="L12">
        <f>IF(Report!F45,Report!F45,"")</f>
        <v>3.82</v>
      </c>
      <c r="M12" s="118">
        <f>IF(Report!G45&gt;=0,Report!G45,"")</f>
        <v>0.43324735893721505</v>
      </c>
      <c r="N12" s="110">
        <f t="shared" si="0"/>
        <v>45499.380555555559</v>
      </c>
      <c r="O12" t="str">
        <f>TRIM("Outfall: "&amp;Report!$C$52&amp;" "&amp;Report!$C$53&amp;" "&amp;Report!$C$54&amp;" "&amp;Report!$C$55)</f>
        <v>Outfall: sunny skies, calm water, no wind</v>
      </c>
      <c r="P12">
        <f>Report!$H$60</f>
        <v>0</v>
      </c>
    </row>
    <row r="13" spans="1:16" x14ac:dyDescent="0.2">
      <c r="A13" t="s">
        <v>67</v>
      </c>
      <c r="B13">
        <v>901</v>
      </c>
      <c r="C13">
        <v>1</v>
      </c>
      <c r="D13" t="s">
        <v>71</v>
      </c>
      <c r="E13" s="108">
        <f>Report!$B$2</f>
        <v>45499</v>
      </c>
      <c r="F13" s="109">
        <f>Report!$C$51</f>
        <v>0.38055555555555554</v>
      </c>
      <c r="G13" s="109" t="str">
        <f>Report!$D$51</f>
        <v>PDT</v>
      </c>
      <c r="H13">
        <f>Report!B46</f>
        <v>10</v>
      </c>
      <c r="I13">
        <f>IF(Report!C46,Report!C46,"")</f>
        <v>29.81</v>
      </c>
      <c r="J13">
        <f>IF(Report!D46,Report!D46,"")</f>
        <v>11.31</v>
      </c>
      <c r="K13" t="str">
        <f>IF(Report!E46,Report!E46,"")</f>
        <v/>
      </c>
      <c r="L13">
        <f>IF(Report!F46,Report!F46,"")</f>
        <v>3.58</v>
      </c>
      <c r="M13" s="118">
        <f>IF(Report!G46&gt;=0,Report!G46,"")</f>
        <v>0.40509692464839325</v>
      </c>
      <c r="N13" s="110">
        <f t="shared" si="0"/>
        <v>45499.380555555559</v>
      </c>
      <c r="O13" t="str">
        <f>TRIM("Outfall: "&amp;Report!$C$52&amp;" "&amp;Report!$C$53&amp;" "&amp;Report!$C$54&amp;" "&amp;Report!$C$55)</f>
        <v>Outfall: sunny skies, calm water, no wind</v>
      </c>
      <c r="P13">
        <f>Report!$H$60</f>
        <v>0</v>
      </c>
    </row>
    <row r="14" spans="1:16" x14ac:dyDescent="0.2">
      <c r="A14" t="s">
        <v>67</v>
      </c>
      <c r="B14">
        <v>901</v>
      </c>
      <c r="C14">
        <v>1</v>
      </c>
      <c r="D14" t="s">
        <v>71</v>
      </c>
      <c r="E14" s="108">
        <f>Report!$B$2</f>
        <v>45499</v>
      </c>
      <c r="F14" s="109">
        <f>Report!$C$51</f>
        <v>0.38055555555555554</v>
      </c>
      <c r="G14" s="109" t="str">
        <f>Report!$D$51</f>
        <v>PDT</v>
      </c>
      <c r="H14">
        <f>Report!B47</f>
        <v>12</v>
      </c>
      <c r="I14" t="str">
        <f>IF(Report!C47,Report!C47,"")</f>
        <v/>
      </c>
      <c r="J14" t="str">
        <f>IF(Report!D47,Report!D47,"")</f>
        <v/>
      </c>
      <c r="K14" t="str">
        <f>IF(Report!E47,Report!E47,"")</f>
        <v/>
      </c>
      <c r="L14" t="str">
        <f>IF(Report!F47,Report!F47,"")</f>
        <v/>
      </c>
      <c r="M14" s="118" t="str">
        <f>IF(Report!G47&gt;=0,Report!G47,"")</f>
        <v/>
      </c>
      <c r="N14" s="110">
        <f t="shared" si="0"/>
        <v>45499.380555555559</v>
      </c>
      <c r="O14" t="str">
        <f>TRIM("Outfall: "&amp;Report!$C$52&amp;" "&amp;Report!$C$53&amp;" "&amp;Report!$C$54&amp;" "&amp;Report!$C$55)</f>
        <v>Outfall: sunny skies, calm water, no wind</v>
      </c>
      <c r="P14">
        <f>Report!$H$60</f>
        <v>0</v>
      </c>
    </row>
    <row r="15" spans="1:16" x14ac:dyDescent="0.2">
      <c r="A15" t="s">
        <v>67</v>
      </c>
      <c r="B15">
        <v>901</v>
      </c>
      <c r="C15">
        <v>1</v>
      </c>
      <c r="D15" t="s">
        <v>71</v>
      </c>
      <c r="E15" s="108">
        <f>Report!$B$2</f>
        <v>45499</v>
      </c>
      <c r="F15" s="109">
        <f>Report!$C$51</f>
        <v>0.38055555555555554</v>
      </c>
      <c r="G15" s="109" t="str">
        <f>Report!$D$51</f>
        <v>PDT</v>
      </c>
      <c r="H15">
        <f>Report!B48</f>
        <v>15</v>
      </c>
      <c r="I15" t="str">
        <f>IF(Report!C48,Report!C48,"")</f>
        <v/>
      </c>
      <c r="J15" t="str">
        <f>IF(Report!D48,Report!D48,"")</f>
        <v/>
      </c>
      <c r="K15" t="str">
        <f>IF(Report!E48,Report!E48,"")</f>
        <v/>
      </c>
      <c r="L15" t="str">
        <f>IF(Report!F48,Report!F48,"")</f>
        <v/>
      </c>
      <c r="M15" s="118" t="str">
        <f>IF(Report!G48&gt;=0,Report!G48,"")</f>
        <v/>
      </c>
      <c r="N15" s="110">
        <f t="shared" si="0"/>
        <v>45499.380555555559</v>
      </c>
      <c r="O15" t="str">
        <f>TRIM("Outfall: "&amp;Report!$C$52&amp;" "&amp;Report!$C$53&amp;" "&amp;Report!$C$54&amp;" "&amp;Report!$C$55)</f>
        <v>Outfall: sunny skies, calm water, no wind</v>
      </c>
      <c r="P15">
        <f>Report!$H$60</f>
        <v>0</v>
      </c>
    </row>
    <row r="16" spans="1:16" x14ac:dyDescent="0.2">
      <c r="A16" t="s">
        <v>67</v>
      </c>
      <c r="B16">
        <v>901</v>
      </c>
      <c r="C16">
        <v>2</v>
      </c>
      <c r="D16" t="s">
        <v>75</v>
      </c>
      <c r="E16" s="108">
        <f>Report!$B$2</f>
        <v>45499</v>
      </c>
      <c r="F16" s="109">
        <f>Report!$J$51</f>
        <v>0.39374999999999999</v>
      </c>
      <c r="G16" s="109" t="str">
        <f>Report!$K$51</f>
        <v>PDT</v>
      </c>
      <c r="H16">
        <f>Report!I35</f>
        <v>0</v>
      </c>
      <c r="I16">
        <f>IF(Report!J35,Report!J35,"")</f>
        <v>6.56</v>
      </c>
      <c r="J16">
        <f>IF(Report!K35,Report!K35,"")</f>
        <v>20.68</v>
      </c>
      <c r="K16" t="str">
        <f>IF(Report!L35,Report!L35,"")</f>
        <v/>
      </c>
      <c r="L16">
        <f>IF(Report!M35,Report!M35,"")</f>
        <v>8.2799999999999994</v>
      </c>
      <c r="M16" s="118">
        <f>IF(Report!N35&gt;=0,Report!N35,"")</f>
        <v>0.9803206181602041</v>
      </c>
      <c r="N16" s="110">
        <f t="shared" si="0"/>
        <v>45499.393750000003</v>
      </c>
      <c r="O16" t="str">
        <f>TRIM("Hohm: "&amp;Report!$J$52&amp;" "&amp;Report!$J$53&amp;" "&amp;Report!$J$54&amp;" "&amp;Report!$J$55)</f>
        <v>Hohm: sunny skies, calm water, no wind</v>
      </c>
      <c r="P16">
        <f>Report!$H$60</f>
        <v>0</v>
      </c>
    </row>
    <row r="17" spans="1:16" x14ac:dyDescent="0.2">
      <c r="A17" t="s">
        <v>67</v>
      </c>
      <c r="B17">
        <v>901</v>
      </c>
      <c r="C17">
        <v>2</v>
      </c>
      <c r="D17" t="s">
        <v>75</v>
      </c>
      <c r="E17" s="108">
        <f>Report!$B$2</f>
        <v>45499</v>
      </c>
      <c r="F17" s="109">
        <f>Report!$J$51</f>
        <v>0.39374999999999999</v>
      </c>
      <c r="G17" s="109" t="str">
        <f>Report!$K$51</f>
        <v>PDT</v>
      </c>
      <c r="H17">
        <f>Report!I36</f>
        <v>1</v>
      </c>
      <c r="I17">
        <f>IF(Report!J36,Report!J36,"")</f>
        <v>9.8800000000000008</v>
      </c>
      <c r="J17">
        <f>IF(Report!K36,Report!K36,"")</f>
        <v>20.170000000000002</v>
      </c>
      <c r="K17" t="str">
        <f>IF(Report!L36,Report!L36,"")</f>
        <v/>
      </c>
      <c r="L17">
        <f>IF(Report!M36,Report!M36,"")</f>
        <v>8.3000000000000007</v>
      </c>
      <c r="M17" s="118">
        <f>IF(Report!N36&gt;=0,Report!N36,"")</f>
        <v>0.97343842872626851</v>
      </c>
      <c r="N17" s="110">
        <f t="shared" si="0"/>
        <v>45499.393750000003</v>
      </c>
      <c r="O17" t="str">
        <f>TRIM("Hohm: "&amp;Report!$J$52&amp;" "&amp;Report!$J$53&amp;" "&amp;Report!$J$54&amp;" "&amp;Report!$J$55)</f>
        <v>Hohm: sunny skies, calm water, no wind</v>
      </c>
      <c r="P17">
        <f>Report!$H$60</f>
        <v>0</v>
      </c>
    </row>
    <row r="18" spans="1:16" x14ac:dyDescent="0.2">
      <c r="A18" t="s">
        <v>67</v>
      </c>
      <c r="B18">
        <v>901</v>
      </c>
      <c r="C18">
        <v>2</v>
      </c>
      <c r="D18" t="s">
        <v>75</v>
      </c>
      <c r="E18" s="108">
        <f>Report!$B$2</f>
        <v>45499</v>
      </c>
      <c r="F18" s="109">
        <f>Report!$J$51</f>
        <v>0.39374999999999999</v>
      </c>
      <c r="G18" s="109" t="str">
        <f>Report!$K$51</f>
        <v>PDT</v>
      </c>
      <c r="H18">
        <f>Report!I37</f>
        <v>2</v>
      </c>
      <c r="I18">
        <f>IF(Report!J37,Report!J37,"")</f>
        <v>10.17</v>
      </c>
      <c r="J18">
        <f>IF(Report!K37,Report!K37,"")</f>
        <v>20.170000000000002</v>
      </c>
      <c r="K18" t="str">
        <f>IF(Report!L37,Report!L37,"")</f>
        <v/>
      </c>
      <c r="L18">
        <f>IF(Report!M37,Report!M37,"")</f>
        <v>8.5</v>
      </c>
      <c r="M18" s="118">
        <f>IF(Report!N37&gt;=0,Report!N37,"")</f>
        <v>1.0164365065572236</v>
      </c>
      <c r="N18" s="110">
        <f t="shared" si="0"/>
        <v>45499.393750000003</v>
      </c>
      <c r="O18" t="str">
        <f>TRIM("Hohm: "&amp;Report!$J$52&amp;" "&amp;Report!$J$53&amp;" "&amp;Report!$J$54&amp;" "&amp;Report!$J$55)</f>
        <v>Hohm: sunny skies, calm water, no wind</v>
      </c>
      <c r="P18">
        <f>Report!$H$60</f>
        <v>0</v>
      </c>
    </row>
    <row r="19" spans="1:16" x14ac:dyDescent="0.2">
      <c r="A19" t="s">
        <v>67</v>
      </c>
      <c r="B19">
        <v>901</v>
      </c>
      <c r="C19">
        <v>2</v>
      </c>
      <c r="D19" t="s">
        <v>75</v>
      </c>
      <c r="E19" s="108">
        <f>Report!$B$2</f>
        <v>45499</v>
      </c>
      <c r="F19" s="109">
        <f>Report!$J$51</f>
        <v>0.39374999999999999</v>
      </c>
      <c r="G19" s="109" t="str">
        <f>Report!$K$51</f>
        <v>PDT</v>
      </c>
      <c r="H19">
        <f>Report!I38</f>
        <v>3</v>
      </c>
      <c r="I19">
        <f>IF(Report!J38,Report!J38,"")</f>
        <v>11.23</v>
      </c>
      <c r="J19">
        <f>IF(Report!K38,Report!K38,"")</f>
        <v>20.260000000000002</v>
      </c>
      <c r="K19" t="str">
        <f>IF(Report!L38,Report!L38,"")</f>
        <v/>
      </c>
      <c r="L19">
        <f>IF(Report!M38,Report!M38,"")</f>
        <v>8.5299999999999994</v>
      </c>
      <c r="M19" s="118">
        <f>IF(Report!N38&gt;=0,Report!N38,"")</f>
        <v>1.0234869138342972</v>
      </c>
      <c r="N19" s="110">
        <f t="shared" si="0"/>
        <v>45499.393750000003</v>
      </c>
      <c r="O19" t="str">
        <f>TRIM("Hohm: "&amp;Report!$J$52&amp;" "&amp;Report!$J$53&amp;" "&amp;Report!$J$54&amp;" "&amp;Report!$J$55)</f>
        <v>Hohm: sunny skies, calm water, no wind</v>
      </c>
      <c r="P19">
        <f>Report!$H$60</f>
        <v>0</v>
      </c>
    </row>
    <row r="20" spans="1:16" x14ac:dyDescent="0.2">
      <c r="A20" t="s">
        <v>67</v>
      </c>
      <c r="B20">
        <v>901</v>
      </c>
      <c r="C20">
        <v>2</v>
      </c>
      <c r="D20" t="s">
        <v>75</v>
      </c>
      <c r="E20" s="108">
        <f>Report!$B$2</f>
        <v>45499</v>
      </c>
      <c r="F20" s="109">
        <f>Report!$J$51</f>
        <v>0.39374999999999999</v>
      </c>
      <c r="G20" s="109" t="str">
        <f>Report!$K$51</f>
        <v>PDT</v>
      </c>
      <c r="H20">
        <f>Report!I39</f>
        <v>4</v>
      </c>
      <c r="I20">
        <f>IF(Report!J39,Report!J39,"")</f>
        <v>14.36</v>
      </c>
      <c r="J20">
        <f>IF(Report!K39,Report!K39,"")</f>
        <v>20.149999999999999</v>
      </c>
      <c r="K20" t="str">
        <f>IF(Report!L39,Report!L39,"")</f>
        <v/>
      </c>
      <c r="L20">
        <f>IF(Report!M39,Report!M39,"")</f>
        <v>8.4</v>
      </c>
      <c r="M20" s="118">
        <f>IF(Report!N39&gt;=0,Report!N39,"")</f>
        <v>1.0121720732952191</v>
      </c>
      <c r="N20" s="110">
        <f t="shared" si="0"/>
        <v>45499.393750000003</v>
      </c>
      <c r="O20" t="str">
        <f>TRIM("Hohm: "&amp;Report!$J$52&amp;" "&amp;Report!$J$53&amp;" "&amp;Report!$J$54&amp;" "&amp;Report!$J$55)</f>
        <v>Hohm: sunny skies, calm water, no wind</v>
      </c>
      <c r="P20">
        <f>Report!$H$60</f>
        <v>0</v>
      </c>
    </row>
    <row r="21" spans="1:16" x14ac:dyDescent="0.2">
      <c r="A21" t="s">
        <v>67</v>
      </c>
      <c r="B21">
        <v>901</v>
      </c>
      <c r="C21">
        <v>2</v>
      </c>
      <c r="D21" t="s">
        <v>75</v>
      </c>
      <c r="E21" s="108">
        <f>Report!$B$2</f>
        <v>45499</v>
      </c>
      <c r="F21" s="109">
        <f>Report!$J$51</f>
        <v>0.39374999999999999</v>
      </c>
      <c r="G21" s="109" t="str">
        <f>Report!$K$51</f>
        <v>PDT</v>
      </c>
      <c r="H21">
        <f>Report!I40</f>
        <v>5</v>
      </c>
      <c r="I21">
        <f>IF(Report!J40,Report!J40,"")</f>
        <v>15</v>
      </c>
      <c r="J21">
        <f>IF(Report!K40,Report!K40,"")</f>
        <v>19.88</v>
      </c>
      <c r="K21" t="str">
        <f>IF(Report!L40,Report!L40,"")</f>
        <v/>
      </c>
      <c r="L21">
        <f>IF(Report!M40,Report!M40,"")</f>
        <v>8.2899999999999991</v>
      </c>
      <c r="M21" s="118">
        <f>IF(Report!N40&gt;=0,Report!N40,"")</f>
        <v>1.012757182809775</v>
      </c>
      <c r="N21" s="110">
        <f t="shared" si="0"/>
        <v>45499.393750000003</v>
      </c>
      <c r="O21" t="str">
        <f>TRIM("Hohm: "&amp;Report!$J$52&amp;" "&amp;Report!$J$53&amp;" "&amp;Report!$J$54&amp;" "&amp;Report!$J$55)</f>
        <v>Hohm: sunny skies, calm water, no wind</v>
      </c>
      <c r="P21">
        <f>Report!$H$60</f>
        <v>0</v>
      </c>
    </row>
    <row r="22" spans="1:16" x14ac:dyDescent="0.2">
      <c r="A22" t="s">
        <v>67</v>
      </c>
      <c r="B22">
        <v>901</v>
      </c>
      <c r="C22">
        <v>2</v>
      </c>
      <c r="D22" t="s">
        <v>75</v>
      </c>
      <c r="E22" s="108">
        <f>Report!$B$2</f>
        <v>45499</v>
      </c>
      <c r="F22" s="109">
        <f>Report!$J$51</f>
        <v>0.39374999999999999</v>
      </c>
      <c r="G22" s="109" t="str">
        <f>Report!$K$51</f>
        <v>PDT</v>
      </c>
      <c r="H22">
        <f>Report!I41</f>
        <v>6</v>
      </c>
      <c r="I22">
        <f>IF(Report!J41,Report!J41,"")</f>
        <v>22.32</v>
      </c>
      <c r="J22">
        <f>IF(Report!K41,Report!K41,"")</f>
        <v>16.82</v>
      </c>
      <c r="K22" t="str">
        <f>IF(Report!L41,Report!L41,"")</f>
        <v/>
      </c>
      <c r="L22">
        <f>IF(Report!M41,Report!M41,"")</f>
        <v>5.64</v>
      </c>
      <c r="M22" s="118">
        <f>IF(Report!N41&gt;=0,Report!N41,"")</f>
        <v>0.6520500861573808</v>
      </c>
      <c r="N22" s="110">
        <f t="shared" si="0"/>
        <v>45499.393750000003</v>
      </c>
      <c r="O22" t="str">
        <f>TRIM("Hohm: "&amp;Report!$J$52&amp;" "&amp;Report!$J$53&amp;" "&amp;Report!$J$54&amp;" "&amp;Report!$J$55)</f>
        <v>Hohm: sunny skies, calm water, no wind</v>
      </c>
      <c r="P22">
        <f>Report!$H$60</f>
        <v>0</v>
      </c>
    </row>
    <row r="23" spans="1:16" x14ac:dyDescent="0.2">
      <c r="A23" t="s">
        <v>67</v>
      </c>
      <c r="B23">
        <v>901</v>
      </c>
      <c r="C23">
        <v>2</v>
      </c>
      <c r="D23" t="s">
        <v>75</v>
      </c>
      <c r="E23" s="108">
        <f>Report!$B$2</f>
        <v>45499</v>
      </c>
      <c r="F23" s="109">
        <f>Report!$J$51</f>
        <v>0.39374999999999999</v>
      </c>
      <c r="G23" s="109" t="str">
        <f>Report!$K$51</f>
        <v>PDT</v>
      </c>
      <c r="H23">
        <f>Report!I42</f>
        <v>7</v>
      </c>
      <c r="I23">
        <f>IF(Report!J42,Report!J42,"")</f>
        <v>28.62</v>
      </c>
      <c r="J23">
        <f>IF(Report!K42,Report!K42,"")</f>
        <v>12.82</v>
      </c>
      <c r="K23" t="str">
        <f>IF(Report!L42,Report!L42,"")</f>
        <v/>
      </c>
      <c r="L23">
        <f>IF(Report!M42,Report!M42,"")</f>
        <v>3.98</v>
      </c>
      <c r="M23" s="118">
        <f>IF(Report!N42&gt;=0,Report!N42,"")</f>
        <v>0.44331541029019944</v>
      </c>
      <c r="N23" s="110">
        <f t="shared" si="0"/>
        <v>45499.393750000003</v>
      </c>
      <c r="O23" t="str">
        <f>TRIM("Hohm: "&amp;Report!$J$52&amp;" "&amp;Report!$J$53&amp;" "&amp;Report!$J$54&amp;" "&amp;Report!$J$55)</f>
        <v>Hohm: sunny skies, calm water, no wind</v>
      </c>
      <c r="P23">
        <f>Report!$H$60</f>
        <v>0</v>
      </c>
    </row>
    <row r="24" spans="1:16" x14ac:dyDescent="0.2">
      <c r="A24" t="s">
        <v>67</v>
      </c>
      <c r="B24">
        <v>901</v>
      </c>
      <c r="C24">
        <v>2</v>
      </c>
      <c r="D24" t="s">
        <v>75</v>
      </c>
      <c r="E24" s="108">
        <f>Report!$B$2</f>
        <v>45499</v>
      </c>
      <c r="F24" s="109">
        <f>Report!$J$51</f>
        <v>0.39374999999999999</v>
      </c>
      <c r="G24" s="109" t="str">
        <f>Report!$K$51</f>
        <v>PDT</v>
      </c>
      <c r="H24">
        <f>Report!I43</f>
        <v>8</v>
      </c>
      <c r="I24">
        <f>IF(Report!J43,Report!J43,"")</f>
        <v>29.02</v>
      </c>
      <c r="J24">
        <f>IF(Report!K43,Report!K43,"")</f>
        <v>12.35</v>
      </c>
      <c r="K24" t="str">
        <f>IF(Report!L43,Report!L43,"")</f>
        <v/>
      </c>
      <c r="L24">
        <f>IF(Report!M43,Report!M43,"")</f>
        <v>3.82</v>
      </c>
      <c r="M24" s="118">
        <f>IF(Report!N43&gt;=0,Report!N43,"")</f>
        <v>0.43879225467673122</v>
      </c>
      <c r="N24" s="110">
        <f t="shared" si="0"/>
        <v>45499.393750000003</v>
      </c>
      <c r="O24" t="str">
        <f>TRIM("Hohm: "&amp;Report!$J$52&amp;" "&amp;Report!$J$53&amp;" "&amp;Report!$J$54&amp;" "&amp;Report!$J$55)</f>
        <v>Hohm: sunny skies, calm water, no wind</v>
      </c>
      <c r="P24">
        <f>Report!$H$60</f>
        <v>0</v>
      </c>
    </row>
    <row r="25" spans="1:16" x14ac:dyDescent="0.2">
      <c r="A25" t="s">
        <v>67</v>
      </c>
      <c r="B25">
        <v>901</v>
      </c>
      <c r="C25">
        <v>2</v>
      </c>
      <c r="D25" t="s">
        <v>75</v>
      </c>
      <c r="E25" s="108">
        <f>Report!$B$2</f>
        <v>45499</v>
      </c>
      <c r="F25" s="109">
        <f>Report!$J$51</f>
        <v>0.39374999999999999</v>
      </c>
      <c r="G25" s="109" t="str">
        <f>Report!$K$51</f>
        <v>PDT</v>
      </c>
      <c r="H25">
        <f>Report!I44</f>
        <v>9</v>
      </c>
      <c r="I25">
        <f>IF(Report!J44,Report!J44,"")</f>
        <v>29.59</v>
      </c>
      <c r="J25">
        <f>IF(Report!K44,Report!K44,"")</f>
        <v>11.67</v>
      </c>
      <c r="K25" t="str">
        <f>IF(Report!L44,Report!L44,"")</f>
        <v/>
      </c>
      <c r="L25">
        <f>IF(Report!M44,Report!M44,"")</f>
        <v>3.9</v>
      </c>
      <c r="M25" s="118">
        <f>IF(Report!N44&gt;=0,Report!N44,"")</f>
        <v>0.44251275442919696</v>
      </c>
      <c r="N25" s="110">
        <f t="shared" si="0"/>
        <v>45499.393750000003</v>
      </c>
      <c r="O25" t="str">
        <f>TRIM("Hohm: "&amp;Report!$J$52&amp;" "&amp;Report!$J$53&amp;" "&amp;Report!$J$54&amp;" "&amp;Report!$J$55)</f>
        <v>Hohm: sunny skies, calm water, no wind</v>
      </c>
      <c r="P25">
        <f>Report!$H$60</f>
        <v>0</v>
      </c>
    </row>
    <row r="26" spans="1:16" x14ac:dyDescent="0.2">
      <c r="A26" t="s">
        <v>67</v>
      </c>
      <c r="B26">
        <v>901</v>
      </c>
      <c r="C26">
        <v>2</v>
      </c>
      <c r="D26" t="s">
        <v>75</v>
      </c>
      <c r="E26" s="108">
        <f>Report!$B$2</f>
        <v>45499</v>
      </c>
      <c r="F26" s="109">
        <f>Report!$J$51</f>
        <v>0.39374999999999999</v>
      </c>
      <c r="G26" s="109" t="str">
        <f>Report!$K$51</f>
        <v>PDT</v>
      </c>
      <c r="H26">
        <f>Report!I45</f>
        <v>10</v>
      </c>
      <c r="I26">
        <f>IF(Report!J45,Report!J45,"")</f>
        <v>29.79</v>
      </c>
      <c r="J26">
        <f>IF(Report!K45,Report!K45,"")</f>
        <v>11.39</v>
      </c>
      <c r="K26" t="str">
        <f>IF(Report!L45,Report!L45,"")</f>
        <v/>
      </c>
      <c r="L26">
        <f>IF(Report!M45,Report!M45,"")</f>
        <v>4.2300000000000004</v>
      </c>
      <c r="M26" s="118">
        <f>IF(Report!N45&gt;=0,Report!N45,"")</f>
        <v>0.47879768978520454</v>
      </c>
      <c r="N26" s="110">
        <f t="shared" si="0"/>
        <v>45499.393750000003</v>
      </c>
      <c r="O26" t="str">
        <f>TRIM("Hohm: "&amp;Report!$J$52&amp;" "&amp;Report!$J$53&amp;" "&amp;Report!$J$54&amp;" "&amp;Report!$J$55)</f>
        <v>Hohm: sunny skies, calm water, no wind</v>
      </c>
      <c r="P26">
        <f>Report!$H$60</f>
        <v>0</v>
      </c>
    </row>
    <row r="27" spans="1:16" x14ac:dyDescent="0.2">
      <c r="A27" t="s">
        <v>67</v>
      </c>
      <c r="B27">
        <v>901</v>
      </c>
      <c r="C27">
        <v>2</v>
      </c>
      <c r="D27" t="s">
        <v>75</v>
      </c>
      <c r="E27" s="108">
        <f>Report!$B$2</f>
        <v>45499</v>
      </c>
      <c r="F27" s="109">
        <f>Report!$J$51</f>
        <v>0.39374999999999999</v>
      </c>
      <c r="G27" s="109" t="str">
        <f>Report!$K$51</f>
        <v>PDT</v>
      </c>
      <c r="H27">
        <f>Report!I46</f>
        <v>12</v>
      </c>
      <c r="I27">
        <f>IF(Report!J46,Report!J46,"")</f>
        <v>30</v>
      </c>
      <c r="J27">
        <f>IF(Report!K46,Report!K46,"")</f>
        <v>11.07</v>
      </c>
      <c r="K27" t="str">
        <f>IF(Report!L46,Report!L46,"")</f>
        <v/>
      </c>
      <c r="L27">
        <f>IF(Report!M46,Report!M46,"")</f>
        <v>4.28</v>
      </c>
      <c r="M27" s="118">
        <f>IF(Report!N46&gt;=0,Report!N46,"")</f>
        <v>0.48164744171601775</v>
      </c>
      <c r="N27" s="110">
        <f t="shared" si="0"/>
        <v>45499.393750000003</v>
      </c>
      <c r="O27" t="str">
        <f>TRIM("Hohm: "&amp;Report!$J$52&amp;" "&amp;Report!$J$53&amp;" "&amp;Report!$J$54&amp;" "&amp;Report!$J$55)</f>
        <v>Hohm: sunny skies, calm water, no wind</v>
      </c>
      <c r="P27">
        <f>Report!$H$60</f>
        <v>0</v>
      </c>
    </row>
    <row r="28" spans="1:16" x14ac:dyDescent="0.2">
      <c r="A28" t="s">
        <v>67</v>
      </c>
      <c r="B28">
        <v>901</v>
      </c>
      <c r="C28">
        <v>2</v>
      </c>
      <c r="D28" t="s">
        <v>75</v>
      </c>
      <c r="E28" s="108">
        <f>Report!$B$2</f>
        <v>45499</v>
      </c>
      <c r="F28" s="109">
        <f>Report!$J$51</f>
        <v>0.39374999999999999</v>
      </c>
      <c r="G28" s="109" t="str">
        <f>Report!$K$51</f>
        <v>PDT</v>
      </c>
      <c r="H28">
        <f>Report!I47</f>
        <v>15</v>
      </c>
      <c r="I28">
        <f>IF(Report!J47,Report!J47,"")</f>
        <v>30.24</v>
      </c>
      <c r="J28">
        <f>IF(Report!K47,Report!K47,"")</f>
        <v>10.59</v>
      </c>
      <c r="K28" t="str">
        <f>IF(Report!L47,Report!L47,"")</f>
        <v/>
      </c>
      <c r="L28">
        <f>IF(Report!M47,Report!M47,"")</f>
        <v>3.23</v>
      </c>
      <c r="M28" s="118">
        <f>IF(Report!N47&gt;=0,Report!N47,"")</f>
        <v>0.36007762326169412</v>
      </c>
      <c r="N28" s="110">
        <f t="shared" si="0"/>
        <v>45499.393750000003</v>
      </c>
      <c r="O28" t="str">
        <f>TRIM("Hohm: "&amp;Report!$J$52&amp;" "&amp;Report!$J$53&amp;" "&amp;Report!$J$54&amp;" "&amp;Report!$J$55)</f>
        <v>Hohm: sunny skies, calm water, no wind</v>
      </c>
      <c r="P28">
        <f>Report!$H$60</f>
        <v>0</v>
      </c>
    </row>
    <row r="29" spans="1:16" x14ac:dyDescent="0.2">
      <c r="A29" t="s">
        <v>67</v>
      </c>
      <c r="B29">
        <v>901</v>
      </c>
      <c r="C29">
        <v>2</v>
      </c>
      <c r="D29" t="s">
        <v>75</v>
      </c>
      <c r="E29" s="108">
        <f>Report!$B$2</f>
        <v>45499</v>
      </c>
      <c r="F29" s="109">
        <f>Report!$J$51</f>
        <v>0.39374999999999999</v>
      </c>
      <c r="G29" s="109" t="str">
        <f>Report!$K$51</f>
        <v>PDT</v>
      </c>
      <c r="H29">
        <f>Report!I48</f>
        <v>20</v>
      </c>
      <c r="I29" t="str">
        <f>IF(Report!J48,Report!J48,"")</f>
        <v/>
      </c>
      <c r="J29" t="str">
        <f>IF(Report!K48,Report!K48,"")</f>
        <v/>
      </c>
      <c r="K29" t="str">
        <f>IF(Report!L48,Report!L48,"")</f>
        <v/>
      </c>
      <c r="L29" t="str">
        <f>IF(Report!M48,Report!M48,"")</f>
        <v/>
      </c>
      <c r="M29" s="118" t="str">
        <f>IF(Report!N48&gt;=0,Report!N48,"")</f>
        <v/>
      </c>
      <c r="N29" s="110">
        <f t="shared" si="0"/>
        <v>45499.393750000003</v>
      </c>
      <c r="O29" t="str">
        <f>TRIM("Hohm: "&amp;Report!$J$52&amp;" "&amp;Report!$J$53&amp;" "&amp;Report!$J$54&amp;" "&amp;Report!$J$55)</f>
        <v>Hohm: sunny skies, calm water, no wind</v>
      </c>
      <c r="P29">
        <f>Report!$H$60</f>
        <v>0</v>
      </c>
    </row>
    <row r="30" spans="1:16" x14ac:dyDescent="0.2">
      <c r="A30" t="s">
        <v>67</v>
      </c>
      <c r="B30">
        <v>901</v>
      </c>
      <c r="C30">
        <v>2</v>
      </c>
      <c r="D30" t="s">
        <v>75</v>
      </c>
      <c r="E30" s="108">
        <f>Report!$B$2</f>
        <v>45499</v>
      </c>
      <c r="F30" s="109">
        <f>Report!$J$51</f>
        <v>0.39374999999999999</v>
      </c>
      <c r="G30" s="109" t="str">
        <f>Report!$K$51</f>
        <v>PDT</v>
      </c>
      <c r="H30">
        <f>Report!I49</f>
        <v>25</v>
      </c>
      <c r="I30" t="str">
        <f>IF(Report!J49,Report!J49,"")</f>
        <v/>
      </c>
      <c r="J30" t="str">
        <f>IF(Report!K49,Report!K49,"")</f>
        <v/>
      </c>
      <c r="K30" t="str">
        <f>IF(Report!L49,Report!L49,"")</f>
        <v/>
      </c>
      <c r="L30" t="str">
        <f>IF(Report!M49,Report!M49,"")</f>
        <v/>
      </c>
      <c r="M30" s="118" t="str">
        <f>IF(Report!N49&gt;=0,Report!N49,"")</f>
        <v/>
      </c>
      <c r="N30" s="110">
        <f t="shared" si="0"/>
        <v>45499.393750000003</v>
      </c>
      <c r="O30" t="str">
        <f>TRIM("Hohm: "&amp;Report!$J$52&amp;" "&amp;Report!$J$53&amp;" "&amp;Report!$J$54&amp;" "&amp;Report!$J$55)</f>
        <v>Hohm: sunny skies, calm water, no wind</v>
      </c>
      <c r="P30">
        <f>Report!$H$60</f>
        <v>0</v>
      </c>
    </row>
    <row r="31" spans="1:16" x14ac:dyDescent="0.2">
      <c r="A31" t="s">
        <v>67</v>
      </c>
      <c r="B31">
        <v>901</v>
      </c>
      <c r="C31">
        <v>4</v>
      </c>
      <c r="D31" t="s">
        <v>76</v>
      </c>
      <c r="E31" s="108">
        <f>Report!$B$2</f>
        <v>45499</v>
      </c>
      <c r="F31" s="109">
        <f>Report!$C$27</f>
        <v>0.43194444444444446</v>
      </c>
      <c r="G31" s="109" t="str">
        <f>Report!$D$27</f>
        <v>PDT</v>
      </c>
      <c r="H31">
        <f>Report!I6</f>
        <v>0</v>
      </c>
      <c r="I31">
        <f>IF(Report!J6,Report!J6,"")</f>
        <v>4.5</v>
      </c>
      <c r="J31">
        <f>IF(Report!K6,Report!K6,"")</f>
        <v>21.03</v>
      </c>
      <c r="K31" t="str">
        <f>IF(Report!L6,Report!L6,"")</f>
        <v/>
      </c>
      <c r="L31">
        <f>IF(Report!M6,Report!M6,"")</f>
        <v>8.0399999999999991</v>
      </c>
      <c r="M31" s="118">
        <f>IF(Report!N6&gt;=0,Report!N6,"")</f>
        <v>0.9467606759164281</v>
      </c>
      <c r="N31" s="110">
        <f t="shared" si="0"/>
        <v>45499.431944444441</v>
      </c>
      <c r="O31" t="str">
        <f>TRIM("Polly: "&amp;Report!$J$25&amp;" "&amp;Report!J$26&amp;" "&amp;Report!$J$27&amp;" "&amp;Report!$J$28)</f>
        <v>Polly: sunny skies, calm water, no wind</v>
      </c>
      <c r="P31">
        <f>Report!$H$60</f>
        <v>0</v>
      </c>
    </row>
    <row r="32" spans="1:16" x14ac:dyDescent="0.2">
      <c r="A32" t="s">
        <v>67</v>
      </c>
      <c r="B32">
        <v>901</v>
      </c>
      <c r="C32">
        <v>4</v>
      </c>
      <c r="D32" t="s">
        <v>76</v>
      </c>
      <c r="E32" s="108">
        <f>Report!$B$2</f>
        <v>45499</v>
      </c>
      <c r="F32" s="109">
        <f>Report!$C$27</f>
        <v>0.43194444444444446</v>
      </c>
      <c r="G32" s="109" t="str">
        <f>Report!$D$27</f>
        <v>PDT</v>
      </c>
      <c r="H32">
        <f>Report!I7</f>
        <v>1</v>
      </c>
      <c r="I32">
        <f>IF(Report!J7,Report!J7,"")</f>
        <v>6.36</v>
      </c>
      <c r="J32">
        <f>IF(Report!K7,Report!K7,"")</f>
        <v>20.62</v>
      </c>
      <c r="K32" t="str">
        <f>IF(Report!L7,Report!L7,"")</f>
        <v/>
      </c>
      <c r="L32">
        <f>IF(Report!M7,Report!M7,"")</f>
        <v>8.0299999999999994</v>
      </c>
      <c r="M32" s="118">
        <f>IF(Report!N7&gt;=0,Report!N7,"")</f>
        <v>0.94857010647260909</v>
      </c>
      <c r="N32" s="110">
        <f t="shared" si="0"/>
        <v>45499.431944444441</v>
      </c>
      <c r="O32" t="str">
        <f>TRIM("Polly: "&amp;Report!$J$25&amp;" "&amp;Report!J$26&amp;" "&amp;Report!$J$27&amp;" "&amp;Report!$J$28)</f>
        <v>Polly: sunny skies, calm water, no wind</v>
      </c>
      <c r="P32">
        <f>Report!$H$60</f>
        <v>0</v>
      </c>
    </row>
    <row r="33" spans="1:16" x14ac:dyDescent="0.2">
      <c r="A33" t="s">
        <v>67</v>
      </c>
      <c r="B33">
        <v>901</v>
      </c>
      <c r="C33">
        <v>4</v>
      </c>
      <c r="D33" t="s">
        <v>76</v>
      </c>
      <c r="E33" s="108">
        <f>Report!$B$2</f>
        <v>45499</v>
      </c>
      <c r="F33" s="109">
        <f>Report!$C$27</f>
        <v>0.43194444444444446</v>
      </c>
      <c r="G33" s="109" t="str">
        <f>Report!$D$27</f>
        <v>PDT</v>
      </c>
      <c r="H33">
        <f>Report!I8</f>
        <v>2</v>
      </c>
      <c r="I33">
        <f>IF(Report!J8,Report!J8,"")</f>
        <v>10.88</v>
      </c>
      <c r="J33">
        <f>IF(Report!K8,Report!K8,"")</f>
        <v>20.09</v>
      </c>
      <c r="K33" t="str">
        <f>IF(Report!L8,Report!L8,"")</f>
        <v/>
      </c>
      <c r="L33">
        <f>IF(Report!M8,Report!M8,"")</f>
        <v>8.4600000000000009</v>
      </c>
      <c r="M33" s="118">
        <f>IF(Report!N8&gt;=0,Report!N8,"")</f>
        <v>1.0161450395366769</v>
      </c>
      <c r="N33" s="110">
        <f t="shared" si="0"/>
        <v>45499.431944444441</v>
      </c>
      <c r="O33" t="str">
        <f>TRIM("Polly: "&amp;Report!$J$25&amp;" "&amp;Report!J$26&amp;" "&amp;Report!$J$27&amp;" "&amp;Report!$J$28)</f>
        <v>Polly: sunny skies, calm water, no wind</v>
      </c>
      <c r="P33">
        <f>Report!$H$60</f>
        <v>0</v>
      </c>
    </row>
    <row r="34" spans="1:16" x14ac:dyDescent="0.2">
      <c r="A34" t="s">
        <v>67</v>
      </c>
      <c r="B34">
        <v>901</v>
      </c>
      <c r="C34">
        <v>4</v>
      </c>
      <c r="D34" t="s">
        <v>76</v>
      </c>
      <c r="E34" s="108">
        <f>Report!$B$2</f>
        <v>45499</v>
      </c>
      <c r="F34" s="109">
        <f>Report!$C$27</f>
        <v>0.43194444444444446</v>
      </c>
      <c r="G34" s="109" t="str">
        <f>Report!$D$27</f>
        <v>PDT</v>
      </c>
      <c r="H34">
        <f>Report!I9</f>
        <v>3</v>
      </c>
      <c r="I34">
        <f>IF(Report!J9,Report!J9,"")</f>
        <v>15.23</v>
      </c>
      <c r="J34">
        <f>IF(Report!K9,Report!K9,"")</f>
        <v>19.87</v>
      </c>
      <c r="K34" t="str">
        <f>IF(Report!L9,Report!L9,"")</f>
        <v/>
      </c>
      <c r="L34">
        <f>IF(Report!M9,Report!M9,"")</f>
        <v>8.23</v>
      </c>
      <c r="M34" s="118">
        <f>IF(Report!N9&gt;=0,Report!N9,"")</f>
        <v>1.0105710351428365</v>
      </c>
      <c r="N34" s="110">
        <f t="shared" si="0"/>
        <v>45499.431944444441</v>
      </c>
      <c r="O34" t="str">
        <f>TRIM("Polly: "&amp;Report!$J$25&amp;" "&amp;Report!J$26&amp;" "&amp;Report!$J$27&amp;" "&amp;Report!$J$28)</f>
        <v>Polly: sunny skies, calm water, no wind</v>
      </c>
      <c r="P34">
        <f>Report!$H$60</f>
        <v>0</v>
      </c>
    </row>
    <row r="35" spans="1:16" x14ac:dyDescent="0.2">
      <c r="A35" t="s">
        <v>67</v>
      </c>
      <c r="B35">
        <v>901</v>
      </c>
      <c r="C35">
        <v>4</v>
      </c>
      <c r="D35" t="s">
        <v>76</v>
      </c>
      <c r="E35" s="108">
        <f>Report!$B$2</f>
        <v>45499</v>
      </c>
      <c r="F35" s="109">
        <f>Report!$C$27</f>
        <v>0.43194444444444446</v>
      </c>
      <c r="G35" s="109" t="str">
        <f>Report!$D$27</f>
        <v>PDT</v>
      </c>
      <c r="H35">
        <f>Report!I10</f>
        <v>4</v>
      </c>
      <c r="I35">
        <f>IF(Report!J10,Report!J10,"")</f>
        <v>19.87</v>
      </c>
      <c r="J35">
        <f>IF(Report!K10,Report!K10,"")</f>
        <v>18.149999999999999</v>
      </c>
      <c r="K35" t="str">
        <f>IF(Report!L10,Report!L10,"")</f>
        <v/>
      </c>
      <c r="L35">
        <f>IF(Report!M10,Report!M10,"")</f>
        <v>7.52</v>
      </c>
      <c r="M35" s="118">
        <f>IF(Report!N10&gt;=0,Report!N10,"")</f>
        <v>0.91964734949786242</v>
      </c>
      <c r="N35" s="110">
        <f t="shared" si="0"/>
        <v>45499.431944444441</v>
      </c>
      <c r="O35" t="str">
        <f>TRIM("Polly: "&amp;Report!$J$25&amp;" "&amp;Report!J$26&amp;" "&amp;Report!$J$27&amp;" "&amp;Report!$J$28)</f>
        <v>Polly: sunny skies, calm water, no wind</v>
      </c>
      <c r="P35">
        <f>Report!$H$60</f>
        <v>0</v>
      </c>
    </row>
    <row r="36" spans="1:16" x14ac:dyDescent="0.2">
      <c r="A36" t="s">
        <v>67</v>
      </c>
      <c r="B36">
        <v>901</v>
      </c>
      <c r="C36">
        <v>4</v>
      </c>
      <c r="D36" t="s">
        <v>76</v>
      </c>
      <c r="E36" s="108">
        <f>Report!$B$2</f>
        <v>45499</v>
      </c>
      <c r="F36" s="109">
        <f>Report!$C$27</f>
        <v>0.43194444444444446</v>
      </c>
      <c r="G36" s="109" t="str">
        <f>Report!$D$27</f>
        <v>PDT</v>
      </c>
      <c r="H36">
        <f>Report!I11</f>
        <v>5</v>
      </c>
      <c r="I36">
        <f>IF(Report!J11,Report!J11,"")</f>
        <v>21.74</v>
      </c>
      <c r="J36">
        <f>IF(Report!K11,Report!K11,"")</f>
        <v>17.600000000000001</v>
      </c>
      <c r="K36" t="str">
        <f>IF(Report!L11,Report!L11,"")</f>
        <v/>
      </c>
      <c r="L36">
        <f>IF(Report!M11,Report!M11,"")</f>
        <v>6.56</v>
      </c>
      <c r="M36" s="118">
        <f>IF(Report!N11&gt;=0,Report!N11,"")</f>
        <v>0.80312610059201373</v>
      </c>
      <c r="N36" s="110">
        <f t="shared" si="0"/>
        <v>45499.431944444441</v>
      </c>
      <c r="O36" t="str">
        <f>TRIM("Polly: "&amp;Report!$J$25&amp;" "&amp;Report!J$26&amp;" "&amp;Report!$J$27&amp;" "&amp;Report!$J$28)</f>
        <v>Polly: sunny skies, calm water, no wind</v>
      </c>
      <c r="P36">
        <f>Report!$H$60</f>
        <v>0</v>
      </c>
    </row>
    <row r="37" spans="1:16" x14ac:dyDescent="0.2">
      <c r="A37" t="s">
        <v>67</v>
      </c>
      <c r="B37">
        <v>901</v>
      </c>
      <c r="C37">
        <v>4</v>
      </c>
      <c r="D37" t="s">
        <v>76</v>
      </c>
      <c r="E37" s="108">
        <f>Report!$B$2</f>
        <v>45499</v>
      </c>
      <c r="F37" s="109">
        <f>Report!$C$27</f>
        <v>0.43194444444444446</v>
      </c>
      <c r="G37" s="109" t="str">
        <f>Report!$D$27</f>
        <v>PDT</v>
      </c>
      <c r="H37">
        <f>Report!I12</f>
        <v>6</v>
      </c>
      <c r="I37">
        <f>IF(Report!J12,Report!J12,"")</f>
        <v>23.05</v>
      </c>
      <c r="J37">
        <f>IF(Report!K12,Report!K12,"")</f>
        <v>16.82</v>
      </c>
      <c r="K37" t="str">
        <f>IF(Report!L12,Report!L12,"")</f>
        <v/>
      </c>
      <c r="L37">
        <f>IF(Report!M12,Report!M12,"")</f>
        <v>5.9</v>
      </c>
      <c r="M37" s="118">
        <f>IF(Report!N12&gt;=0,Report!N12,"")</f>
        <v>0.71726370593173761</v>
      </c>
      <c r="N37" s="110">
        <f t="shared" si="0"/>
        <v>45499.431944444441</v>
      </c>
      <c r="O37" t="str">
        <f>TRIM("Polly: "&amp;Report!$J$25&amp;" "&amp;Report!J$26&amp;" "&amp;Report!$J$27&amp;" "&amp;Report!$J$28)</f>
        <v>Polly: sunny skies, calm water, no wind</v>
      </c>
      <c r="P37">
        <f>Report!$H$60</f>
        <v>0</v>
      </c>
    </row>
    <row r="38" spans="1:16" x14ac:dyDescent="0.2">
      <c r="A38" t="s">
        <v>67</v>
      </c>
      <c r="B38">
        <v>901</v>
      </c>
      <c r="C38">
        <v>4</v>
      </c>
      <c r="D38" t="s">
        <v>76</v>
      </c>
      <c r="E38" s="108">
        <f>Report!$B$2</f>
        <v>45499</v>
      </c>
      <c r="F38" s="109">
        <f>Report!$C$27</f>
        <v>0.43194444444444446</v>
      </c>
      <c r="G38" s="109" t="str">
        <f>Report!$D$27</f>
        <v>PDT</v>
      </c>
      <c r="H38">
        <f>Report!I13</f>
        <v>7</v>
      </c>
      <c r="I38">
        <f>IF(Report!J13,Report!J13,"")</f>
        <v>25.76</v>
      </c>
      <c r="J38">
        <f>IF(Report!K13,Report!K13,"")</f>
        <v>15.2</v>
      </c>
      <c r="K38" t="str">
        <f>IF(Report!L13,Report!L13,"")</f>
        <v/>
      </c>
      <c r="L38">
        <f>IF(Report!M13,Report!M13,"")</f>
        <v>5.3</v>
      </c>
      <c r="M38" s="118">
        <f>IF(Report!N13&gt;=0,Report!N13,"")</f>
        <v>0.63458852916879749</v>
      </c>
      <c r="N38" s="110">
        <f t="shared" si="0"/>
        <v>45499.431944444441</v>
      </c>
      <c r="O38" t="str">
        <f>TRIM("Polly: "&amp;Report!$J$25&amp;" "&amp;Report!J$26&amp;" "&amp;Report!$J$27&amp;" "&amp;Report!$J$28)</f>
        <v>Polly: sunny skies, calm water, no wind</v>
      </c>
      <c r="P38">
        <f>Report!$H$60</f>
        <v>0</v>
      </c>
    </row>
    <row r="39" spans="1:16" x14ac:dyDescent="0.2">
      <c r="A39" t="s">
        <v>67</v>
      </c>
      <c r="B39">
        <v>901</v>
      </c>
      <c r="C39">
        <v>4</v>
      </c>
      <c r="D39" t="s">
        <v>76</v>
      </c>
      <c r="E39" s="108">
        <f>Report!$B$2</f>
        <v>45499</v>
      </c>
      <c r="F39" s="109">
        <f>Report!$C$27</f>
        <v>0.43194444444444446</v>
      </c>
      <c r="G39" s="109" t="str">
        <f>Report!$D$27</f>
        <v>PDT</v>
      </c>
      <c r="H39">
        <f>Report!I14</f>
        <v>8</v>
      </c>
      <c r="I39">
        <f>IF(Report!J14,Report!J14,"")</f>
        <v>29.27</v>
      </c>
      <c r="J39">
        <f>IF(Report!K14,Report!K14,"")</f>
        <v>12.23</v>
      </c>
      <c r="K39" t="str">
        <f>IF(Report!L14,Report!L14,"")</f>
        <v/>
      </c>
      <c r="L39">
        <f>IF(Report!M14,Report!M14,"")</f>
        <v>4.91</v>
      </c>
      <c r="M39" s="118">
        <f>IF(Report!N14&gt;=0,Report!N14,"")</f>
        <v>0.56495925743738906</v>
      </c>
      <c r="N39" s="110">
        <f t="shared" si="0"/>
        <v>45499.431944444441</v>
      </c>
      <c r="O39" t="str">
        <f>TRIM("Polly: "&amp;Report!$J$25&amp;" "&amp;Report!J$26&amp;" "&amp;Report!$J$27&amp;" "&amp;Report!$J$28)</f>
        <v>Polly: sunny skies, calm water, no wind</v>
      </c>
      <c r="P39">
        <f>Report!$H$60</f>
        <v>0</v>
      </c>
    </row>
    <row r="40" spans="1:16" x14ac:dyDescent="0.2">
      <c r="A40" t="s">
        <v>67</v>
      </c>
      <c r="B40">
        <v>901</v>
      </c>
      <c r="C40">
        <v>4</v>
      </c>
      <c r="D40" t="s">
        <v>76</v>
      </c>
      <c r="E40" s="108">
        <f>Report!$B$2</f>
        <v>45499</v>
      </c>
      <c r="F40" s="109">
        <f>Report!$C$27</f>
        <v>0.43194444444444446</v>
      </c>
      <c r="G40" s="109" t="str">
        <f>Report!$D$27</f>
        <v>PDT</v>
      </c>
      <c r="H40">
        <f>Report!I15</f>
        <v>9</v>
      </c>
      <c r="I40">
        <f>IF(Report!J15,Report!J15,"")</f>
        <v>29.49</v>
      </c>
      <c r="J40">
        <f>IF(Report!K15,Report!K15,"")</f>
        <v>11.78</v>
      </c>
      <c r="K40" t="str">
        <f>IF(Report!L15,Report!L15,"")</f>
        <v/>
      </c>
      <c r="L40">
        <f>IF(Report!M15,Report!M15,"")</f>
        <v>4.28</v>
      </c>
      <c r="M40" s="118">
        <f>IF(Report!N15&gt;=0,Report!N15,"")</f>
        <v>0.48833984500499561</v>
      </c>
      <c r="N40" s="110">
        <f t="shared" si="0"/>
        <v>45499.431944444441</v>
      </c>
      <c r="O40" t="str">
        <f>TRIM("Polly: "&amp;Report!$J$25&amp;" "&amp;Report!J$26&amp;" "&amp;Report!$J$27&amp;" "&amp;Report!$J$28)</f>
        <v>Polly: sunny skies, calm water, no wind</v>
      </c>
      <c r="P40">
        <f>Report!$H$60</f>
        <v>0</v>
      </c>
    </row>
    <row r="41" spans="1:16" x14ac:dyDescent="0.2">
      <c r="A41" t="s">
        <v>67</v>
      </c>
      <c r="B41">
        <v>901</v>
      </c>
      <c r="C41">
        <v>4</v>
      </c>
      <c r="D41" t="s">
        <v>76</v>
      </c>
      <c r="E41" s="108">
        <f>Report!$B$2</f>
        <v>45499</v>
      </c>
      <c r="F41" s="109">
        <f>Report!$C$27</f>
        <v>0.43194444444444446</v>
      </c>
      <c r="G41" s="109" t="str">
        <f>Report!$D$27</f>
        <v>PDT</v>
      </c>
      <c r="H41">
        <f>Report!I16</f>
        <v>10</v>
      </c>
      <c r="I41">
        <f>IF(Report!J16,Report!J16,"")</f>
        <v>29.79</v>
      </c>
      <c r="J41">
        <f>IF(Report!K16,Report!K16,"")</f>
        <v>11.34</v>
      </c>
      <c r="K41" t="str">
        <f>IF(Report!L16,Report!L16,"")</f>
        <v/>
      </c>
      <c r="L41">
        <f>IF(Report!M16,Report!M16,"")</f>
        <v>3.86</v>
      </c>
      <c r="M41" s="118">
        <f>IF(Report!N16&gt;=0,Report!N16,"")</f>
        <v>0.43701441587248285</v>
      </c>
      <c r="N41" s="110">
        <f t="shared" si="0"/>
        <v>45499.431944444441</v>
      </c>
      <c r="O41" t="str">
        <f>TRIM("Polly: "&amp;Report!$J$25&amp;" "&amp;Report!J$26&amp;" "&amp;Report!$J$27&amp;" "&amp;Report!$J$28)</f>
        <v>Polly: sunny skies, calm water, no wind</v>
      </c>
      <c r="P41">
        <f>Report!$H$60</f>
        <v>0</v>
      </c>
    </row>
    <row r="42" spans="1:16" x14ac:dyDescent="0.2">
      <c r="A42" t="s">
        <v>67</v>
      </c>
      <c r="B42">
        <v>901</v>
      </c>
      <c r="C42">
        <v>4</v>
      </c>
      <c r="D42" t="s">
        <v>76</v>
      </c>
      <c r="E42" s="108">
        <f>Report!$B$2</f>
        <v>45499</v>
      </c>
      <c r="F42" s="109">
        <f>Report!$C$27</f>
        <v>0.43194444444444446</v>
      </c>
      <c r="G42" s="109" t="str">
        <f>Report!$D$27</f>
        <v>PDT</v>
      </c>
      <c r="H42">
        <f>Report!I17</f>
        <v>12</v>
      </c>
      <c r="I42">
        <f>IF(Report!J17,Report!J17,"")</f>
        <v>29.9</v>
      </c>
      <c r="J42">
        <f>IF(Report!K17,Report!K17,"")</f>
        <v>11.11</v>
      </c>
      <c r="K42" t="str">
        <f>IF(Report!L17,Report!L17,"")</f>
        <v/>
      </c>
      <c r="L42">
        <f>IF(Report!M17,Report!M17,"")</f>
        <v>3.34</v>
      </c>
      <c r="M42" s="118">
        <f>IF(Report!N17&gt;=0,Report!N17,"")</f>
        <v>0.37647947645698837</v>
      </c>
      <c r="N42" s="110">
        <f t="shared" si="0"/>
        <v>45499.431944444441</v>
      </c>
      <c r="O42" t="str">
        <f>TRIM("Polly: "&amp;Report!$J$25&amp;" "&amp;Report!J$26&amp;" "&amp;Report!$J$27&amp;" "&amp;Report!$J$28)</f>
        <v>Polly: sunny skies, calm water, no wind</v>
      </c>
      <c r="P42">
        <f>Report!$H$60</f>
        <v>0</v>
      </c>
    </row>
    <row r="43" spans="1:16" x14ac:dyDescent="0.2">
      <c r="A43" t="s">
        <v>67</v>
      </c>
      <c r="B43">
        <v>901</v>
      </c>
      <c r="C43">
        <v>4</v>
      </c>
      <c r="D43" t="s">
        <v>76</v>
      </c>
      <c r="E43" s="108">
        <f>Report!$B$2</f>
        <v>45499</v>
      </c>
      <c r="F43" s="109">
        <f>Report!$C$27</f>
        <v>0.43194444444444446</v>
      </c>
      <c r="G43" s="109" t="str">
        <f>Report!$D$27</f>
        <v>PDT</v>
      </c>
      <c r="H43">
        <f>Report!I18</f>
        <v>15</v>
      </c>
      <c r="I43">
        <f>IF(Report!J18,Report!J18,"")</f>
        <v>30.12</v>
      </c>
      <c r="J43">
        <f>IF(Report!K18,Report!K18,"")</f>
        <v>10.86</v>
      </c>
      <c r="K43" t="str">
        <f>IF(Report!L18,Report!L18,"")</f>
        <v/>
      </c>
      <c r="L43">
        <f>IF(Report!M18,Report!M18,"")</f>
        <v>4.57</v>
      </c>
      <c r="M43" s="118">
        <f>IF(Report!N18&gt;=0,Report!N18,"")</f>
        <v>0.51299198850150052</v>
      </c>
      <c r="N43" s="110">
        <f t="shared" si="0"/>
        <v>45499.431944444441</v>
      </c>
      <c r="O43" t="str">
        <f>TRIM("Polly: "&amp;Report!$J$25&amp;" "&amp;Report!J$26&amp;" "&amp;Report!$J$27&amp;" "&amp;Report!$J$28)</f>
        <v>Polly: sunny skies, calm water, no wind</v>
      </c>
      <c r="P43">
        <f>Report!$H$60</f>
        <v>0</v>
      </c>
    </row>
    <row r="44" spans="1:16" x14ac:dyDescent="0.2">
      <c r="A44" t="s">
        <v>67</v>
      </c>
      <c r="B44">
        <v>901</v>
      </c>
      <c r="C44">
        <v>4</v>
      </c>
      <c r="D44" t="s">
        <v>76</v>
      </c>
      <c r="E44" s="108">
        <f>Report!$B$2</f>
        <v>45499</v>
      </c>
      <c r="F44" s="109">
        <f>Report!$C$27</f>
        <v>0.43194444444444446</v>
      </c>
      <c r="G44" s="109" t="str">
        <f>Report!$D$27</f>
        <v>PDT</v>
      </c>
      <c r="H44">
        <f>Report!I19</f>
        <v>20</v>
      </c>
      <c r="I44">
        <f>IF(Report!J19,Report!J19,"")</f>
        <v>30.17</v>
      </c>
      <c r="J44">
        <f>IF(Report!K19,Report!K19,"")</f>
        <v>10.74</v>
      </c>
      <c r="K44" t="str">
        <f>IF(Report!L19,Report!L19,"")</f>
        <v/>
      </c>
      <c r="L44">
        <f>IF(Report!M19,Report!M19,"")</f>
        <v>4.78</v>
      </c>
      <c r="M44" s="118">
        <f>IF(Report!N19&gt;=0,Report!N19,"")</f>
        <v>0.53529291898863318</v>
      </c>
      <c r="N44" s="110">
        <f t="shared" si="0"/>
        <v>45499.431944444441</v>
      </c>
      <c r="O44" t="str">
        <f>TRIM("Polly: "&amp;Report!$J$25&amp;" "&amp;Report!J$26&amp;" "&amp;Report!$J$27&amp;" "&amp;Report!$J$28)</f>
        <v>Polly: sunny skies, calm water, no wind</v>
      </c>
      <c r="P44">
        <f>Report!$H$60</f>
        <v>0</v>
      </c>
    </row>
    <row r="45" spans="1:16" x14ac:dyDescent="0.2">
      <c r="A45" t="s">
        <v>67</v>
      </c>
      <c r="B45">
        <v>901</v>
      </c>
      <c r="C45">
        <v>4</v>
      </c>
      <c r="D45" t="s">
        <v>76</v>
      </c>
      <c r="E45" s="108">
        <f>Report!$B$2</f>
        <v>45499</v>
      </c>
      <c r="F45" s="109">
        <f>Report!$C$27</f>
        <v>0.43194444444444446</v>
      </c>
      <c r="G45" s="109" t="str">
        <f>Report!$D$27</f>
        <v>PDT</v>
      </c>
      <c r="H45">
        <f>Report!I20</f>
        <v>25</v>
      </c>
      <c r="I45">
        <f>IF(Report!J20,Report!J20,"")</f>
        <v>30.42</v>
      </c>
      <c r="J45">
        <f>IF(Report!K20,Report!K20,"")</f>
        <v>10.25</v>
      </c>
      <c r="K45" t="str">
        <f>IF(Report!L20,Report!L20,"")</f>
        <v/>
      </c>
      <c r="L45">
        <f>IF(Report!M20,Report!M20,"")</f>
        <v>2.74</v>
      </c>
      <c r="M45" s="118">
        <f>IF(Report!N20&gt;=0,Report!N20,"")</f>
        <v>0.30395271649420497</v>
      </c>
      <c r="N45" s="110">
        <f t="shared" si="0"/>
        <v>45499.431944444441</v>
      </c>
      <c r="O45" t="str">
        <f>TRIM("Polly: "&amp;Report!$J$25&amp;" "&amp;Report!J$26&amp;" "&amp;Report!$J$27&amp;" "&amp;Report!$J$28)</f>
        <v>Polly: sunny skies, calm water, no wind</v>
      </c>
      <c r="P45">
        <f>Report!$H$60</f>
        <v>0</v>
      </c>
    </row>
    <row r="46" spans="1:16" x14ac:dyDescent="0.2">
      <c r="A46" t="s">
        <v>67</v>
      </c>
      <c r="B46">
        <v>901</v>
      </c>
      <c r="C46">
        <v>4</v>
      </c>
      <c r="D46" t="s">
        <v>76</v>
      </c>
      <c r="E46" s="108">
        <f>Report!$B$2</f>
        <v>45499</v>
      </c>
      <c r="F46" s="109">
        <f>Report!$C$27</f>
        <v>0.43194444444444446</v>
      </c>
      <c r="G46" s="109" t="str">
        <f>Report!$D$27</f>
        <v>PDT</v>
      </c>
      <c r="H46">
        <f>Report!I21</f>
        <v>30</v>
      </c>
      <c r="I46" t="str">
        <f>IF(Report!J21,Report!J21,"")</f>
        <v/>
      </c>
      <c r="J46" t="str">
        <f>IF(Report!K21,Report!K21,"")</f>
        <v/>
      </c>
      <c r="K46" t="str">
        <f>IF(Report!L21,Report!L21,"")</f>
        <v/>
      </c>
      <c r="L46" t="str">
        <f>IF(Report!M21,Report!M21,"")</f>
        <v/>
      </c>
      <c r="M46" s="118" t="str">
        <f>IF(Report!N21&gt;=0,Report!N21,"")</f>
        <v/>
      </c>
      <c r="N46" s="110">
        <f t="shared" si="0"/>
        <v>45499.431944444441</v>
      </c>
      <c r="O46" t="str">
        <f>TRIM("Polly: "&amp;Report!$J$25&amp;" "&amp;Report!J$26&amp;" "&amp;Report!$J$27&amp;" "&amp;Report!$J$28)</f>
        <v>Polly: sunny skies, calm water, no wind</v>
      </c>
      <c r="P46">
        <f>Report!$H$60</f>
        <v>0</v>
      </c>
    </row>
    <row r="47" spans="1:16" x14ac:dyDescent="0.2">
      <c r="A47" t="s">
        <v>67</v>
      </c>
      <c r="B47">
        <v>901</v>
      </c>
      <c r="C47">
        <v>4</v>
      </c>
      <c r="D47" t="s">
        <v>76</v>
      </c>
      <c r="E47" s="108">
        <f>Report!$B$2</f>
        <v>45499</v>
      </c>
      <c r="F47" s="109">
        <f>Report!$C$27</f>
        <v>0.43194444444444446</v>
      </c>
      <c r="G47" s="109" t="str">
        <f>Report!$D$27</f>
        <v>PDT</v>
      </c>
      <c r="H47">
        <f>Report!I22</f>
        <v>35</v>
      </c>
      <c r="I47" t="str">
        <f>IF(Report!J22,Report!J22,"")</f>
        <v/>
      </c>
      <c r="J47" t="str">
        <f>IF(Report!K22,Report!K22,"")</f>
        <v/>
      </c>
      <c r="K47" t="str">
        <f>IF(Report!L22,Report!L22,"")</f>
        <v/>
      </c>
      <c r="L47" t="str">
        <f>IF(Report!M22,Report!M22,"")</f>
        <v/>
      </c>
      <c r="M47" s="118" t="str">
        <f>IF(Report!N22&gt;=0,Report!N22,"")</f>
        <v/>
      </c>
      <c r="N47" s="110">
        <f t="shared" si="0"/>
        <v>45499.431944444441</v>
      </c>
      <c r="O47" t="str">
        <f>TRIM("Polly: "&amp;Report!$J$25&amp;" "&amp;Report!J$26&amp;" "&amp;Report!$J$27&amp;" "&amp;Report!$J$28)</f>
        <v>Polly: sunny skies, calm water, no wind</v>
      </c>
      <c r="P47">
        <f>Report!$H$60</f>
        <v>0</v>
      </c>
    </row>
    <row r="48" spans="1:16" x14ac:dyDescent="0.2">
      <c r="A48" t="s">
        <v>67</v>
      </c>
      <c r="B48">
        <v>901</v>
      </c>
      <c r="C48">
        <v>5</v>
      </c>
      <c r="D48" t="s">
        <v>77</v>
      </c>
      <c r="E48" s="108">
        <f>Report!$B$2</f>
        <v>45499</v>
      </c>
      <c r="F48" s="109">
        <f>Report!$J$24</f>
        <v>0.40763888888888888</v>
      </c>
      <c r="G48" s="109" t="str">
        <f>Report!$K$24</f>
        <v>PDT</v>
      </c>
      <c r="H48">
        <f>Report!B6</f>
        <v>0</v>
      </c>
      <c r="I48">
        <f>IF(Report!C6,Report!C6,"")</f>
        <v>5.76</v>
      </c>
      <c r="J48">
        <f>IF(Report!D6,Report!D6,"")</f>
        <v>20.309999999999999</v>
      </c>
      <c r="K48" t="str">
        <f>IF(Report!E6,Report!E6,"")</f>
        <v/>
      </c>
      <c r="L48">
        <f>IF(Report!F6,Report!F6,"")</f>
        <v>8.6300000000000008</v>
      </c>
      <c r="M48" s="118">
        <f>IF(Report!G6&gt;=0,Report!G6,"")</f>
        <v>1.0101021020759742</v>
      </c>
      <c r="N48" s="110">
        <f t="shared" si="0"/>
        <v>45499.407638888886</v>
      </c>
      <c r="O48" t="str">
        <f>TRIM("5KM: "&amp;Report!$C$28&amp;" "&amp;Report!$C$29&amp;" "&amp;Report!$C$30&amp;" "&amp;Report!$C$31)</f>
        <v>5KM: sunny skies, calm water, no wind</v>
      </c>
      <c r="P48">
        <f>Report!$H$60</f>
        <v>0</v>
      </c>
    </row>
    <row r="49" spans="1:16" x14ac:dyDescent="0.2">
      <c r="A49" t="s">
        <v>67</v>
      </c>
      <c r="B49">
        <v>901</v>
      </c>
      <c r="C49">
        <v>5</v>
      </c>
      <c r="D49" t="s">
        <v>77</v>
      </c>
      <c r="E49" s="108">
        <f>Report!$B$2</f>
        <v>45499</v>
      </c>
      <c r="F49" s="109">
        <f>Report!$J$24</f>
        <v>0.40763888888888888</v>
      </c>
      <c r="G49" s="109" t="str">
        <f>Report!$K$24</f>
        <v>PDT</v>
      </c>
      <c r="H49">
        <f>Report!B7</f>
        <v>1</v>
      </c>
      <c r="I49">
        <f>IF(Report!C7,Report!C7,"")</f>
        <v>8.64</v>
      </c>
      <c r="J49">
        <f>IF(Report!D7,Report!D7,"")</f>
        <v>20.07</v>
      </c>
      <c r="K49" t="str">
        <f>IF(Report!E7,Report!E7,"")</f>
        <v/>
      </c>
      <c r="L49">
        <f>IF(Report!F7,Report!F7,"")</f>
        <v>8.5299999999999994</v>
      </c>
      <c r="M49" s="118">
        <f>IF(Report!G7&gt;=0,Report!G7,"")</f>
        <v>1.0107234176207245</v>
      </c>
      <c r="N49" s="110">
        <f t="shared" si="0"/>
        <v>45499.407638888886</v>
      </c>
      <c r="O49" t="str">
        <f>TRIM("5KM: "&amp;Report!$C$28&amp;" "&amp;Report!$C$29&amp;" "&amp;Report!$C$30&amp;" "&amp;Report!$C$31)</f>
        <v>5KM: sunny skies, calm water, no wind</v>
      </c>
      <c r="P49">
        <f>Report!$H$60</f>
        <v>0</v>
      </c>
    </row>
    <row r="50" spans="1:16" x14ac:dyDescent="0.2">
      <c r="A50" t="s">
        <v>67</v>
      </c>
      <c r="B50">
        <v>901</v>
      </c>
      <c r="C50">
        <v>5</v>
      </c>
      <c r="D50" t="s">
        <v>77</v>
      </c>
      <c r="E50" s="108">
        <f>Report!$B$2</f>
        <v>45499</v>
      </c>
      <c r="F50" s="109">
        <f>Report!$J$24</f>
        <v>0.40763888888888888</v>
      </c>
      <c r="G50" s="109" t="str">
        <f>Report!$K$24</f>
        <v>PDT</v>
      </c>
      <c r="H50">
        <f>Report!B8</f>
        <v>2</v>
      </c>
      <c r="I50">
        <f>IF(Report!C8,Report!C8,"")</f>
        <v>11.21</v>
      </c>
      <c r="J50">
        <f>IF(Report!D8,Report!D8,"")</f>
        <v>19.62</v>
      </c>
      <c r="K50" t="str">
        <f>IF(Report!E8,Report!E8,"")</f>
        <v/>
      </c>
      <c r="L50">
        <f>IF(Report!F8,Report!F8,"")</f>
        <v>8.4429999999999996</v>
      </c>
      <c r="M50" s="118">
        <f>IF(Report!G8&gt;=0,Report!G8,"")</f>
        <v>1.0071832622753307</v>
      </c>
      <c r="N50" s="110">
        <f t="shared" si="0"/>
        <v>45499.407638888886</v>
      </c>
      <c r="O50" t="str">
        <f>TRIM("5KM: "&amp;Report!$C$28&amp;" "&amp;Report!$C$29&amp;" "&amp;Report!$C$30&amp;" "&amp;Report!$C$31)</f>
        <v>5KM: sunny skies, calm water, no wind</v>
      </c>
      <c r="P50">
        <f>Report!$H$60</f>
        <v>0</v>
      </c>
    </row>
    <row r="51" spans="1:16" x14ac:dyDescent="0.2">
      <c r="A51" t="s">
        <v>67</v>
      </c>
      <c r="B51">
        <v>901</v>
      </c>
      <c r="C51">
        <v>5</v>
      </c>
      <c r="D51" t="s">
        <v>77</v>
      </c>
      <c r="E51" s="108">
        <f>Report!$B$2</f>
        <v>45499</v>
      </c>
      <c r="F51" s="109">
        <f>Report!$J$24</f>
        <v>0.40763888888888888</v>
      </c>
      <c r="G51" s="109" t="str">
        <f>Report!$K$24</f>
        <v>PDT</v>
      </c>
      <c r="H51">
        <f>Report!B9</f>
        <v>3</v>
      </c>
      <c r="I51">
        <f>IF(Report!C9,Report!C9,"")</f>
        <v>14.15</v>
      </c>
      <c r="J51">
        <f>IF(Report!D9,Report!D9,"")</f>
        <v>19.87</v>
      </c>
      <c r="K51" t="str">
        <f>IF(Report!E9,Report!E9,"")</f>
        <v/>
      </c>
      <c r="L51">
        <f>IF(Report!F9,Report!F9,"")</f>
        <v>8.42</v>
      </c>
      <c r="M51" s="118">
        <f>IF(Report!G9&gt;=0,Report!G9,"")</f>
        <v>1.0271379020691311</v>
      </c>
      <c r="N51" s="110">
        <f t="shared" si="0"/>
        <v>45499.407638888886</v>
      </c>
      <c r="O51" t="str">
        <f>TRIM("5KM: "&amp;Report!$C$28&amp;" "&amp;Report!$C$29&amp;" "&amp;Report!$C$30&amp;" "&amp;Report!$C$31)</f>
        <v>5KM: sunny skies, calm water, no wind</v>
      </c>
      <c r="P51">
        <f>Report!$H$60</f>
        <v>0</v>
      </c>
    </row>
    <row r="52" spans="1:16" x14ac:dyDescent="0.2">
      <c r="A52" t="s">
        <v>67</v>
      </c>
      <c r="B52">
        <v>901</v>
      </c>
      <c r="C52">
        <v>5</v>
      </c>
      <c r="D52" t="s">
        <v>77</v>
      </c>
      <c r="E52" s="108">
        <f>Report!$B$2</f>
        <v>45499</v>
      </c>
      <c r="F52" s="109">
        <f>Report!$J$24</f>
        <v>0.40763888888888888</v>
      </c>
      <c r="G52" s="109" t="str">
        <f>Report!$K$24</f>
        <v>PDT</v>
      </c>
      <c r="H52">
        <f>Report!B10</f>
        <v>4</v>
      </c>
      <c r="I52">
        <f>IF(Report!C10,Report!C10,"")</f>
        <v>14.92</v>
      </c>
      <c r="J52">
        <f>IF(Report!D10,Report!D10,"")</f>
        <v>19.690000000000001</v>
      </c>
      <c r="K52" t="str">
        <f>IF(Report!E10,Report!E10,"")</f>
        <v/>
      </c>
      <c r="L52">
        <f>IF(Report!F10,Report!F10,"")</f>
        <v>8.42</v>
      </c>
      <c r="M52" s="118">
        <f>IF(Report!G10&gt;=0,Report!G10,"")</f>
        <v>1.0284704520715928</v>
      </c>
      <c r="N52" s="110">
        <f t="shared" si="0"/>
        <v>45499.407638888886</v>
      </c>
      <c r="O52" t="str">
        <f>TRIM("5KM: "&amp;Report!$C$28&amp;" "&amp;Report!$C$29&amp;" "&amp;Report!$C$30&amp;" "&amp;Report!$C$31)</f>
        <v>5KM: sunny skies, calm water, no wind</v>
      </c>
      <c r="P52">
        <f>Report!$H$60</f>
        <v>0</v>
      </c>
    </row>
    <row r="53" spans="1:16" x14ac:dyDescent="0.2">
      <c r="A53" t="s">
        <v>67</v>
      </c>
      <c r="B53">
        <v>901</v>
      </c>
      <c r="C53">
        <v>5</v>
      </c>
      <c r="D53" t="s">
        <v>77</v>
      </c>
      <c r="E53" s="108">
        <f>Report!$B$2</f>
        <v>45499</v>
      </c>
      <c r="F53" s="109">
        <f>Report!$J$24</f>
        <v>0.40763888888888888</v>
      </c>
      <c r="G53" s="109" t="str">
        <f>Report!$K$24</f>
        <v>PDT</v>
      </c>
      <c r="H53">
        <f>Report!B11</f>
        <v>5</v>
      </c>
      <c r="I53">
        <f>IF(Report!C11,Report!C11,"")</f>
        <v>24</v>
      </c>
      <c r="J53">
        <f>IF(Report!D11,Report!D11,"")</f>
        <v>16.239999999999998</v>
      </c>
      <c r="K53" t="str">
        <f>IF(Report!E11,Report!E11,"")</f>
        <v/>
      </c>
      <c r="L53">
        <f>IF(Report!F11,Report!F11,"")</f>
        <v>6.9</v>
      </c>
      <c r="M53" s="118">
        <f>IF(Report!G11&gt;=0,Report!G11,"")</f>
        <v>0.83423918327661639</v>
      </c>
      <c r="N53" s="110">
        <f t="shared" si="0"/>
        <v>45499.407638888886</v>
      </c>
      <c r="O53" t="str">
        <f>TRIM("5KM: "&amp;Report!$C$28&amp;" "&amp;Report!$C$29&amp;" "&amp;Report!$C$30&amp;" "&amp;Report!$C$31)</f>
        <v>5KM: sunny skies, calm water, no wind</v>
      </c>
      <c r="P53">
        <f>Report!$H$60</f>
        <v>0</v>
      </c>
    </row>
    <row r="54" spans="1:16" x14ac:dyDescent="0.2">
      <c r="A54" t="s">
        <v>67</v>
      </c>
      <c r="B54">
        <v>901</v>
      </c>
      <c r="C54">
        <v>5</v>
      </c>
      <c r="D54" t="s">
        <v>77</v>
      </c>
      <c r="E54" s="108">
        <f>Report!$B$2</f>
        <v>45499</v>
      </c>
      <c r="F54" s="109">
        <f>Report!$J$24</f>
        <v>0.40763888888888888</v>
      </c>
      <c r="G54" s="109" t="str">
        <f>Report!$K$24</f>
        <v>PDT</v>
      </c>
      <c r="H54">
        <f>Report!B12</f>
        <v>6</v>
      </c>
      <c r="I54">
        <f>IF(Report!C12,Report!C12,"")</f>
        <v>27.41</v>
      </c>
      <c r="J54">
        <f>IF(Report!D12,Report!D12,"")</f>
        <v>14.2</v>
      </c>
      <c r="K54" t="str">
        <f>IF(Report!E12,Report!E12,"")</f>
        <v/>
      </c>
      <c r="L54">
        <f>IF(Report!F12,Report!F12,"")</f>
        <v>6.75</v>
      </c>
      <c r="M54" s="118">
        <f>IF(Report!G12&gt;=0,Report!G12,"")</f>
        <v>0.80020926351421051</v>
      </c>
      <c r="N54" s="110">
        <f t="shared" si="0"/>
        <v>45499.407638888886</v>
      </c>
      <c r="O54" t="str">
        <f>TRIM("5KM: "&amp;Report!$C$28&amp;" "&amp;Report!$C$29&amp;" "&amp;Report!$C$30&amp;" "&amp;Report!$C$31)</f>
        <v>5KM: sunny skies, calm water, no wind</v>
      </c>
      <c r="P54">
        <f>Report!$H$60</f>
        <v>0</v>
      </c>
    </row>
    <row r="55" spans="1:16" x14ac:dyDescent="0.2">
      <c r="A55" t="s">
        <v>67</v>
      </c>
      <c r="B55">
        <v>901</v>
      </c>
      <c r="C55">
        <v>5</v>
      </c>
      <c r="D55" t="s">
        <v>77</v>
      </c>
      <c r="E55" s="108">
        <f>Report!$B$2</f>
        <v>45499</v>
      </c>
      <c r="F55" s="109">
        <f>Report!$J$24</f>
        <v>0.40763888888888888</v>
      </c>
      <c r="G55" s="109" t="str">
        <f>Report!$K$24</f>
        <v>PDT</v>
      </c>
      <c r="H55">
        <f>Report!B13</f>
        <v>7</v>
      </c>
      <c r="I55">
        <f>IF(Report!C13,Report!C13,"")</f>
        <v>29.12</v>
      </c>
      <c r="J55">
        <f>IF(Report!D13,Report!D13,"")</f>
        <v>12.44</v>
      </c>
      <c r="K55" t="str">
        <f>IF(Report!E13,Report!E13,"")</f>
        <v/>
      </c>
      <c r="L55">
        <f>IF(Report!F13,Report!F13,"")</f>
        <v>6.7</v>
      </c>
      <c r="M55" s="118">
        <f>IF(Report!G13&gt;=0,Report!G13,"")</f>
        <v>0.7736883910796517</v>
      </c>
      <c r="N55" s="110">
        <f t="shared" si="0"/>
        <v>45499.407638888886</v>
      </c>
      <c r="O55" t="str">
        <f>TRIM("5KM: "&amp;Report!$C$28&amp;" "&amp;Report!$C$29&amp;" "&amp;Report!$C$30&amp;" "&amp;Report!$C$31)</f>
        <v>5KM: sunny skies, calm water, no wind</v>
      </c>
      <c r="P55">
        <f>Report!$H$60</f>
        <v>0</v>
      </c>
    </row>
    <row r="56" spans="1:16" x14ac:dyDescent="0.2">
      <c r="A56" t="s">
        <v>67</v>
      </c>
      <c r="B56">
        <v>901</v>
      </c>
      <c r="C56">
        <v>5</v>
      </c>
      <c r="D56" t="s">
        <v>77</v>
      </c>
      <c r="E56" s="108">
        <f>Report!$B$2</f>
        <v>45499</v>
      </c>
      <c r="F56" s="109">
        <f>Report!$J$24</f>
        <v>0.40763888888888888</v>
      </c>
      <c r="G56" s="109" t="str">
        <f>Report!$K$24</f>
        <v>PDT</v>
      </c>
      <c r="H56">
        <f>Report!B14</f>
        <v>8</v>
      </c>
      <c r="I56">
        <f>IF(Report!C14,Report!C14,"")</f>
        <v>29.25</v>
      </c>
      <c r="J56">
        <f>IF(Report!D14,Report!D14,"")</f>
        <v>12.24</v>
      </c>
      <c r="K56" t="str">
        <f>IF(Report!E14,Report!E14,"")</f>
        <v/>
      </c>
      <c r="L56">
        <f>IF(Report!F14,Report!F14,"")</f>
        <v>6.68</v>
      </c>
      <c r="M56" s="118">
        <f>IF(Report!G14&gt;=0,Report!G14,"")</f>
        <v>0.76868631089027961</v>
      </c>
      <c r="N56" s="110">
        <f t="shared" si="0"/>
        <v>45499.407638888886</v>
      </c>
      <c r="O56" t="str">
        <f>TRIM("5KM: "&amp;Report!$C$28&amp;" "&amp;Report!$C$29&amp;" "&amp;Report!$C$30&amp;" "&amp;Report!$C$31)</f>
        <v>5KM: sunny skies, calm water, no wind</v>
      </c>
      <c r="P56">
        <f>Report!$H$60</f>
        <v>0</v>
      </c>
    </row>
    <row r="57" spans="1:16" x14ac:dyDescent="0.2">
      <c r="A57" t="s">
        <v>67</v>
      </c>
      <c r="B57">
        <v>901</v>
      </c>
      <c r="C57">
        <v>5</v>
      </c>
      <c r="D57" t="s">
        <v>77</v>
      </c>
      <c r="E57" s="108">
        <f>Report!$B$2</f>
        <v>45499</v>
      </c>
      <c r="F57" s="109">
        <f>Report!$J$24</f>
        <v>0.40763888888888888</v>
      </c>
      <c r="G57" s="109" t="str">
        <f>Report!$K$24</f>
        <v>PDT</v>
      </c>
      <c r="H57">
        <f>Report!B15</f>
        <v>9</v>
      </c>
      <c r="I57">
        <f>IF(Report!C15,Report!C15,"")</f>
        <v>29.41</v>
      </c>
      <c r="J57">
        <f>IF(Report!D15,Report!D15,"")</f>
        <v>12.05</v>
      </c>
      <c r="K57" t="str">
        <f>IF(Report!E15,Report!E15,"")</f>
        <v/>
      </c>
      <c r="L57">
        <f>IF(Report!F15,Report!F15,"")</f>
        <v>7.1</v>
      </c>
      <c r="M57" s="118">
        <f>IF(Report!G15&gt;=0,Report!G15,"")</f>
        <v>0.81449188857701604</v>
      </c>
      <c r="N57" s="110">
        <f t="shared" si="0"/>
        <v>45499.407638888886</v>
      </c>
      <c r="O57" t="str">
        <f>TRIM("5KM: "&amp;Report!$C$28&amp;" "&amp;Report!$C$29&amp;" "&amp;Report!$C$30&amp;" "&amp;Report!$C$31)</f>
        <v>5KM: sunny skies, calm water, no wind</v>
      </c>
      <c r="P57">
        <f>Report!$H$60</f>
        <v>0</v>
      </c>
    </row>
    <row r="58" spans="1:16" x14ac:dyDescent="0.2">
      <c r="A58" t="s">
        <v>67</v>
      </c>
      <c r="B58">
        <v>901</v>
      </c>
      <c r="C58">
        <v>5</v>
      </c>
      <c r="D58" t="s">
        <v>77</v>
      </c>
      <c r="E58" s="108">
        <f>Report!$B$2</f>
        <v>45499</v>
      </c>
      <c r="F58" s="109">
        <f>Report!$J$24</f>
        <v>0.40763888888888888</v>
      </c>
      <c r="G58" s="109" t="str">
        <f>Report!$K$24</f>
        <v>PDT</v>
      </c>
      <c r="H58">
        <f>Report!B16</f>
        <v>10</v>
      </c>
      <c r="I58">
        <f>IF(Report!C16,Report!C16,"")</f>
        <v>29.45</v>
      </c>
      <c r="J58">
        <f>IF(Report!D16,Report!D16,"")</f>
        <v>12.06</v>
      </c>
      <c r="K58" t="str">
        <f>IF(Report!E16,Report!E16,"")</f>
        <v/>
      </c>
      <c r="L58">
        <f>IF(Report!F16,Report!F16,"")</f>
        <v>7.14</v>
      </c>
      <c r="M58" s="118">
        <f>IF(Report!G16&gt;=0,Report!G16,"")</f>
        <v>0.81947916338650872</v>
      </c>
      <c r="N58" s="110">
        <f t="shared" si="0"/>
        <v>45499.407638888886</v>
      </c>
      <c r="O58" t="str">
        <f>TRIM("5KM: "&amp;Report!$C$28&amp;" "&amp;Report!$C$29&amp;" "&amp;Report!$C$30&amp;" "&amp;Report!$C$31)</f>
        <v>5KM: sunny skies, calm water, no wind</v>
      </c>
      <c r="P58">
        <f>Report!$H$60</f>
        <v>0</v>
      </c>
    </row>
    <row r="59" spans="1:16" x14ac:dyDescent="0.2">
      <c r="A59" t="s">
        <v>67</v>
      </c>
      <c r="B59">
        <v>901</v>
      </c>
      <c r="C59">
        <v>5</v>
      </c>
      <c r="D59" t="s">
        <v>77</v>
      </c>
      <c r="E59" s="108">
        <f>Report!$B$2</f>
        <v>45499</v>
      </c>
      <c r="F59" s="109">
        <f>Report!$J$24</f>
        <v>0.40763888888888888</v>
      </c>
      <c r="G59" s="109" t="str">
        <f>Report!$K$24</f>
        <v>PDT</v>
      </c>
      <c r="H59">
        <f>Report!B17</f>
        <v>12</v>
      </c>
      <c r="I59">
        <f>IF(Report!C17,Report!C17,"")</f>
        <v>29.82</v>
      </c>
      <c r="J59">
        <f>IF(Report!D17,Report!D17,"")</f>
        <v>11.52</v>
      </c>
      <c r="K59" t="str">
        <f>IF(Report!E17,Report!E17,"")</f>
        <v/>
      </c>
      <c r="L59">
        <f>IF(Report!F17,Report!F17,"")</f>
        <v>6.76</v>
      </c>
      <c r="M59" s="118">
        <f>IF(Report!G17&gt;=0,Report!G17,"")</f>
        <v>0.76856787136626625</v>
      </c>
      <c r="N59" s="110">
        <f t="shared" si="0"/>
        <v>45499.407638888886</v>
      </c>
      <c r="O59" t="str">
        <f>TRIM("5KM: "&amp;Report!$C$28&amp;" "&amp;Report!$C$29&amp;" "&amp;Report!$C$30&amp;" "&amp;Report!$C$31)</f>
        <v>5KM: sunny skies, calm water, no wind</v>
      </c>
      <c r="P59">
        <f>Report!$H$60</f>
        <v>0</v>
      </c>
    </row>
    <row r="60" spans="1:16" x14ac:dyDescent="0.2">
      <c r="A60" t="s">
        <v>67</v>
      </c>
      <c r="B60">
        <v>901</v>
      </c>
      <c r="C60">
        <v>5</v>
      </c>
      <c r="D60" t="s">
        <v>77</v>
      </c>
      <c r="E60" s="108">
        <f>Report!$B$2</f>
        <v>45499</v>
      </c>
      <c r="F60" s="109">
        <f>Report!$J$24</f>
        <v>0.40763888888888888</v>
      </c>
      <c r="G60" s="109" t="str">
        <f>Report!$K$24</f>
        <v>PDT</v>
      </c>
      <c r="H60">
        <f>Report!B18</f>
        <v>15</v>
      </c>
      <c r="I60">
        <f>IF(Report!C18,Report!C18,"")</f>
        <v>30.08</v>
      </c>
      <c r="J60">
        <f>IF(Report!D18,Report!D18,"")</f>
        <v>11.12</v>
      </c>
      <c r="K60" t="str">
        <f>IF(Report!E18,Report!E18,"")</f>
        <v/>
      </c>
      <c r="L60">
        <f>IF(Report!F18,Report!F18,"")</f>
        <v>6.27</v>
      </c>
      <c r="M60" s="118">
        <f>IF(Report!G18&gt;=0,Report!G18,"")</f>
        <v>0.70775586407884872</v>
      </c>
      <c r="N60" s="110">
        <f t="shared" si="0"/>
        <v>45499.407638888886</v>
      </c>
      <c r="O60" t="str">
        <f>TRIM("5KM: "&amp;Report!$C$28&amp;" "&amp;Report!$C$29&amp;" "&amp;Report!$C$30&amp;" "&amp;Report!$C$31)</f>
        <v>5KM: sunny skies, calm water, no wind</v>
      </c>
      <c r="P60">
        <f>Report!$H$60</f>
        <v>0</v>
      </c>
    </row>
    <row r="61" spans="1:16" x14ac:dyDescent="0.2">
      <c r="A61" t="s">
        <v>67</v>
      </c>
      <c r="B61">
        <v>901</v>
      </c>
      <c r="C61">
        <v>5</v>
      </c>
      <c r="D61" t="s">
        <v>77</v>
      </c>
      <c r="E61" s="108">
        <f>Report!$B$2</f>
        <v>45499</v>
      </c>
      <c r="F61" s="109">
        <f>Report!$J$24</f>
        <v>0.40763888888888888</v>
      </c>
      <c r="G61" s="109" t="str">
        <f>Report!$K$24</f>
        <v>PDT</v>
      </c>
      <c r="H61">
        <f>Report!B19</f>
        <v>20</v>
      </c>
      <c r="I61">
        <f>IF(Report!C19,Report!C19,"")</f>
        <v>30.22</v>
      </c>
      <c r="J61">
        <f>IF(Report!D19,Report!D19,"")</f>
        <v>10.81</v>
      </c>
      <c r="K61" t="str">
        <f>IF(Report!E19,Report!E19,"")</f>
        <v/>
      </c>
      <c r="L61">
        <f>IF(Report!F19,Report!F19,"")</f>
        <v>5.56</v>
      </c>
      <c r="M61" s="118">
        <f>IF(Report!G19&gt;=0,Report!G19,"")</f>
        <v>0.62383640106655314</v>
      </c>
      <c r="N61" s="110">
        <f t="shared" si="0"/>
        <v>45499.407638888886</v>
      </c>
      <c r="O61" t="str">
        <f>TRIM("5KM: "&amp;Report!$C$28&amp;" "&amp;Report!$C$29&amp;" "&amp;Report!$C$30&amp;" "&amp;Report!$C$31)</f>
        <v>5KM: sunny skies, calm water, no wind</v>
      </c>
      <c r="P61">
        <f>Report!$H$60</f>
        <v>0</v>
      </c>
    </row>
    <row r="62" spans="1:16" x14ac:dyDescent="0.2">
      <c r="A62" t="s">
        <v>67</v>
      </c>
      <c r="B62">
        <v>901</v>
      </c>
      <c r="C62">
        <v>5</v>
      </c>
      <c r="D62" t="s">
        <v>77</v>
      </c>
      <c r="E62" s="108">
        <f>Report!$B$2</f>
        <v>45499</v>
      </c>
      <c r="F62" s="109">
        <f>Report!$J$24</f>
        <v>0.40763888888888888</v>
      </c>
      <c r="G62" s="109" t="str">
        <f>Report!$K$24</f>
        <v>PDT</v>
      </c>
      <c r="H62">
        <f>Report!B20</f>
        <v>25</v>
      </c>
      <c r="I62">
        <f>IF(Report!C20,Report!C20,"")</f>
        <v>30.43</v>
      </c>
      <c r="J62">
        <f>IF(Report!D20,Report!D20,"")</f>
        <v>10.31</v>
      </c>
      <c r="K62" t="str">
        <f>IF(Report!E20,Report!E20,"")</f>
        <v/>
      </c>
      <c r="L62">
        <f>IF(Report!F20,Report!F20,"")</f>
        <v>4.51</v>
      </c>
      <c r="M62" s="118">
        <f>IF(Report!G20&gt;=0,Report!G20,"")</f>
        <v>0.50102152725742055</v>
      </c>
      <c r="N62" s="110">
        <f t="shared" si="0"/>
        <v>45499.407638888886</v>
      </c>
      <c r="O62" t="str">
        <f>TRIM("5KM: "&amp;Report!$C$28&amp;" "&amp;Report!$C$29&amp;" "&amp;Report!$C$30&amp;" "&amp;Report!$C$31)</f>
        <v>5KM: sunny skies, calm water, no wind</v>
      </c>
      <c r="P62">
        <f>Report!$H$60</f>
        <v>0</v>
      </c>
    </row>
    <row r="63" spans="1:16" x14ac:dyDescent="0.2">
      <c r="A63" t="s">
        <v>67</v>
      </c>
      <c r="B63">
        <v>901</v>
      </c>
      <c r="C63">
        <v>5</v>
      </c>
      <c r="D63" t="s">
        <v>77</v>
      </c>
      <c r="E63" s="108">
        <f>Report!$B$2</f>
        <v>45499</v>
      </c>
      <c r="F63" s="109">
        <f>Report!$J$24</f>
        <v>0.40763888888888888</v>
      </c>
      <c r="G63" s="109" t="str">
        <f>Report!$K$24</f>
        <v>PDT</v>
      </c>
      <c r="H63">
        <f>Report!B21</f>
        <v>30</v>
      </c>
      <c r="I63">
        <f>IF(Report!C21,Report!C21,"")</f>
        <v>30.58</v>
      </c>
      <c r="J63">
        <f>IF(Report!D21,Report!D21,"")</f>
        <v>9.9499999999999993</v>
      </c>
      <c r="K63" t="str">
        <f>IF(Report!E21,Report!E21,"")</f>
        <v/>
      </c>
      <c r="L63">
        <f>IF(Report!F21,Report!F21,"")</f>
        <v>2.92</v>
      </c>
      <c r="M63" s="118">
        <f>IF(Report!G21&gt;=0,Report!G21,"")</f>
        <v>0.32204547127522126</v>
      </c>
      <c r="N63" s="110">
        <f t="shared" si="0"/>
        <v>45499.407638888886</v>
      </c>
      <c r="O63" t="str">
        <f>TRIM("5KM: "&amp;Report!$C$28&amp;" "&amp;Report!$C$29&amp;" "&amp;Report!$C$30&amp;" "&amp;Report!$C$31)</f>
        <v>5KM: sunny skies, calm water, no wind</v>
      </c>
      <c r="P63">
        <f>Report!$H$60</f>
        <v>0</v>
      </c>
    </row>
    <row r="64" spans="1:16" x14ac:dyDescent="0.2">
      <c r="A64" t="s">
        <v>67</v>
      </c>
      <c r="B64">
        <v>901</v>
      </c>
      <c r="C64">
        <v>5</v>
      </c>
      <c r="D64" t="s">
        <v>77</v>
      </c>
      <c r="E64" s="108">
        <f>Report!$B$2</f>
        <v>45499</v>
      </c>
      <c r="F64" s="109">
        <f>Report!$J$24</f>
        <v>0.40763888888888888</v>
      </c>
      <c r="G64" s="109" t="str">
        <f>Report!$K$24</f>
        <v>PDT</v>
      </c>
      <c r="H64">
        <f>Report!B22</f>
        <v>35</v>
      </c>
      <c r="I64">
        <f>IF(Report!C22,Report!C22,"")</f>
        <v>30.73</v>
      </c>
      <c r="J64">
        <f>IF(Report!D22,Report!D22,"")</f>
        <v>9.6300000000000008</v>
      </c>
      <c r="K64" t="str">
        <f>IF(Report!E22,Report!E22,"")</f>
        <v/>
      </c>
      <c r="L64">
        <f>IF(Report!F22,Report!F22,"")</f>
        <v>1.92</v>
      </c>
      <c r="M64" s="118">
        <f>IF(Report!G22&gt;=0,Report!G22,"")</f>
        <v>0.21040868673702345</v>
      </c>
      <c r="N64" s="110">
        <f t="shared" si="0"/>
        <v>45499.407638888886</v>
      </c>
      <c r="O64" t="str">
        <f>TRIM("5KM: "&amp;Report!$C$28&amp;" "&amp;Report!$C$29&amp;" "&amp;Report!$C$30&amp;" "&amp;Report!$C$31)</f>
        <v>5KM: sunny skies, calm water, no wind</v>
      </c>
      <c r="P64">
        <f>Report!$H$60</f>
        <v>0</v>
      </c>
    </row>
    <row r="65" spans="1:16" x14ac:dyDescent="0.2">
      <c r="A65" t="s">
        <v>67</v>
      </c>
      <c r="B65">
        <v>901</v>
      </c>
      <c r="C65">
        <v>5</v>
      </c>
      <c r="D65" t="s">
        <v>77</v>
      </c>
      <c r="E65" s="108">
        <f>Report!$B$2</f>
        <v>45499</v>
      </c>
      <c r="F65" s="109">
        <f>Report!$J$24</f>
        <v>0.40763888888888888</v>
      </c>
      <c r="G65" s="109" t="str">
        <f>Report!$K$24</f>
        <v>PDT</v>
      </c>
      <c r="H65">
        <f>Report!B23</f>
        <v>40</v>
      </c>
      <c r="I65">
        <f>IF(Report!C23,Report!C23,"")</f>
        <v>30.86</v>
      </c>
      <c r="J65">
        <f>IF(Report!D23,Report!D23,"")</f>
        <v>9.44</v>
      </c>
      <c r="K65" t="str">
        <f>IF(Report!E23,Report!E23,"")</f>
        <v/>
      </c>
      <c r="L65">
        <f>IF(Report!F23,Report!F23,"")</f>
        <v>1.73</v>
      </c>
      <c r="M65" s="118">
        <f>IF(Report!G23&gt;=0,Report!G23,"")</f>
        <v>0.18891717380302678</v>
      </c>
      <c r="N65" s="110">
        <f t="shared" si="0"/>
        <v>45499.407638888886</v>
      </c>
      <c r="O65" t="str">
        <f>TRIM("5KM: "&amp;Report!$C$28&amp;" "&amp;Report!$C$29&amp;" "&amp;Report!$C$30&amp;" "&amp;Report!$C$31)</f>
        <v>5KM: sunny skies, calm water, no wind</v>
      </c>
      <c r="P65">
        <f>Report!$H$60</f>
        <v>0</v>
      </c>
    </row>
    <row r="66" spans="1:16" x14ac:dyDescent="0.2">
      <c r="A66" t="s">
        <v>67</v>
      </c>
      <c r="B66">
        <v>901</v>
      </c>
      <c r="C66">
        <v>5</v>
      </c>
      <c r="D66" t="s">
        <v>77</v>
      </c>
      <c r="E66" s="108">
        <f>Report!$B$2</f>
        <v>45499</v>
      </c>
      <c r="F66" s="109">
        <f>Report!$J$24</f>
        <v>0.40763888888888888</v>
      </c>
      <c r="G66" s="109" t="str">
        <f>Report!$K$24</f>
        <v>PDT</v>
      </c>
      <c r="H66">
        <f>Report!B24</f>
        <v>45</v>
      </c>
      <c r="I66">
        <f>IF(Report!C24,Report!C24,"")</f>
        <v>30.92</v>
      </c>
      <c r="J66">
        <f>IF(Report!D24,Report!D24,"")</f>
        <v>9.35</v>
      </c>
      <c r="K66" t="str">
        <f>IF(Report!E24,Report!E24,"")</f>
        <v/>
      </c>
      <c r="L66">
        <f>IF(Report!F24,Report!F24,"")</f>
        <v>1.74</v>
      </c>
      <c r="M66" s="118">
        <f>IF(Report!G24&gt;=0,Report!G24,"")</f>
        <v>0.18968763197663471</v>
      </c>
      <c r="N66" s="110">
        <f t="shared" si="0"/>
        <v>45499.407638888886</v>
      </c>
      <c r="O66" t="str">
        <f>TRIM("5KM: "&amp;Report!$C$28&amp;" "&amp;Report!$C$29&amp;" "&amp;Report!$C$30&amp;" "&amp;Report!$C$31)</f>
        <v>5KM: sunny skies, calm water, no wind</v>
      </c>
      <c r="P66">
        <f>Report!$H$60</f>
        <v>0</v>
      </c>
    </row>
    <row r="67" spans="1:16" x14ac:dyDescent="0.2">
      <c r="A67" t="s">
        <v>67</v>
      </c>
      <c r="B67">
        <v>901</v>
      </c>
      <c r="C67">
        <v>5</v>
      </c>
      <c r="D67" t="s">
        <v>77</v>
      </c>
      <c r="E67" s="108">
        <f>Report!$B$2</f>
        <v>45499</v>
      </c>
      <c r="F67" s="109">
        <f>Report!$J$24</f>
        <v>0.40763888888888888</v>
      </c>
      <c r="G67" s="109" t="str">
        <f>Report!$K$24</f>
        <v>PDT</v>
      </c>
      <c r="H67">
        <f>Report!B25</f>
        <v>50</v>
      </c>
      <c r="I67">
        <f>IF(Report!C25,Report!C25,"")</f>
        <v>30.98</v>
      </c>
      <c r="J67">
        <f>IF(Report!D25,Report!D25,"")</f>
        <v>9.25</v>
      </c>
      <c r="K67" t="str">
        <f>IF(Report!E25,Report!E25,"")</f>
        <v/>
      </c>
      <c r="L67">
        <f>IF(Report!F25,Report!F25,"")</f>
        <v>1.84</v>
      </c>
      <c r="M67" s="118">
        <f>IF(Report!G25&gt;=0,Report!G25,"")</f>
        <v>0.20020208550201957</v>
      </c>
      <c r="N67" s="110">
        <f t="shared" ref="N67" si="1">E67+F67</f>
        <v>45499.407638888886</v>
      </c>
      <c r="O67" t="str">
        <f>TRIM("5KM: "&amp;Report!$C$28&amp;" "&amp;Report!$C$29&amp;" "&amp;Report!$C$30&amp;" "&amp;Report!$C$31)</f>
        <v>5KM: sunny skies, calm water, no wind</v>
      </c>
      <c r="P67">
        <f>Report!$H$60</f>
        <v>0</v>
      </c>
    </row>
  </sheetData>
  <sheetProtection sheet="1" objects="1" scenarios="1" sort="0" autoFilter="0" pivotTables="0"/>
  <conditionalFormatting sqref="H2:H67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{B902DD6E-2A9C-4E36-A878-E7B593B022A3}</x14:id>
        </ext>
      </extLst>
    </cfRule>
  </conditionalFormatting>
  <conditionalFormatting sqref="I2:I67">
    <cfRule type="colorScale" priority="4">
      <colorScale>
        <cfvo type="min"/>
        <cfvo type="max"/>
        <color theme="3" tint="0.59999389629810485"/>
        <color rgb="FFFFEF9C"/>
      </colorScale>
    </cfRule>
  </conditionalFormatting>
  <conditionalFormatting sqref="J2:J67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2:L6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:M6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902DD6E-2A9C-4E36-A878-E7B593B022A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H2:H67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syncVertical="1" syncRef="A1" transitionEvaluation="1">
    <pageSetUpPr fitToPage="1"/>
  </sheetPr>
  <dimension ref="A1:AK101"/>
  <sheetViews>
    <sheetView showGridLines="0" zoomScale="115" workbookViewId="0">
      <selection sqref="A1:XFD1048576"/>
    </sheetView>
  </sheetViews>
  <sheetFormatPr defaultColWidth="9.7109375" defaultRowHeight="12" customHeight="1" x14ac:dyDescent="0.2"/>
  <cols>
    <col min="1" max="1" width="9.28515625" style="1" customWidth="1"/>
    <col min="2" max="2" width="6.7109375" style="1" customWidth="1"/>
    <col min="3" max="4" width="7.7109375" style="1" customWidth="1"/>
    <col min="5" max="5" width="7.28515625" style="1" customWidth="1"/>
    <col min="6" max="7" width="8.28515625" style="1" customWidth="1"/>
    <col min="8" max="8" width="8.7109375" style="1" customWidth="1"/>
    <col min="9" max="9" width="6.7109375" style="1" customWidth="1"/>
    <col min="10" max="10" width="8.7109375" style="1" customWidth="1"/>
    <col min="11" max="11" width="7.7109375" style="1" customWidth="1"/>
    <col min="12" max="12" width="7.28515625" style="1" customWidth="1"/>
    <col min="13" max="13" width="7.7109375" style="1" customWidth="1"/>
    <col min="14" max="14" width="8.28515625" style="1" customWidth="1"/>
    <col min="15" max="15" width="6.28515625" style="1" customWidth="1"/>
    <col min="16" max="16" width="1.7109375" style="1" customWidth="1"/>
    <col min="17" max="17" width="0.85546875" style="1" customWidth="1"/>
    <col min="18" max="18" width="7.28515625" style="1" customWidth="1"/>
    <col min="19" max="19" width="5.7109375" style="1" customWidth="1"/>
    <col min="20" max="20" width="6.28515625" style="1" customWidth="1"/>
    <col min="21" max="16384" width="9.7109375" style="1"/>
  </cols>
  <sheetData>
    <row r="1" spans="1:37" ht="15" customHeight="1" x14ac:dyDescent="0.25">
      <c r="B1" s="150" t="s">
        <v>28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28"/>
      <c r="Q1" s="52"/>
      <c r="R1" s="60"/>
      <c r="S1" s="60"/>
      <c r="T1" s="60"/>
      <c r="U1" s="40"/>
      <c r="V1" s="40"/>
      <c r="W1" s="40"/>
      <c r="X1" s="40"/>
      <c r="Y1" s="40"/>
      <c r="Z1" s="40"/>
    </row>
    <row r="2" spans="1:37" ht="15" customHeight="1" x14ac:dyDescent="0.25">
      <c r="B2" s="157">
        <v>42256</v>
      </c>
      <c r="C2" s="158"/>
      <c r="D2" s="158"/>
      <c r="E2" s="158"/>
      <c r="F2" s="158"/>
      <c r="G2" s="158"/>
      <c r="H2" s="158"/>
      <c r="I2" s="158"/>
      <c r="J2" s="158"/>
      <c r="K2" s="158"/>
      <c r="L2" s="158"/>
      <c r="M2" s="158"/>
      <c r="N2" s="158"/>
      <c r="O2" s="158"/>
      <c r="P2" s="28"/>
      <c r="Q2" s="52"/>
      <c r="R2" s="60"/>
      <c r="S2" s="60"/>
      <c r="T2" s="60"/>
      <c r="U2" s="40"/>
      <c r="V2" s="40"/>
      <c r="W2" s="40"/>
      <c r="X2" s="40"/>
      <c r="Y2" s="40"/>
      <c r="Z2" s="40"/>
    </row>
    <row r="3" spans="1:37" ht="6" customHeight="1" x14ac:dyDescent="0.2">
      <c r="B3" s="22"/>
      <c r="C3" s="26"/>
      <c r="Q3" s="40"/>
      <c r="R3" s="57"/>
      <c r="S3" s="57"/>
      <c r="T3" s="57"/>
      <c r="U3" s="40"/>
      <c r="V3" s="40"/>
      <c r="W3" s="40"/>
      <c r="X3" s="40"/>
      <c r="Y3" s="40"/>
      <c r="Z3" s="40"/>
    </row>
    <row r="4" spans="1:37" ht="12" customHeight="1" x14ac:dyDescent="0.2">
      <c r="B4" s="155" t="s">
        <v>27</v>
      </c>
      <c r="C4" s="155"/>
      <c r="D4" s="155"/>
      <c r="E4" s="155"/>
      <c r="F4" s="155"/>
      <c r="G4" s="155"/>
      <c r="I4" s="155" t="s">
        <v>44</v>
      </c>
      <c r="J4" s="155"/>
      <c r="K4" s="155"/>
      <c r="L4" s="155"/>
      <c r="M4" s="155"/>
      <c r="N4" s="155"/>
      <c r="O4" s="155"/>
      <c r="Q4" s="40"/>
      <c r="R4" s="57"/>
      <c r="S4" s="57"/>
      <c r="T4" s="57"/>
      <c r="U4" s="40"/>
      <c r="V4" s="40"/>
      <c r="W4" s="40"/>
      <c r="X4" s="40"/>
      <c r="Y4" s="40"/>
      <c r="Z4" s="40"/>
    </row>
    <row r="5" spans="1:37" ht="12" customHeight="1" x14ac:dyDescent="0.2">
      <c r="A5" s="6"/>
      <c r="B5" s="19" t="s">
        <v>0</v>
      </c>
      <c r="C5" s="12" t="s">
        <v>1</v>
      </c>
      <c r="D5" s="12" t="s">
        <v>2</v>
      </c>
      <c r="E5" s="13"/>
      <c r="F5" s="149" t="s">
        <v>33</v>
      </c>
      <c r="G5" s="149"/>
      <c r="H5" s="29"/>
      <c r="I5" s="19" t="s">
        <v>0</v>
      </c>
      <c r="J5" s="12" t="s">
        <v>1</v>
      </c>
      <c r="K5" s="12" t="s">
        <v>2</v>
      </c>
      <c r="L5" s="13"/>
      <c r="M5" s="149" t="s">
        <v>33</v>
      </c>
      <c r="N5" s="149"/>
      <c r="O5" s="14" t="s">
        <v>24</v>
      </c>
      <c r="P5" s="6"/>
      <c r="Q5" s="53"/>
      <c r="R5" s="61" t="s">
        <v>24</v>
      </c>
      <c r="S5" s="57"/>
      <c r="T5" s="57"/>
      <c r="U5" s="40"/>
      <c r="V5" s="40"/>
      <c r="W5" s="40"/>
      <c r="X5" s="40"/>
      <c r="Y5" s="40"/>
      <c r="Z5" s="40"/>
    </row>
    <row r="6" spans="1:37" ht="12" customHeight="1" x14ac:dyDescent="0.2">
      <c r="A6" s="6"/>
      <c r="B6" s="20" t="s">
        <v>3</v>
      </c>
      <c r="C6" s="15" t="s">
        <v>12</v>
      </c>
      <c r="D6" s="56" t="s">
        <v>30</v>
      </c>
      <c r="E6" s="16" t="s">
        <v>4</v>
      </c>
      <c r="F6" s="17" t="s">
        <v>13</v>
      </c>
      <c r="G6" s="15" t="s">
        <v>14</v>
      </c>
      <c r="H6" s="29"/>
      <c r="I6" s="20" t="s">
        <v>3</v>
      </c>
      <c r="J6" s="15" t="s">
        <v>12</v>
      </c>
      <c r="K6" s="56" t="s">
        <v>30</v>
      </c>
      <c r="L6" s="16" t="s">
        <v>4</v>
      </c>
      <c r="M6" s="17" t="s">
        <v>13</v>
      </c>
      <c r="N6" s="15" t="s">
        <v>14</v>
      </c>
      <c r="O6" s="18" t="s">
        <v>7</v>
      </c>
      <c r="P6" s="6"/>
      <c r="Q6" s="53"/>
      <c r="R6" s="54" t="s">
        <v>25</v>
      </c>
      <c r="S6" s="57"/>
      <c r="T6" s="57"/>
      <c r="U6" s="40"/>
      <c r="V6" s="40"/>
      <c r="W6" s="40"/>
      <c r="X6" s="40"/>
      <c r="Y6" s="40"/>
      <c r="Z6" s="40"/>
    </row>
    <row r="7" spans="1:37" ht="12" customHeight="1" x14ac:dyDescent="0.2">
      <c r="A7" s="7"/>
      <c r="B7" s="47" t="s">
        <v>5</v>
      </c>
      <c r="C7" s="30"/>
      <c r="D7" s="30"/>
      <c r="E7" s="30"/>
      <c r="F7" s="30"/>
      <c r="G7" s="74">
        <f t="shared" ref="G7:G27" si="0">F7*(33.5+D7)/(475-2.65*C7)</f>
        <v>0</v>
      </c>
      <c r="H7" s="7"/>
      <c r="I7" s="47" t="s">
        <v>5</v>
      </c>
      <c r="J7" s="30"/>
      <c r="K7" s="83"/>
      <c r="L7" s="83"/>
      <c r="M7" s="83"/>
      <c r="N7" s="84">
        <f t="shared" ref="N7:N19" si="1">M7*(33.5+K7)/(475-2.65*J7)</f>
        <v>0</v>
      </c>
      <c r="O7" s="31"/>
      <c r="P7" s="7"/>
      <c r="Q7" s="50"/>
      <c r="R7" s="57"/>
      <c r="S7" s="57"/>
      <c r="T7" s="57"/>
      <c r="U7" s="40"/>
      <c r="V7" s="40"/>
      <c r="W7" s="40"/>
      <c r="X7" s="40"/>
      <c r="Y7" s="40"/>
      <c r="Z7" s="40"/>
      <c r="AJ7" s="2"/>
      <c r="AK7" s="3"/>
    </row>
    <row r="8" spans="1:37" x14ac:dyDescent="0.2">
      <c r="A8" s="7"/>
      <c r="B8" s="75">
        <v>0</v>
      </c>
      <c r="C8" s="30"/>
      <c r="D8" s="30"/>
      <c r="E8" s="30"/>
      <c r="F8" s="30"/>
      <c r="G8" s="74">
        <f t="shared" si="0"/>
        <v>0</v>
      </c>
      <c r="H8" s="7"/>
      <c r="I8" s="75">
        <v>0</v>
      </c>
      <c r="J8" s="30"/>
      <c r="K8" s="30"/>
      <c r="L8" s="30"/>
      <c r="M8" s="30"/>
      <c r="N8" s="34">
        <f t="shared" si="1"/>
        <v>0</v>
      </c>
      <c r="O8" s="9" t="s">
        <v>6</v>
      </c>
      <c r="P8" s="7"/>
      <c r="Q8" s="50"/>
      <c r="R8" s="57"/>
      <c r="S8" s="57"/>
      <c r="T8" s="57"/>
      <c r="U8" s="40"/>
      <c r="V8" s="40"/>
      <c r="W8" s="40"/>
      <c r="X8" s="40"/>
      <c r="Y8" s="40"/>
      <c r="Z8" s="40"/>
    </row>
    <row r="9" spans="1:37" ht="12" customHeight="1" x14ac:dyDescent="0.2">
      <c r="A9" s="7"/>
      <c r="B9" s="75">
        <v>1</v>
      </c>
      <c r="C9" s="30"/>
      <c r="D9" s="30"/>
      <c r="E9" s="30"/>
      <c r="F9" s="30"/>
      <c r="G9" s="74">
        <f t="shared" si="0"/>
        <v>0</v>
      </c>
      <c r="H9" s="7"/>
      <c r="I9" s="48">
        <v>1</v>
      </c>
      <c r="J9" s="30"/>
      <c r="K9" s="30"/>
      <c r="L9" s="30"/>
      <c r="M9" s="30"/>
      <c r="N9" s="34">
        <f t="shared" si="1"/>
        <v>0</v>
      </c>
      <c r="O9" s="8"/>
      <c r="P9" s="7"/>
      <c r="Q9" s="50"/>
      <c r="R9" s="49"/>
      <c r="S9" s="57"/>
      <c r="T9" s="57"/>
      <c r="U9" s="40"/>
      <c r="V9" s="40"/>
      <c r="W9" s="40"/>
      <c r="X9" s="40"/>
      <c r="Y9" s="40"/>
      <c r="Z9" s="40"/>
      <c r="AJ9" s="2"/>
      <c r="AK9" s="3"/>
    </row>
    <row r="10" spans="1:37" ht="12" customHeight="1" x14ac:dyDescent="0.2">
      <c r="A10" s="7"/>
      <c r="B10" s="75">
        <v>2</v>
      </c>
      <c r="C10" s="30"/>
      <c r="D10" s="30"/>
      <c r="E10" s="30"/>
      <c r="F10" s="30"/>
      <c r="G10" s="74">
        <f t="shared" si="0"/>
        <v>0</v>
      </c>
      <c r="H10" s="7"/>
      <c r="I10" s="48">
        <v>2</v>
      </c>
      <c r="J10" s="30"/>
      <c r="K10" s="30"/>
      <c r="L10" s="30"/>
      <c r="M10" s="30"/>
      <c r="N10" s="34">
        <f t="shared" si="1"/>
        <v>0</v>
      </c>
      <c r="O10" s="9"/>
      <c r="P10" s="7"/>
      <c r="Q10" s="50"/>
      <c r="R10" s="62"/>
      <c r="S10" s="57"/>
      <c r="T10" s="57"/>
      <c r="U10" s="40"/>
      <c r="V10" s="40"/>
      <c r="W10" s="40"/>
      <c r="X10" s="40"/>
      <c r="Y10" s="40"/>
      <c r="Z10" s="40"/>
    </row>
    <row r="11" spans="1:37" ht="12" customHeight="1" x14ac:dyDescent="0.2">
      <c r="A11" s="7"/>
      <c r="B11" s="75">
        <v>3</v>
      </c>
      <c r="C11" s="30"/>
      <c r="D11" s="30"/>
      <c r="E11" s="30"/>
      <c r="F11" s="30"/>
      <c r="G11" s="74">
        <f t="shared" si="0"/>
        <v>0</v>
      </c>
      <c r="H11" s="7"/>
      <c r="I11" s="48">
        <v>3</v>
      </c>
      <c r="J11" s="30"/>
      <c r="K11" s="30"/>
      <c r="L11" s="30"/>
      <c r="M11" s="30"/>
      <c r="N11" s="34">
        <f t="shared" si="1"/>
        <v>0</v>
      </c>
      <c r="O11" s="9" t="s">
        <v>6</v>
      </c>
      <c r="P11" s="7"/>
      <c r="Q11" s="50"/>
      <c r="R11" s="57"/>
      <c r="S11" s="57"/>
      <c r="T11" s="57"/>
      <c r="U11" s="40"/>
      <c r="V11" s="40"/>
      <c r="W11" s="40"/>
      <c r="X11" s="40"/>
      <c r="Y11" s="40"/>
      <c r="Z11" s="40"/>
      <c r="AJ11" s="2"/>
      <c r="AK11" s="3"/>
    </row>
    <row r="12" spans="1:37" ht="12" customHeight="1" x14ac:dyDescent="0.2">
      <c r="A12" s="7"/>
      <c r="B12" s="75">
        <v>4</v>
      </c>
      <c r="C12" s="30"/>
      <c r="D12" s="30"/>
      <c r="E12" s="30"/>
      <c r="F12" s="30"/>
      <c r="G12" s="74">
        <f t="shared" si="0"/>
        <v>0</v>
      </c>
      <c r="H12" s="7"/>
      <c r="I12" s="48">
        <v>4</v>
      </c>
      <c r="J12" s="30"/>
      <c r="K12" s="30"/>
      <c r="L12" s="30"/>
      <c r="M12" s="30"/>
      <c r="N12" s="34">
        <f t="shared" si="1"/>
        <v>0</v>
      </c>
      <c r="O12" s="9" t="s">
        <v>6</v>
      </c>
      <c r="P12" s="7"/>
      <c r="Q12" s="50"/>
      <c r="R12" s="57"/>
      <c r="S12" s="57"/>
      <c r="T12" s="57"/>
      <c r="U12" s="40"/>
      <c r="V12" s="40"/>
      <c r="W12" s="40"/>
      <c r="X12" s="40"/>
      <c r="Y12" s="40"/>
      <c r="Z12" s="40"/>
    </row>
    <row r="13" spans="1:37" ht="12" customHeight="1" x14ac:dyDescent="0.2">
      <c r="A13" s="7"/>
      <c r="B13" s="75">
        <v>5</v>
      </c>
      <c r="C13" s="30"/>
      <c r="D13" s="30"/>
      <c r="E13" s="30"/>
      <c r="F13" s="30"/>
      <c r="G13" s="74">
        <f t="shared" si="0"/>
        <v>0</v>
      </c>
      <c r="H13" s="7"/>
      <c r="I13" s="48">
        <v>5</v>
      </c>
      <c r="J13" s="30"/>
      <c r="K13" s="30"/>
      <c r="L13" s="30"/>
      <c r="M13" s="30"/>
      <c r="N13" s="34">
        <f t="shared" si="1"/>
        <v>0</v>
      </c>
      <c r="O13" s="9" t="s">
        <v>6</v>
      </c>
      <c r="P13" s="7"/>
      <c r="Q13" s="50"/>
      <c r="R13" s="57"/>
      <c r="S13" s="57"/>
      <c r="T13" s="57"/>
      <c r="U13" s="40"/>
      <c r="V13" s="40"/>
      <c r="W13" s="40"/>
      <c r="X13" s="40"/>
      <c r="Y13" s="40"/>
      <c r="Z13" s="40"/>
      <c r="AJ13" s="2"/>
      <c r="AK13" s="3"/>
    </row>
    <row r="14" spans="1:37" ht="12" customHeight="1" x14ac:dyDescent="0.2">
      <c r="A14" s="7"/>
      <c r="B14" s="75">
        <v>6</v>
      </c>
      <c r="C14" s="30"/>
      <c r="D14" s="30"/>
      <c r="E14" s="30"/>
      <c r="F14" s="30"/>
      <c r="G14" s="74">
        <f t="shared" si="0"/>
        <v>0</v>
      </c>
      <c r="H14" s="7"/>
      <c r="I14" s="48">
        <v>6</v>
      </c>
      <c r="J14" s="30"/>
      <c r="K14" s="30"/>
      <c r="L14" s="30"/>
      <c r="M14" s="30"/>
      <c r="N14" s="34">
        <f t="shared" si="1"/>
        <v>0</v>
      </c>
      <c r="O14" s="9" t="s">
        <v>6</v>
      </c>
      <c r="P14" s="7"/>
      <c r="Q14" s="50"/>
      <c r="R14" s="57"/>
      <c r="S14" s="57"/>
      <c r="T14" s="57"/>
      <c r="U14" s="40"/>
      <c r="V14" s="40"/>
      <c r="W14" s="40"/>
      <c r="X14" s="40"/>
      <c r="Y14" s="40"/>
      <c r="Z14" s="40"/>
    </row>
    <row r="15" spans="1:37" ht="12" customHeight="1" x14ac:dyDescent="0.2">
      <c r="A15" s="7"/>
      <c r="B15" s="75">
        <v>7</v>
      </c>
      <c r="C15" s="30"/>
      <c r="D15" s="30"/>
      <c r="E15" s="30"/>
      <c r="F15" s="30"/>
      <c r="G15" s="74">
        <f t="shared" si="0"/>
        <v>0</v>
      </c>
      <c r="H15" s="7"/>
      <c r="I15" s="48">
        <v>7</v>
      </c>
      <c r="J15" s="30"/>
      <c r="K15" s="30"/>
      <c r="L15" s="30"/>
      <c r="M15" s="30"/>
      <c r="N15" s="34">
        <f t="shared" si="1"/>
        <v>0</v>
      </c>
      <c r="O15" s="9" t="s">
        <v>6</v>
      </c>
      <c r="P15" s="7"/>
      <c r="Q15" s="50"/>
      <c r="R15" s="57"/>
      <c r="S15" s="57"/>
      <c r="T15" s="57"/>
      <c r="U15" s="40"/>
      <c r="V15" s="40"/>
      <c r="W15" s="40"/>
      <c r="X15" s="40"/>
      <c r="Y15" s="40"/>
      <c r="Z15" s="40"/>
      <c r="AJ15" s="2"/>
      <c r="AK15" s="3"/>
    </row>
    <row r="16" spans="1:37" ht="12" customHeight="1" x14ac:dyDescent="0.2">
      <c r="A16" s="7"/>
      <c r="B16" s="75">
        <v>8</v>
      </c>
      <c r="C16" s="30"/>
      <c r="D16" s="30"/>
      <c r="E16" s="30"/>
      <c r="F16" s="30"/>
      <c r="G16" s="74">
        <f t="shared" si="0"/>
        <v>0</v>
      </c>
      <c r="H16" s="7"/>
      <c r="I16" s="48">
        <v>8</v>
      </c>
      <c r="J16" s="30"/>
      <c r="K16" s="30"/>
      <c r="L16" s="30"/>
      <c r="M16" s="30"/>
      <c r="N16" s="34">
        <f t="shared" si="1"/>
        <v>0</v>
      </c>
      <c r="O16" s="9" t="s">
        <v>6</v>
      </c>
      <c r="P16" s="7"/>
      <c r="Q16" s="50"/>
      <c r="R16" s="57"/>
      <c r="S16" s="57"/>
      <c r="T16" s="57"/>
      <c r="U16" s="40"/>
      <c r="V16" s="40"/>
      <c r="W16" s="40"/>
      <c r="X16" s="40"/>
      <c r="Y16" s="40"/>
      <c r="Z16" s="40"/>
    </row>
    <row r="17" spans="1:37" ht="12" customHeight="1" x14ac:dyDescent="0.2">
      <c r="A17" s="7"/>
      <c r="B17" s="75">
        <v>9</v>
      </c>
      <c r="C17" s="30"/>
      <c r="D17" s="30"/>
      <c r="E17" s="30"/>
      <c r="F17" s="30"/>
      <c r="G17" s="74">
        <f t="shared" si="0"/>
        <v>0</v>
      </c>
      <c r="H17" s="7"/>
      <c r="I17" s="48">
        <v>9</v>
      </c>
      <c r="J17" s="8"/>
      <c r="K17" s="8"/>
      <c r="L17" s="8"/>
      <c r="M17" s="8"/>
      <c r="N17" s="34">
        <f t="shared" si="1"/>
        <v>0</v>
      </c>
      <c r="O17" s="9" t="s">
        <v>6</v>
      </c>
      <c r="P17" s="7"/>
      <c r="Q17" s="50"/>
      <c r="R17" s="57"/>
      <c r="S17" s="57"/>
      <c r="T17" s="57"/>
      <c r="U17" s="40"/>
      <c r="V17" s="40"/>
      <c r="W17" s="40"/>
      <c r="X17" s="40"/>
      <c r="Y17" s="40"/>
      <c r="Z17" s="40"/>
      <c r="AJ17" s="2"/>
      <c r="AK17" s="3"/>
    </row>
    <row r="18" spans="1:37" ht="12" customHeight="1" x14ac:dyDescent="0.2">
      <c r="A18" s="7"/>
      <c r="B18" s="75">
        <v>10</v>
      </c>
      <c r="C18" s="30"/>
      <c r="D18" s="30"/>
      <c r="E18" s="30"/>
      <c r="F18" s="30"/>
      <c r="G18" s="74">
        <f t="shared" si="0"/>
        <v>0</v>
      </c>
      <c r="H18" s="7"/>
      <c r="I18" s="48">
        <v>10</v>
      </c>
      <c r="J18" s="8"/>
      <c r="K18" s="8"/>
      <c r="L18" s="8"/>
      <c r="M18" s="8"/>
      <c r="N18" s="34">
        <f t="shared" si="1"/>
        <v>0</v>
      </c>
      <c r="O18" s="8"/>
      <c r="P18" s="7"/>
      <c r="Q18" s="50"/>
      <c r="R18" s="49"/>
      <c r="S18" s="57"/>
      <c r="T18" s="57"/>
      <c r="U18" s="40"/>
      <c r="V18" s="40"/>
      <c r="W18" s="40"/>
      <c r="X18" s="40"/>
      <c r="Y18" s="40"/>
      <c r="Z18" s="40"/>
    </row>
    <row r="19" spans="1:37" ht="12" customHeight="1" x14ac:dyDescent="0.2">
      <c r="A19" s="7"/>
      <c r="B19" s="75">
        <v>12</v>
      </c>
      <c r="C19" s="30"/>
      <c r="D19" s="30"/>
      <c r="E19" s="30"/>
      <c r="F19" s="30"/>
      <c r="G19" s="74">
        <f t="shared" si="0"/>
        <v>0</v>
      </c>
      <c r="H19" s="7"/>
      <c r="I19" s="48">
        <v>12</v>
      </c>
      <c r="J19" s="8"/>
      <c r="K19" s="8"/>
      <c r="L19" s="8"/>
      <c r="M19" s="8"/>
      <c r="N19" s="34">
        <f t="shared" si="1"/>
        <v>0</v>
      </c>
      <c r="O19" s="9" t="s">
        <v>6</v>
      </c>
      <c r="P19" s="7"/>
      <c r="Q19" s="50"/>
      <c r="R19" s="62"/>
      <c r="S19" s="57"/>
      <c r="T19" s="57"/>
      <c r="U19" s="40"/>
      <c r="V19" s="40"/>
      <c r="W19" s="40"/>
      <c r="X19" s="40"/>
      <c r="Y19" s="40"/>
      <c r="Z19" s="40"/>
      <c r="AJ19" s="2"/>
      <c r="AK19" s="3"/>
    </row>
    <row r="20" spans="1:37" ht="12" customHeight="1" x14ac:dyDescent="0.2">
      <c r="A20" s="7"/>
      <c r="B20" s="75">
        <v>15</v>
      </c>
      <c r="C20" s="30"/>
      <c r="D20" s="30"/>
      <c r="E20" s="30"/>
      <c r="F20" s="30"/>
      <c r="G20" s="74">
        <f t="shared" si="0"/>
        <v>0</v>
      </c>
      <c r="H20" s="7"/>
      <c r="I20" s="48">
        <v>15</v>
      </c>
      <c r="J20" s="8"/>
      <c r="K20" s="8"/>
      <c r="L20" s="8"/>
      <c r="M20" s="8"/>
      <c r="N20" s="34">
        <f>M20*(33.5+K20)/(475-2.65*J20)</f>
        <v>0</v>
      </c>
      <c r="O20" s="9" t="s">
        <v>6</v>
      </c>
      <c r="P20" s="7"/>
      <c r="Q20" s="50"/>
      <c r="R20" s="57"/>
      <c r="S20" s="57"/>
      <c r="T20" s="57"/>
      <c r="U20" s="40"/>
      <c r="V20" s="40"/>
      <c r="W20" s="40"/>
      <c r="X20" s="40"/>
      <c r="Y20" s="40"/>
      <c r="Z20" s="40"/>
    </row>
    <row r="21" spans="1:37" ht="12" customHeight="1" x14ac:dyDescent="0.2">
      <c r="A21" s="7"/>
      <c r="B21" s="75">
        <v>20</v>
      </c>
      <c r="C21" s="30"/>
      <c r="D21" s="30"/>
      <c r="E21" s="30"/>
      <c r="F21" s="30"/>
      <c r="G21" s="74">
        <f t="shared" si="0"/>
        <v>0</v>
      </c>
      <c r="H21" s="7"/>
      <c r="I21" s="48">
        <v>20</v>
      </c>
      <c r="J21" s="8"/>
      <c r="K21" s="8"/>
      <c r="L21" s="8"/>
      <c r="M21" s="8"/>
      <c r="N21" s="34">
        <f>M21*(33.5+K21)/(475-2.65*J21)</f>
        <v>0</v>
      </c>
      <c r="O21" s="77"/>
      <c r="P21" s="7"/>
      <c r="Q21" s="50"/>
      <c r="R21" s="49"/>
      <c r="S21" s="57"/>
      <c r="T21" s="57"/>
      <c r="U21" s="40"/>
      <c r="V21" s="40"/>
      <c r="W21" s="40"/>
      <c r="X21" s="40"/>
      <c r="Y21" s="40"/>
      <c r="Z21" s="40"/>
      <c r="AJ21" s="2"/>
      <c r="AK21" s="3"/>
    </row>
    <row r="22" spans="1:37" ht="12" customHeight="1" x14ac:dyDescent="0.2">
      <c r="A22" s="7"/>
      <c r="B22" s="75">
        <v>25</v>
      </c>
      <c r="C22" s="30"/>
      <c r="D22" s="30"/>
      <c r="E22" s="30"/>
      <c r="F22" s="30"/>
      <c r="G22" s="74">
        <f t="shared" si="0"/>
        <v>0</v>
      </c>
      <c r="H22" s="7"/>
      <c r="I22" s="75">
        <v>25</v>
      </c>
      <c r="J22" s="8"/>
      <c r="K22" s="8"/>
      <c r="L22" s="8"/>
      <c r="M22" s="8"/>
      <c r="N22" s="34">
        <f>M22*(33.5+K22)/(475-2.65*J22)</f>
        <v>0</v>
      </c>
      <c r="O22" s="9"/>
      <c r="P22" s="7"/>
      <c r="Q22" s="50"/>
      <c r="R22" s="62"/>
      <c r="S22" s="57"/>
      <c r="T22" s="57"/>
      <c r="U22" s="40" t="s">
        <v>34</v>
      </c>
      <c r="V22" s="40"/>
      <c r="W22" s="40"/>
      <c r="X22" s="40"/>
      <c r="Y22" s="40"/>
      <c r="Z22" s="40"/>
    </row>
    <row r="23" spans="1:37" ht="12" customHeight="1" x14ac:dyDescent="0.2">
      <c r="A23" s="7"/>
      <c r="B23" s="75">
        <v>30</v>
      </c>
      <c r="C23" s="30"/>
      <c r="D23" s="30"/>
      <c r="E23" s="30"/>
      <c r="F23" s="30"/>
      <c r="G23" s="74">
        <f t="shared" si="0"/>
        <v>0</v>
      </c>
      <c r="H23" s="7" t="s">
        <v>34</v>
      </c>
      <c r="I23" s="75" t="s">
        <v>55</v>
      </c>
      <c r="J23" s="8"/>
      <c r="K23" s="8"/>
      <c r="L23" s="8"/>
      <c r="M23" s="8"/>
      <c r="N23" s="34">
        <f>M23*(33.5+K23)/(475-2.65*J23)</f>
        <v>0</v>
      </c>
      <c r="O23" s="9" t="s">
        <v>6</v>
      </c>
      <c r="P23" s="7"/>
      <c r="Q23" s="50"/>
      <c r="R23" s="63">
        <f>R19</f>
        <v>0</v>
      </c>
      <c r="S23" s="57"/>
      <c r="T23" s="57"/>
      <c r="U23" s="40"/>
      <c r="V23" s="40"/>
      <c r="W23" s="40"/>
      <c r="X23" s="40"/>
      <c r="Y23" s="40"/>
      <c r="Z23" s="40"/>
      <c r="AJ23" s="2"/>
      <c r="AK23" s="3"/>
    </row>
    <row r="24" spans="1:37" ht="12" customHeight="1" x14ac:dyDescent="0.2">
      <c r="A24" s="7"/>
      <c r="B24" s="75" t="s">
        <v>56</v>
      </c>
      <c r="C24" s="30"/>
      <c r="D24" s="30"/>
      <c r="E24" s="30"/>
      <c r="F24" s="30"/>
      <c r="G24" s="74">
        <f t="shared" si="0"/>
        <v>0</v>
      </c>
      <c r="H24" s="7"/>
      <c r="I24" s="75">
        <v>35</v>
      </c>
      <c r="J24" s="8"/>
      <c r="K24" s="9"/>
      <c r="L24" s="8"/>
      <c r="M24" s="8"/>
      <c r="N24" s="34">
        <f>M24*(33.5+K24)/(475-2.65*J24)</f>
        <v>0</v>
      </c>
      <c r="O24" s="9"/>
      <c r="P24" s="7"/>
      <c r="Q24" s="50"/>
      <c r="R24" s="64">
        <f>R10</f>
        <v>0</v>
      </c>
      <c r="S24" s="57"/>
      <c r="T24" s="57"/>
      <c r="U24" s="40"/>
      <c r="V24" s="40"/>
      <c r="W24" s="40"/>
      <c r="X24" s="40"/>
      <c r="Y24" s="40"/>
      <c r="Z24" s="40"/>
    </row>
    <row r="25" spans="1:37" ht="12" customHeight="1" x14ac:dyDescent="0.2">
      <c r="A25" s="7"/>
      <c r="B25" s="75">
        <v>40</v>
      </c>
      <c r="C25" s="30"/>
      <c r="D25" s="30"/>
      <c r="E25" s="30"/>
      <c r="F25" s="30"/>
      <c r="G25" s="74">
        <f t="shared" si="0"/>
        <v>0</v>
      </c>
      <c r="H25" s="7"/>
      <c r="I25" s="79" t="s">
        <v>32</v>
      </c>
      <c r="J25" s="80"/>
      <c r="K25" s="27"/>
      <c r="L25" s="27"/>
      <c r="M25" s="27"/>
      <c r="N25" s="33"/>
      <c r="O25" s="10"/>
      <c r="P25" s="7"/>
      <c r="Q25" s="50"/>
      <c r="R25" s="64"/>
      <c r="S25" s="57"/>
      <c r="T25" s="57"/>
      <c r="U25" s="40"/>
      <c r="V25" s="40"/>
      <c r="W25" s="40"/>
      <c r="X25" s="40"/>
      <c r="Y25" s="40"/>
      <c r="Z25" s="40"/>
      <c r="AJ25" s="2"/>
      <c r="AK25" s="3"/>
    </row>
    <row r="26" spans="1:37" ht="12" customHeight="1" x14ac:dyDescent="0.2">
      <c r="A26" s="7"/>
      <c r="B26" s="75">
        <v>45</v>
      </c>
      <c r="C26" s="30"/>
      <c r="D26" s="30"/>
      <c r="E26" s="30"/>
      <c r="F26" s="30"/>
      <c r="G26" s="74">
        <f t="shared" si="0"/>
        <v>0</v>
      </c>
      <c r="H26" s="7"/>
      <c r="I26" s="32" t="s">
        <v>20</v>
      </c>
      <c r="J26" s="94" t="s">
        <v>51</v>
      </c>
      <c r="M26" s="23"/>
      <c r="N26" s="37"/>
      <c r="O26" s="27"/>
      <c r="P26" s="7"/>
      <c r="Q26" s="50"/>
      <c r="R26" s="64"/>
      <c r="S26" s="57"/>
      <c r="T26" s="57"/>
      <c r="U26" s="40"/>
      <c r="V26" s="40"/>
      <c r="W26" s="40"/>
      <c r="X26" s="40"/>
      <c r="Y26" s="40"/>
      <c r="Z26" s="40"/>
    </row>
    <row r="27" spans="1:37" ht="12" customHeight="1" x14ac:dyDescent="0.2">
      <c r="A27" s="80"/>
      <c r="B27" s="89" t="s">
        <v>42</v>
      </c>
      <c r="C27" s="90"/>
      <c r="D27" s="91"/>
      <c r="E27" s="91"/>
      <c r="F27" s="91"/>
      <c r="G27" s="92">
        <f t="shared" si="0"/>
        <v>0</v>
      </c>
      <c r="H27" s="7"/>
      <c r="I27" s="23" t="s">
        <v>22</v>
      </c>
      <c r="J27" s="1" t="s">
        <v>52</v>
      </c>
      <c r="N27" s="23"/>
      <c r="O27" s="25"/>
      <c r="P27" s="7"/>
      <c r="Q27" s="50"/>
      <c r="R27" s="57"/>
      <c r="S27" s="57"/>
      <c r="T27" s="57"/>
      <c r="U27" s="40"/>
      <c r="V27" s="40"/>
      <c r="W27" s="40"/>
      <c r="X27" s="40"/>
      <c r="Y27" s="40"/>
      <c r="Z27" s="40"/>
    </row>
    <row r="28" spans="1:37" ht="12" customHeight="1" x14ac:dyDescent="0.2">
      <c r="G28" s="22"/>
      <c r="I28" s="24"/>
      <c r="J28" s="36"/>
      <c r="K28" s="25"/>
      <c r="L28" s="25"/>
      <c r="M28" s="43"/>
      <c r="N28" s="25"/>
      <c r="O28" s="41"/>
      <c r="P28" s="7"/>
      <c r="Q28" s="50"/>
      <c r="R28" s="57"/>
      <c r="S28" s="57"/>
      <c r="T28" s="57"/>
      <c r="U28" s="40"/>
      <c r="V28" s="40"/>
      <c r="W28" s="40"/>
      <c r="X28" s="40"/>
      <c r="Y28" s="40"/>
      <c r="Z28" s="40"/>
    </row>
    <row r="29" spans="1:37" ht="12" customHeight="1" x14ac:dyDescent="0.2">
      <c r="A29" s="5"/>
      <c r="B29" s="32" t="s">
        <v>36</v>
      </c>
      <c r="C29" s="1" t="s">
        <v>49</v>
      </c>
      <c r="F29" s="23"/>
      <c r="G29" s="37"/>
      <c r="H29" s="25"/>
      <c r="J29" s="1" t="s">
        <v>38</v>
      </c>
      <c r="Q29" s="40"/>
      <c r="R29" s="57"/>
      <c r="S29" s="57"/>
      <c r="T29" s="57"/>
      <c r="U29" s="40"/>
      <c r="V29" s="40"/>
      <c r="W29" s="40"/>
      <c r="X29" s="40"/>
      <c r="Y29" s="40"/>
      <c r="Z29" s="40"/>
    </row>
    <row r="30" spans="1:37" ht="12" customHeight="1" x14ac:dyDescent="0.2">
      <c r="A30" s="5"/>
      <c r="B30" s="23" t="s">
        <v>22</v>
      </c>
      <c r="G30" s="23"/>
      <c r="H30" s="25"/>
      <c r="I30" s="7"/>
      <c r="O30" s="25"/>
      <c r="Q30" s="40"/>
      <c r="R30" s="57"/>
      <c r="S30" s="57"/>
      <c r="T30" s="57"/>
      <c r="U30" s="40"/>
      <c r="V30" s="40"/>
      <c r="W30" s="40"/>
      <c r="X30" s="40"/>
      <c r="Y30" s="40"/>
      <c r="Z30" s="40"/>
    </row>
    <row r="31" spans="1:37" ht="12" customHeight="1" x14ac:dyDescent="0.2">
      <c r="A31" s="5"/>
      <c r="B31" s="24"/>
      <c r="C31" s="1" t="s">
        <v>41</v>
      </c>
      <c r="G31" s="43"/>
      <c r="H31" s="25"/>
      <c r="K31" s="55"/>
      <c r="L31" s="55"/>
      <c r="M31" s="55"/>
      <c r="Q31" s="40"/>
      <c r="R31" s="57"/>
      <c r="S31" s="57"/>
      <c r="T31" s="57"/>
      <c r="U31" s="40"/>
      <c r="V31" s="40"/>
      <c r="W31" s="40"/>
      <c r="X31" s="40"/>
      <c r="Y31" s="40"/>
      <c r="Z31" s="40"/>
    </row>
    <row r="32" spans="1:37" ht="12" customHeight="1" x14ac:dyDescent="0.2">
      <c r="A32" s="5"/>
      <c r="C32" s="1" t="s">
        <v>35</v>
      </c>
      <c r="G32" s="23"/>
      <c r="H32" s="23"/>
      <c r="P32" s="23"/>
      <c r="Q32" s="51"/>
      <c r="R32" s="58"/>
      <c r="S32" s="57"/>
      <c r="T32" s="57"/>
      <c r="U32" s="40"/>
      <c r="V32" s="40"/>
      <c r="W32" s="40"/>
      <c r="X32" s="40"/>
      <c r="Y32" s="40"/>
      <c r="Z32" s="40"/>
    </row>
    <row r="33" spans="2:26" ht="12" customHeight="1" x14ac:dyDescent="0.2">
      <c r="I33" s="155" t="s">
        <v>43</v>
      </c>
      <c r="J33" s="155"/>
      <c r="K33" s="155"/>
      <c r="L33" s="155"/>
      <c r="M33" s="155"/>
      <c r="N33" s="155"/>
      <c r="O33" s="155"/>
      <c r="Q33" s="40"/>
      <c r="R33" s="57"/>
      <c r="S33" s="57"/>
      <c r="T33" s="57"/>
      <c r="U33" s="40"/>
      <c r="V33" s="40"/>
      <c r="W33" s="40"/>
      <c r="X33" s="40"/>
      <c r="Y33" s="40"/>
      <c r="Z33" s="40"/>
    </row>
    <row r="34" spans="2:26" ht="12" customHeight="1" x14ac:dyDescent="0.2">
      <c r="B34" s="155" t="s">
        <v>45</v>
      </c>
      <c r="C34" s="155"/>
      <c r="D34" s="155"/>
      <c r="E34" s="155"/>
      <c r="F34" s="155"/>
      <c r="G34" s="155"/>
      <c r="H34" s="6"/>
      <c r="I34" s="19" t="s">
        <v>0</v>
      </c>
      <c r="J34" s="12" t="s">
        <v>1</v>
      </c>
      <c r="K34" s="12" t="s">
        <v>2</v>
      </c>
      <c r="L34" s="13"/>
      <c r="M34" s="149" t="s">
        <v>33</v>
      </c>
      <c r="N34" s="149"/>
      <c r="O34" s="14" t="s">
        <v>24</v>
      </c>
      <c r="P34" s="6"/>
      <c r="Q34" s="53"/>
      <c r="R34" s="61" t="s">
        <v>24</v>
      </c>
      <c r="S34" s="57"/>
      <c r="T34" s="57"/>
      <c r="U34" s="40"/>
      <c r="V34" s="40"/>
      <c r="W34" s="40"/>
      <c r="X34" s="40"/>
      <c r="Y34" s="40"/>
      <c r="Z34" s="40"/>
    </row>
    <row r="35" spans="2:26" ht="12" customHeight="1" x14ac:dyDescent="0.2">
      <c r="B35" s="19" t="s">
        <v>0</v>
      </c>
      <c r="C35" s="12" t="s">
        <v>1</v>
      </c>
      <c r="D35" s="12" t="s">
        <v>2</v>
      </c>
      <c r="E35" s="13"/>
      <c r="F35" s="149" t="s">
        <v>33</v>
      </c>
      <c r="G35" s="153"/>
      <c r="H35" s="6"/>
      <c r="I35" s="20" t="s">
        <v>3</v>
      </c>
      <c r="J35" s="15" t="s">
        <v>12</v>
      </c>
      <c r="K35" s="56" t="s">
        <v>30</v>
      </c>
      <c r="L35" s="16" t="s">
        <v>4</v>
      </c>
      <c r="M35" s="17" t="s">
        <v>13</v>
      </c>
      <c r="N35" s="15" t="s">
        <v>14</v>
      </c>
      <c r="O35" s="18" t="s">
        <v>7</v>
      </c>
      <c r="P35" s="6"/>
      <c r="Q35" s="53"/>
      <c r="R35" s="54" t="s">
        <v>25</v>
      </c>
      <c r="S35" s="57"/>
      <c r="T35" s="57"/>
      <c r="U35" s="40"/>
      <c r="V35" s="40"/>
      <c r="W35" s="40"/>
      <c r="X35" s="40"/>
      <c r="Y35" s="40"/>
      <c r="Z35" s="40"/>
    </row>
    <row r="36" spans="2:26" ht="12" customHeight="1" x14ac:dyDescent="0.2">
      <c r="B36" s="20" t="s">
        <v>3</v>
      </c>
      <c r="C36" s="15" t="s">
        <v>12</v>
      </c>
      <c r="D36" s="56" t="s">
        <v>30</v>
      </c>
      <c r="E36" s="16" t="s">
        <v>4</v>
      </c>
      <c r="F36" s="17" t="s">
        <v>13</v>
      </c>
      <c r="G36" s="44" t="s">
        <v>14</v>
      </c>
      <c r="H36" s="7"/>
      <c r="I36" s="48" t="s">
        <v>5</v>
      </c>
      <c r="J36" s="11"/>
      <c r="K36" s="8"/>
      <c r="L36" s="8"/>
      <c r="M36" s="8"/>
      <c r="N36" s="34">
        <f t="shared" ref="N36:N50" si="2">M36*(33.5+K36)/(475-2.65*J36)</f>
        <v>0</v>
      </c>
      <c r="O36" s="31"/>
      <c r="P36" s="7"/>
      <c r="Q36" s="50"/>
      <c r="R36" s="57"/>
      <c r="S36" s="57"/>
      <c r="T36" s="57"/>
      <c r="U36" s="40"/>
      <c r="V36" s="40"/>
      <c r="W36" s="40"/>
      <c r="X36" s="40"/>
      <c r="Y36" s="40"/>
      <c r="Z36" s="40"/>
    </row>
    <row r="37" spans="2:26" ht="12" customHeight="1" x14ac:dyDescent="0.2">
      <c r="B37" s="47" t="s">
        <v>5</v>
      </c>
      <c r="C37" s="30"/>
      <c r="D37" s="83"/>
      <c r="E37" s="83"/>
      <c r="F37" s="83"/>
      <c r="G37" s="84">
        <f t="shared" ref="G37:G50" si="3">F37*(33.5+D37)/(475-2.65*C37)</f>
        <v>0</v>
      </c>
      <c r="H37" s="7"/>
      <c r="I37" s="48">
        <v>0</v>
      </c>
      <c r="J37" s="11"/>
      <c r="K37" s="11"/>
      <c r="L37" s="8"/>
      <c r="M37" s="8"/>
      <c r="N37" s="34">
        <f t="shared" si="2"/>
        <v>0</v>
      </c>
      <c r="O37" s="9" t="s">
        <v>6</v>
      </c>
      <c r="P37" s="7"/>
      <c r="Q37" s="50"/>
      <c r="R37" s="57"/>
      <c r="S37" s="59"/>
      <c r="T37" s="57"/>
      <c r="U37" s="40"/>
      <c r="V37" s="40"/>
      <c r="W37" s="40"/>
      <c r="X37" s="40"/>
      <c r="Y37" s="40"/>
      <c r="Z37" s="40"/>
    </row>
    <row r="38" spans="2:26" ht="12" customHeight="1" x14ac:dyDescent="0.2">
      <c r="B38" s="48">
        <v>0</v>
      </c>
      <c r="C38" s="30"/>
      <c r="D38" s="30"/>
      <c r="E38" s="30"/>
      <c r="F38" s="30"/>
      <c r="G38" s="34">
        <f t="shared" si="3"/>
        <v>0</v>
      </c>
      <c r="H38" s="7"/>
      <c r="I38" s="48">
        <v>1</v>
      </c>
      <c r="J38" s="11"/>
      <c r="K38" s="11"/>
      <c r="L38" s="8"/>
      <c r="M38" s="8"/>
      <c r="N38" s="34">
        <f t="shared" si="2"/>
        <v>0</v>
      </c>
      <c r="O38" s="8"/>
      <c r="P38" s="7"/>
      <c r="Q38" s="50"/>
      <c r="R38" s="49">
        <f>M38-O38</f>
        <v>0</v>
      </c>
      <c r="S38" s="57"/>
      <c r="T38" s="57"/>
      <c r="U38" s="40"/>
      <c r="V38" s="40"/>
      <c r="W38" s="40"/>
      <c r="X38" s="40"/>
      <c r="Y38" s="40"/>
      <c r="Z38" s="40"/>
    </row>
    <row r="39" spans="2:26" ht="12" customHeight="1" x14ac:dyDescent="0.2">
      <c r="B39" s="48">
        <v>1</v>
      </c>
      <c r="C39" s="30"/>
      <c r="D39" s="30"/>
      <c r="E39" s="30"/>
      <c r="F39" s="30"/>
      <c r="G39" s="34">
        <f t="shared" si="3"/>
        <v>0</v>
      </c>
      <c r="H39" s="7"/>
      <c r="I39" s="48">
        <v>2</v>
      </c>
      <c r="J39" s="11"/>
      <c r="K39" s="11"/>
      <c r="L39" s="8"/>
      <c r="M39" s="8"/>
      <c r="N39" s="34">
        <f t="shared" si="2"/>
        <v>0</v>
      </c>
      <c r="O39" s="9" t="s">
        <v>6</v>
      </c>
      <c r="P39" s="7"/>
      <c r="Q39" s="50"/>
      <c r="R39" s="62"/>
      <c r="S39" s="57"/>
      <c r="T39" s="57"/>
      <c r="U39" s="40"/>
      <c r="V39" s="40"/>
      <c r="W39" s="40"/>
      <c r="X39" s="40"/>
      <c r="Y39" s="40"/>
      <c r="Z39" s="40"/>
    </row>
    <row r="40" spans="2:26" ht="12" customHeight="1" x14ac:dyDescent="0.2">
      <c r="B40" s="48">
        <v>2</v>
      </c>
      <c r="C40" s="30"/>
      <c r="D40" s="30"/>
      <c r="E40" s="30"/>
      <c r="F40" s="30"/>
      <c r="G40" s="34">
        <f t="shared" si="3"/>
        <v>0</v>
      </c>
      <c r="H40" s="7"/>
      <c r="I40" s="48">
        <v>3</v>
      </c>
      <c r="J40" s="11"/>
      <c r="K40" s="11"/>
      <c r="L40" s="8"/>
      <c r="M40" s="8"/>
      <c r="N40" s="34">
        <f t="shared" si="2"/>
        <v>0</v>
      </c>
      <c r="O40" s="9" t="s">
        <v>6</v>
      </c>
      <c r="P40" s="7"/>
      <c r="Q40" s="50"/>
      <c r="R40" s="57"/>
      <c r="S40" s="57"/>
      <c r="T40" s="57"/>
      <c r="U40" s="40"/>
      <c r="V40" s="40"/>
      <c r="W40" s="40"/>
      <c r="X40" s="40"/>
      <c r="Y40" s="40"/>
      <c r="Z40" s="40"/>
    </row>
    <row r="41" spans="2:26" ht="12" customHeight="1" x14ac:dyDescent="0.2">
      <c r="B41" s="48">
        <v>3</v>
      </c>
      <c r="C41" s="30"/>
      <c r="D41" s="30"/>
      <c r="E41" s="30"/>
      <c r="F41" s="30"/>
      <c r="G41" s="34">
        <f t="shared" si="3"/>
        <v>0</v>
      </c>
      <c r="H41" s="7"/>
      <c r="I41" s="48">
        <v>4</v>
      </c>
      <c r="J41" s="11"/>
      <c r="K41" s="11"/>
      <c r="L41" s="8"/>
      <c r="M41" s="8"/>
      <c r="N41" s="34">
        <f t="shared" si="2"/>
        <v>0</v>
      </c>
      <c r="O41" s="9" t="s">
        <v>6</v>
      </c>
      <c r="P41" s="7"/>
      <c r="Q41" s="50"/>
      <c r="R41" s="57"/>
      <c r="S41" s="57"/>
      <c r="T41" s="57"/>
      <c r="U41" s="40"/>
      <c r="V41" s="40"/>
      <c r="W41" s="40"/>
      <c r="X41" s="40"/>
      <c r="Y41" s="40"/>
      <c r="Z41" s="40"/>
    </row>
    <row r="42" spans="2:26" ht="12" customHeight="1" x14ac:dyDescent="0.2">
      <c r="B42" s="48">
        <v>4</v>
      </c>
      <c r="C42" s="30"/>
      <c r="D42" s="30"/>
      <c r="E42" s="30"/>
      <c r="F42" s="30"/>
      <c r="G42" s="34">
        <f t="shared" si="3"/>
        <v>0</v>
      </c>
      <c r="H42" s="7"/>
      <c r="I42" s="48">
        <v>5</v>
      </c>
      <c r="J42" s="11"/>
      <c r="K42" s="11"/>
      <c r="L42" s="8"/>
      <c r="M42" s="8"/>
      <c r="N42" s="34">
        <f t="shared" si="2"/>
        <v>0</v>
      </c>
      <c r="O42" s="9"/>
      <c r="P42" s="7"/>
      <c r="Q42" s="50"/>
      <c r="R42" s="57"/>
      <c r="S42" s="57"/>
      <c r="T42" s="57"/>
      <c r="U42" s="40"/>
      <c r="V42" s="40"/>
      <c r="W42" s="40"/>
      <c r="X42" s="40"/>
      <c r="Y42" s="40"/>
      <c r="Z42" s="40"/>
    </row>
    <row r="43" spans="2:26" ht="12" customHeight="1" x14ac:dyDescent="0.2">
      <c r="B43" s="48">
        <v>5</v>
      </c>
      <c r="C43" s="11"/>
      <c r="D43" s="8"/>
      <c r="E43" s="8"/>
      <c r="F43" s="8"/>
      <c r="G43" s="34">
        <f t="shared" si="3"/>
        <v>0</v>
      </c>
      <c r="H43" s="7"/>
      <c r="I43" s="48">
        <v>6</v>
      </c>
      <c r="J43" s="11"/>
      <c r="K43" s="8"/>
      <c r="L43" s="8"/>
      <c r="M43" s="8"/>
      <c r="N43" s="34">
        <f t="shared" si="2"/>
        <v>0</v>
      </c>
      <c r="O43" s="9" t="s">
        <v>6</v>
      </c>
      <c r="P43" s="7"/>
      <c r="Q43" s="50"/>
      <c r="R43" s="57"/>
      <c r="S43" s="57"/>
      <c r="T43" s="57"/>
      <c r="U43" s="40"/>
      <c r="V43" s="40"/>
      <c r="W43" s="40"/>
      <c r="X43" s="40"/>
      <c r="Y43" s="40"/>
      <c r="Z43" s="40"/>
    </row>
    <row r="44" spans="2:26" ht="12" customHeight="1" x14ac:dyDescent="0.2">
      <c r="B44" s="48">
        <v>6</v>
      </c>
      <c r="C44" s="11"/>
      <c r="D44" s="8"/>
      <c r="E44" s="8"/>
      <c r="F44" s="8"/>
      <c r="G44" s="34">
        <f t="shared" si="3"/>
        <v>0</v>
      </c>
      <c r="H44" s="7"/>
      <c r="I44" s="48">
        <v>7</v>
      </c>
      <c r="J44" s="11"/>
      <c r="K44" s="8"/>
      <c r="L44" s="8"/>
      <c r="M44" s="8"/>
      <c r="N44" s="34">
        <f t="shared" si="2"/>
        <v>0</v>
      </c>
      <c r="O44" s="9"/>
      <c r="P44" s="7"/>
      <c r="Q44" s="50"/>
      <c r="R44" s="49">
        <f>M44-O44</f>
        <v>0</v>
      </c>
      <c r="S44" s="57"/>
      <c r="T44" s="57"/>
      <c r="U44" s="40"/>
      <c r="V44" s="40"/>
      <c r="W44" s="40"/>
      <c r="X44" s="40"/>
      <c r="Y44" s="40"/>
      <c r="Z44" s="40"/>
    </row>
    <row r="45" spans="2:26" ht="12" customHeight="1" x14ac:dyDescent="0.2">
      <c r="B45" s="48">
        <v>7</v>
      </c>
      <c r="C45" s="11"/>
      <c r="D45" s="11"/>
      <c r="E45" s="11"/>
      <c r="F45" s="11"/>
      <c r="G45" s="34">
        <f t="shared" si="3"/>
        <v>0</v>
      </c>
      <c r="H45" s="7"/>
      <c r="I45" s="48">
        <v>8</v>
      </c>
      <c r="J45" s="11"/>
      <c r="K45" s="8"/>
      <c r="L45" s="8"/>
      <c r="M45" s="8"/>
      <c r="N45" s="34">
        <f t="shared" si="2"/>
        <v>0</v>
      </c>
      <c r="O45" s="9" t="s">
        <v>6</v>
      </c>
      <c r="P45" s="7"/>
      <c r="Q45" s="50"/>
      <c r="R45" s="57"/>
      <c r="S45" s="57"/>
      <c r="T45" s="57"/>
      <c r="U45" s="40"/>
      <c r="V45" s="40"/>
      <c r="W45" s="40"/>
      <c r="X45" s="40"/>
      <c r="Y45" s="40"/>
      <c r="Z45" s="40"/>
    </row>
    <row r="46" spans="2:26" ht="12" customHeight="1" x14ac:dyDescent="0.2">
      <c r="B46" s="48">
        <v>8</v>
      </c>
      <c r="C46" s="11"/>
      <c r="D46" s="11"/>
      <c r="E46" s="11"/>
      <c r="F46" s="11"/>
      <c r="G46" s="34">
        <f t="shared" si="3"/>
        <v>0</v>
      </c>
      <c r="H46" s="7"/>
      <c r="I46" s="48">
        <v>9</v>
      </c>
      <c r="J46" s="11"/>
      <c r="K46" s="8"/>
      <c r="L46" s="8"/>
      <c r="M46" s="8"/>
      <c r="N46" s="34">
        <f t="shared" si="2"/>
        <v>0</v>
      </c>
      <c r="O46" s="9" t="s">
        <v>6</v>
      </c>
      <c r="P46" s="7"/>
      <c r="Q46" s="50"/>
      <c r="R46" s="57"/>
      <c r="S46" s="57"/>
      <c r="T46" s="57"/>
      <c r="U46" s="40"/>
      <c r="V46" s="40"/>
      <c r="W46" s="40"/>
      <c r="X46" s="40"/>
      <c r="Y46" s="40"/>
      <c r="Z46" s="40"/>
    </row>
    <row r="47" spans="2:26" ht="12" customHeight="1" x14ac:dyDescent="0.2">
      <c r="B47" s="48">
        <v>9</v>
      </c>
      <c r="C47" s="11"/>
      <c r="D47" s="11"/>
      <c r="E47" s="11"/>
      <c r="F47" s="11"/>
      <c r="G47" s="34">
        <f t="shared" si="3"/>
        <v>0</v>
      </c>
      <c r="H47" s="7"/>
      <c r="I47" s="48">
        <v>10</v>
      </c>
      <c r="J47" s="11"/>
      <c r="K47" s="8"/>
      <c r="L47" s="8"/>
      <c r="M47" s="8"/>
      <c r="N47" s="34">
        <f t="shared" si="2"/>
        <v>0</v>
      </c>
      <c r="O47" s="8"/>
      <c r="P47" s="7"/>
      <c r="Q47" s="50"/>
      <c r="R47" s="49">
        <f>M47-O47</f>
        <v>0</v>
      </c>
      <c r="S47" s="57"/>
      <c r="T47" s="57"/>
      <c r="U47" s="40"/>
      <c r="V47" s="40"/>
      <c r="W47" s="40"/>
      <c r="X47" s="40"/>
      <c r="Y47" s="40"/>
      <c r="Z47" s="40"/>
    </row>
    <row r="48" spans="2:26" ht="12" customHeight="1" x14ac:dyDescent="0.2">
      <c r="B48" s="48">
        <v>10</v>
      </c>
      <c r="C48" s="11"/>
      <c r="D48" s="11"/>
      <c r="E48" s="11"/>
      <c r="F48" s="11"/>
      <c r="G48" s="34">
        <f t="shared" si="3"/>
        <v>0</v>
      </c>
      <c r="H48" s="7"/>
      <c r="I48" s="48">
        <v>12</v>
      </c>
      <c r="J48" s="11"/>
      <c r="K48" s="8"/>
      <c r="L48" s="8"/>
      <c r="M48" s="8"/>
      <c r="N48" s="34">
        <f t="shared" si="2"/>
        <v>0</v>
      </c>
      <c r="O48" s="9" t="s">
        <v>6</v>
      </c>
      <c r="P48" s="7"/>
      <c r="Q48" s="50"/>
      <c r="R48" s="62"/>
      <c r="S48" s="57"/>
      <c r="T48" s="57"/>
      <c r="U48" s="40"/>
      <c r="V48" s="40"/>
      <c r="W48" s="40"/>
      <c r="X48" s="40"/>
      <c r="Y48" s="40"/>
      <c r="Z48" s="40"/>
    </row>
    <row r="49" spans="1:26" ht="12" customHeight="1" x14ac:dyDescent="0.2">
      <c r="B49" s="48" t="s">
        <v>57</v>
      </c>
      <c r="C49" s="11"/>
      <c r="D49" s="11"/>
      <c r="E49" s="11"/>
      <c r="F49" s="11"/>
      <c r="G49" s="34">
        <f t="shared" si="3"/>
        <v>0</v>
      </c>
      <c r="H49" s="7"/>
      <c r="I49" s="48">
        <v>15</v>
      </c>
      <c r="J49" s="11"/>
      <c r="K49" s="8"/>
      <c r="L49" s="8"/>
      <c r="M49" s="8"/>
      <c r="N49" s="34">
        <f t="shared" si="2"/>
        <v>0</v>
      </c>
      <c r="O49" s="9"/>
      <c r="P49" s="7"/>
      <c r="Q49" s="50"/>
      <c r="R49" s="49">
        <f>M49-O49</f>
        <v>0</v>
      </c>
      <c r="S49" s="57"/>
      <c r="T49" s="57"/>
      <c r="U49" s="40"/>
      <c r="V49" s="40"/>
      <c r="W49" s="40"/>
      <c r="X49" s="40"/>
      <c r="Y49" s="40"/>
      <c r="Z49" s="40"/>
    </row>
    <row r="50" spans="1:26" ht="12" customHeight="1" x14ac:dyDescent="0.2">
      <c r="B50" s="93" t="s">
        <v>37</v>
      </c>
      <c r="C50" s="107"/>
      <c r="D50" s="86"/>
      <c r="E50" s="87"/>
      <c r="F50" s="87"/>
      <c r="G50" s="88">
        <f t="shared" si="3"/>
        <v>0</v>
      </c>
      <c r="H50" s="7"/>
      <c r="I50" s="32" t="s">
        <v>58</v>
      </c>
      <c r="J50" s="99"/>
      <c r="K50" s="95"/>
      <c r="L50" s="95"/>
      <c r="M50" s="95"/>
      <c r="N50" s="33">
        <f t="shared" si="2"/>
        <v>0</v>
      </c>
      <c r="O50" s="100"/>
      <c r="P50" s="7"/>
      <c r="Q50" s="50"/>
      <c r="R50" s="49">
        <f>M50-O50</f>
        <v>0</v>
      </c>
      <c r="S50" s="57"/>
      <c r="T50" s="57"/>
      <c r="U50" s="40"/>
      <c r="V50" s="40"/>
      <c r="W50" s="40"/>
      <c r="X50" s="40"/>
      <c r="Y50" s="40"/>
      <c r="Z50" s="40"/>
    </row>
    <row r="51" spans="1:26" ht="12" customHeight="1" x14ac:dyDescent="0.2">
      <c r="B51" s="96"/>
      <c r="C51" s="97"/>
      <c r="D51" s="98"/>
      <c r="E51" s="95"/>
      <c r="F51" s="95"/>
      <c r="G51" s="33"/>
      <c r="H51" s="7"/>
      <c r="I51" s="101" t="s">
        <v>39</v>
      </c>
      <c r="J51" s="102"/>
      <c r="K51" s="103"/>
      <c r="L51" s="103"/>
      <c r="M51" s="104"/>
      <c r="N51" s="105">
        <f>M51*(33.5+K51)/(475-2.65*J53)</f>
        <v>0</v>
      </c>
      <c r="O51" s="106" t="s">
        <v>6</v>
      </c>
      <c r="P51" s="7"/>
      <c r="Q51" s="50"/>
      <c r="R51" s="62"/>
      <c r="S51" s="57"/>
      <c r="T51" s="57"/>
      <c r="U51" s="40"/>
      <c r="V51" s="40"/>
      <c r="W51" s="40"/>
      <c r="X51" s="40"/>
      <c r="Y51" s="40"/>
      <c r="Z51" s="40"/>
    </row>
    <row r="52" spans="1:26" ht="12" customHeight="1" x14ac:dyDescent="0.2">
      <c r="B52" s="85" t="s">
        <v>32</v>
      </c>
      <c r="D52" s="35"/>
      <c r="G52" s="4"/>
      <c r="H52" s="3"/>
      <c r="I52" s="82" t="s">
        <v>32</v>
      </c>
      <c r="O52" s="9" t="s">
        <v>6</v>
      </c>
      <c r="P52" s="7"/>
      <c r="Q52" s="50"/>
      <c r="R52" s="63">
        <f>R48</f>
        <v>0</v>
      </c>
      <c r="S52" s="57"/>
      <c r="T52" s="57"/>
      <c r="U52" s="40"/>
      <c r="V52" s="40"/>
      <c r="W52" s="40"/>
      <c r="X52" s="40"/>
      <c r="Y52" s="40"/>
      <c r="Z52" s="40"/>
    </row>
    <row r="53" spans="1:26" ht="12" customHeight="1" x14ac:dyDescent="0.2">
      <c r="B53" s="32" t="s">
        <v>20</v>
      </c>
      <c r="C53" s="1" t="s">
        <v>50</v>
      </c>
      <c r="H53" s="3"/>
      <c r="I53" s="32" t="s">
        <v>20</v>
      </c>
      <c r="J53" s="1" t="s">
        <v>53</v>
      </c>
      <c r="M53" s="23"/>
      <c r="N53" s="37"/>
      <c r="O53" s="9"/>
      <c r="P53" s="7"/>
      <c r="Q53" s="50"/>
      <c r="R53" s="64">
        <f>R39</f>
        <v>0</v>
      </c>
      <c r="S53" s="57"/>
      <c r="T53" s="57"/>
      <c r="U53" s="40"/>
      <c r="V53" s="40"/>
      <c r="W53" s="40"/>
      <c r="X53" s="40"/>
      <c r="Y53" s="40"/>
      <c r="Z53" s="40"/>
    </row>
    <row r="54" spans="1:26" ht="12" customHeight="1" x14ac:dyDescent="0.2">
      <c r="B54" s="23" t="s">
        <v>22</v>
      </c>
      <c r="C54" s="1" t="s">
        <v>48</v>
      </c>
      <c r="G54" s="1" t="s">
        <v>34</v>
      </c>
      <c r="H54" s="4"/>
      <c r="I54" s="23" t="s">
        <v>22</v>
      </c>
      <c r="J54" s="1" t="s">
        <v>54</v>
      </c>
      <c r="K54" s="25"/>
      <c r="L54" s="25"/>
      <c r="M54" s="25"/>
      <c r="N54" s="42"/>
      <c r="O54" s="10"/>
      <c r="P54" s="7"/>
      <c r="Q54" s="50"/>
      <c r="R54" s="64"/>
      <c r="S54" s="57"/>
      <c r="T54" s="57"/>
      <c r="U54" s="40"/>
      <c r="V54" s="40"/>
      <c r="W54" s="40"/>
      <c r="X54" s="40"/>
      <c r="Y54" s="40"/>
      <c r="Z54" s="40"/>
    </row>
    <row r="55" spans="1:26" ht="12" customHeight="1" x14ac:dyDescent="0.2">
      <c r="C55" s="36"/>
      <c r="F55" s="4"/>
      <c r="G55" s="4"/>
      <c r="H55" s="4"/>
      <c r="J55" s="36"/>
      <c r="O55" s="46"/>
      <c r="Q55" s="40"/>
      <c r="R55" s="57"/>
      <c r="S55" s="57"/>
      <c r="T55" s="57"/>
      <c r="U55" s="40"/>
      <c r="V55" s="40"/>
      <c r="W55" s="40"/>
      <c r="X55" s="40"/>
      <c r="Y55" s="40"/>
      <c r="Z55" s="40"/>
    </row>
    <row r="56" spans="1:26" ht="12" customHeight="1" x14ac:dyDescent="0.2">
      <c r="F56" s="4"/>
      <c r="G56" s="4"/>
      <c r="H56" s="4"/>
      <c r="O56" s="46"/>
      <c r="Q56" s="40"/>
      <c r="R56" s="57"/>
      <c r="S56" s="57"/>
      <c r="T56" s="57"/>
      <c r="U56" s="40"/>
      <c r="V56" s="40"/>
      <c r="W56" s="40"/>
      <c r="X56" s="40"/>
      <c r="Y56" s="40"/>
      <c r="Z56" s="40"/>
    </row>
    <row r="57" spans="1:26" ht="12" customHeight="1" x14ac:dyDescent="0.2">
      <c r="F57" s="4"/>
      <c r="J57" s="78"/>
      <c r="Q57" s="40"/>
      <c r="R57" s="57"/>
      <c r="S57" s="57"/>
      <c r="T57" s="57"/>
      <c r="U57" s="40"/>
      <c r="V57" s="40"/>
      <c r="W57" s="40"/>
      <c r="X57" s="40"/>
      <c r="Y57" s="40"/>
      <c r="Z57" s="40"/>
    </row>
    <row r="58" spans="1:26" ht="12" customHeight="1" x14ac:dyDescent="0.2">
      <c r="F58" s="4"/>
      <c r="Q58" s="40"/>
      <c r="R58" s="57"/>
      <c r="S58" s="57"/>
      <c r="T58" s="57"/>
      <c r="U58" s="40"/>
      <c r="V58" s="40"/>
      <c r="W58" s="40"/>
      <c r="X58" s="40"/>
      <c r="Y58" s="40"/>
      <c r="Z58" s="40"/>
    </row>
    <row r="59" spans="1:26" ht="12" customHeight="1" x14ac:dyDescent="0.2">
      <c r="G59" s="24" t="s">
        <v>8</v>
      </c>
      <c r="H59" s="81" t="s">
        <v>46</v>
      </c>
      <c r="Q59" s="40"/>
      <c r="R59" s="57"/>
      <c r="S59" s="57"/>
      <c r="T59" s="57"/>
      <c r="U59" s="40"/>
      <c r="V59" s="40"/>
      <c r="W59" s="40"/>
      <c r="X59" s="40"/>
      <c r="Y59" s="40"/>
      <c r="Z59" s="40"/>
    </row>
    <row r="60" spans="1:26" ht="12" customHeight="1" x14ac:dyDescent="0.2">
      <c r="G60" s="24" t="s">
        <v>9</v>
      </c>
      <c r="H60" s="81" t="s">
        <v>47</v>
      </c>
      <c r="Q60" s="40"/>
      <c r="R60" s="57"/>
      <c r="S60" s="57"/>
      <c r="T60" s="57"/>
      <c r="U60" s="40"/>
      <c r="V60" s="40"/>
      <c r="W60" s="40"/>
      <c r="X60" s="40"/>
      <c r="Y60" s="40"/>
      <c r="Z60" s="40"/>
    </row>
    <row r="61" spans="1:26" ht="13.5" customHeight="1" x14ac:dyDescent="0.2">
      <c r="G61" s="24" t="s">
        <v>10</v>
      </c>
      <c r="H61" s="36">
        <v>29</v>
      </c>
      <c r="Q61" s="40"/>
      <c r="R61" s="57"/>
      <c r="S61" s="57"/>
      <c r="T61" s="57"/>
      <c r="U61" s="40"/>
      <c r="V61" s="40"/>
      <c r="W61" s="40"/>
      <c r="X61" s="40"/>
      <c r="Y61" s="40"/>
      <c r="Z61" s="40"/>
    </row>
    <row r="62" spans="1:26" ht="12" customHeight="1" x14ac:dyDescent="0.2">
      <c r="G62" s="24" t="s">
        <v>11</v>
      </c>
      <c r="H62" s="36" t="s">
        <v>40</v>
      </c>
      <c r="Q62" s="40"/>
      <c r="R62" s="57"/>
      <c r="S62" s="57"/>
      <c r="T62" s="57"/>
      <c r="U62" s="40"/>
      <c r="V62" s="40"/>
      <c r="W62" s="40"/>
      <c r="X62" s="40"/>
      <c r="Y62" s="40"/>
      <c r="Z62" s="40"/>
    </row>
    <row r="63" spans="1:26" ht="6" customHeight="1" x14ac:dyDescent="0.2">
      <c r="Q63" s="40"/>
      <c r="R63" s="57"/>
      <c r="S63" s="57"/>
      <c r="T63" s="57"/>
      <c r="U63" s="40"/>
      <c r="V63" s="40"/>
      <c r="W63" s="40"/>
      <c r="X63" s="40"/>
      <c r="Y63" s="40"/>
      <c r="Z63" s="40"/>
    </row>
    <row r="64" spans="1:26" ht="3.95" customHeight="1" x14ac:dyDescent="0.2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57"/>
      <c r="T64" s="57"/>
      <c r="U64" s="40"/>
      <c r="V64" s="40"/>
      <c r="W64" s="40"/>
      <c r="X64" s="40"/>
      <c r="Y64" s="40"/>
      <c r="Z64" s="40"/>
    </row>
    <row r="65" spans="1:26" ht="12" customHeight="1" x14ac:dyDescent="0.2">
      <c r="A65" s="57"/>
      <c r="B65" s="66" t="s">
        <v>23</v>
      </c>
      <c r="C65" s="38">
        <v>11.1</v>
      </c>
      <c r="D65" s="67" t="s">
        <v>17</v>
      </c>
      <c r="E65" s="38">
        <v>5.6</v>
      </c>
      <c r="F65" s="67" t="s">
        <v>17</v>
      </c>
      <c r="G65" s="69"/>
      <c r="H65" s="57"/>
      <c r="I65" s="57"/>
      <c r="J65" s="57"/>
      <c r="K65" s="57"/>
      <c r="L65" s="57"/>
      <c r="M65" s="70"/>
      <c r="N65" s="57"/>
      <c r="O65" s="57"/>
      <c r="P65" s="57"/>
      <c r="Q65" s="57"/>
      <c r="R65" s="57"/>
      <c r="S65" s="57"/>
      <c r="T65" s="57"/>
      <c r="U65" s="40"/>
      <c r="V65" s="40"/>
      <c r="W65" s="40"/>
      <c r="X65" s="40"/>
      <c r="Y65" s="40"/>
      <c r="Z65" s="40"/>
    </row>
    <row r="66" spans="1:26" ht="12" customHeight="1" x14ac:dyDescent="0.2">
      <c r="A66" s="57"/>
      <c r="B66" s="57"/>
      <c r="C66" s="39">
        <v>0.30480000000000002</v>
      </c>
      <c r="D66" s="68" t="s">
        <v>16</v>
      </c>
      <c r="E66" s="39">
        <v>0.30480000000000002</v>
      </c>
      <c r="F66" s="68" t="s">
        <v>16</v>
      </c>
      <c r="G66" s="68"/>
      <c r="H66" s="57"/>
      <c r="I66" s="57"/>
      <c r="J66" s="57"/>
      <c r="K66" s="71"/>
      <c r="L66" s="57"/>
      <c r="M66" s="72"/>
      <c r="N66" s="57"/>
      <c r="O66" s="57"/>
      <c r="P66" s="57"/>
      <c r="Q66" s="57"/>
      <c r="R66" s="57"/>
      <c r="S66" s="57"/>
      <c r="T66" s="57"/>
      <c r="U66" s="40"/>
      <c r="V66" s="40"/>
      <c r="W66" s="40"/>
      <c r="X66" s="40"/>
      <c r="Y66" s="40"/>
      <c r="Z66" s="40"/>
    </row>
    <row r="67" spans="1:26" ht="12" customHeight="1" x14ac:dyDescent="0.2">
      <c r="A67" s="57"/>
      <c r="B67" s="57"/>
      <c r="C67" s="38">
        <f>C65*C66</f>
        <v>3.3832800000000001</v>
      </c>
      <c r="D67" s="69" t="s">
        <v>15</v>
      </c>
      <c r="E67" s="38">
        <f>E65*E66</f>
        <v>1.70688</v>
      </c>
      <c r="F67" s="69" t="s">
        <v>15</v>
      </c>
      <c r="G67" s="69"/>
      <c r="H67" s="57"/>
      <c r="I67" s="57"/>
      <c r="J67" s="57"/>
      <c r="K67" s="71"/>
      <c r="L67" s="57"/>
      <c r="M67" s="57"/>
      <c r="N67" s="57"/>
      <c r="O67" s="57"/>
      <c r="P67" s="57"/>
      <c r="Q67" s="57"/>
      <c r="R67" s="57"/>
      <c r="S67" s="57"/>
      <c r="T67" s="57"/>
      <c r="U67" s="40"/>
      <c r="V67" s="40"/>
      <c r="W67" s="40"/>
      <c r="X67" s="40"/>
      <c r="Y67" s="40"/>
      <c r="Z67" s="40"/>
    </row>
    <row r="68" spans="1:26" ht="12" customHeight="1" x14ac:dyDescent="0.2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71"/>
      <c r="L68" s="57"/>
      <c r="M68" s="57"/>
      <c r="N68" s="57"/>
      <c r="O68" s="57"/>
      <c r="P68" s="57"/>
      <c r="Q68" s="57"/>
      <c r="R68" s="57"/>
      <c r="S68" s="57"/>
      <c r="T68" s="57"/>
      <c r="U68" s="40"/>
      <c r="V68" s="40"/>
      <c r="W68" s="40"/>
      <c r="X68" s="40"/>
      <c r="Y68" s="40"/>
      <c r="Z68" s="40"/>
    </row>
    <row r="69" spans="1:26" ht="12" customHeight="1" x14ac:dyDescent="0.2">
      <c r="A69" s="57"/>
      <c r="B69" s="57"/>
      <c r="C69" s="57"/>
      <c r="D69" s="58" t="s">
        <v>21</v>
      </c>
      <c r="E69" s="73" t="s">
        <v>29</v>
      </c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40"/>
      <c r="V69" s="40"/>
      <c r="W69" s="40"/>
      <c r="X69" s="40"/>
      <c r="Y69" s="40"/>
      <c r="Z69" s="40"/>
    </row>
    <row r="70" spans="1:26" ht="12" customHeight="1" x14ac:dyDescent="0.2">
      <c r="A70" s="57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40"/>
      <c r="V70" s="40"/>
      <c r="W70" s="40"/>
      <c r="X70" s="40"/>
      <c r="Y70" s="40"/>
      <c r="Z70" s="40"/>
    </row>
    <row r="71" spans="1:26" ht="12" customHeight="1" x14ac:dyDescent="0.2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</row>
    <row r="72" spans="1:26" ht="12" customHeight="1" x14ac:dyDescent="0.2">
      <c r="A72" s="57"/>
      <c r="B72" s="57"/>
      <c r="C72" s="45" t="s">
        <v>31</v>
      </c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</row>
    <row r="73" spans="1:26" ht="12" customHeight="1" x14ac:dyDescent="0.2">
      <c r="A73" s="57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</row>
    <row r="74" spans="1:26" ht="12" customHeight="1" x14ac:dyDescent="0.2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</row>
    <row r="75" spans="1:26" ht="12" customHeight="1" x14ac:dyDescent="0.2">
      <c r="A75" s="57"/>
      <c r="B75" s="48" t="s">
        <v>59</v>
      </c>
      <c r="C75" s="11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</row>
    <row r="76" spans="1:26" ht="12" customHeight="1" x14ac:dyDescent="0.2">
      <c r="A76" s="57"/>
      <c r="B76" s="21"/>
      <c r="C76" s="76" t="s">
        <v>31</v>
      </c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</row>
    <row r="77" spans="1:26" ht="12" customHeight="1" x14ac:dyDescent="0.2">
      <c r="A77" s="57"/>
      <c r="C77" s="76" t="s">
        <v>31</v>
      </c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</row>
    <row r="78" spans="1:26" ht="12" customHeight="1" x14ac:dyDescent="0.2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</row>
    <row r="79" spans="1:26" ht="12" customHeight="1" x14ac:dyDescent="0.2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</row>
    <row r="80" spans="1:26" ht="12" customHeight="1" x14ac:dyDescent="0.2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</row>
    <row r="81" spans="1:20" ht="12" customHeight="1" x14ac:dyDescent="0.2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</row>
    <row r="82" spans="1:20" ht="12" customHeight="1" x14ac:dyDescent="0.2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</row>
    <row r="83" spans="1:20" ht="12" customHeight="1" x14ac:dyDescent="0.2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</row>
    <row r="84" spans="1:20" ht="12" customHeight="1" x14ac:dyDescent="0.2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</row>
    <row r="85" spans="1:20" ht="12" customHeight="1" x14ac:dyDescent="0.2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</row>
    <row r="86" spans="1:20" ht="12" customHeight="1" x14ac:dyDescent="0.2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</row>
    <row r="87" spans="1:20" ht="12" customHeight="1" x14ac:dyDescent="0.2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</row>
    <row r="88" spans="1:20" ht="12" customHeight="1" x14ac:dyDescent="0.2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</row>
    <row r="89" spans="1:20" ht="12" customHeight="1" x14ac:dyDescent="0.2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</row>
    <row r="90" spans="1:20" ht="12" customHeight="1" x14ac:dyDescent="0.2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</row>
    <row r="91" spans="1:20" ht="12" customHeight="1" x14ac:dyDescent="0.2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</row>
    <row r="92" spans="1:20" ht="12" customHeight="1" x14ac:dyDescent="0.2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</row>
    <row r="93" spans="1:20" ht="12" customHeight="1" x14ac:dyDescent="0.2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</row>
    <row r="94" spans="1:20" ht="12" customHeight="1" x14ac:dyDescent="0.2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</row>
    <row r="95" spans="1:20" ht="12" customHeight="1" x14ac:dyDescent="0.2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</row>
    <row r="96" spans="1:20" ht="12" customHeight="1" x14ac:dyDescent="0.2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</row>
    <row r="97" spans="1:20" ht="12" customHeight="1" x14ac:dyDescent="0.2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</row>
    <row r="98" spans="1:20" ht="12" customHeight="1" x14ac:dyDescent="0.2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</row>
    <row r="99" spans="1:20" ht="12" customHeight="1" x14ac:dyDescent="0.2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</row>
    <row r="100" spans="1:20" ht="12" customHeight="1" x14ac:dyDescent="0.2">
      <c r="A100" s="57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</row>
    <row r="101" spans="1:20" ht="12" customHeight="1" x14ac:dyDescent="0.2">
      <c r="A101" s="57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</row>
  </sheetData>
  <mergeCells count="10">
    <mergeCell ref="I33:O33"/>
    <mergeCell ref="B34:G34"/>
    <mergeCell ref="M34:N34"/>
    <mergeCell ref="F35:G35"/>
    <mergeCell ref="B1:O1"/>
    <mergeCell ref="B2:O2"/>
    <mergeCell ref="B4:G4"/>
    <mergeCell ref="I4:O4"/>
    <mergeCell ref="F5:G5"/>
    <mergeCell ref="M5:N5"/>
  </mergeCells>
  <printOptions horizontalCentered="1"/>
  <pageMargins left="0" right="0.25" top="1" bottom="0.75" header="0.3" footer="0.3"/>
  <pageSetup scale="89" orientation="portrait" horizont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Report</vt:lpstr>
      <vt:lpstr>DataAssembly</vt:lpstr>
      <vt:lpstr>Extra Sites</vt:lpstr>
      <vt:lpstr>'Extra Sites'!Print_Area</vt:lpstr>
      <vt:lpstr>Report!Print_Area</vt:lpstr>
      <vt:lpstr>'Extra Sites'!Print_Area_MI</vt:lpstr>
      <vt:lpstr>Print_Area_MI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Harbour Survey Blank</dc:title>
  <dc:creator>Bob Nelson</dc:creator>
  <cp:lastModifiedBy>Seabrook, Jaimee (Alberni)</cp:lastModifiedBy>
  <cp:lastPrinted>2021-05-11T22:18:11Z</cp:lastPrinted>
  <dcterms:created xsi:type="dcterms:W3CDTF">2002-07-08T18:19:10Z</dcterms:created>
  <dcterms:modified xsi:type="dcterms:W3CDTF">2024-07-26T18:42:42Z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2020-07-24T21:38:15Z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7e6059d9-d052-42db-be08-0000ca6b1ac8</vt:lpwstr>
  </property>
</Properties>
</file>