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D4C2C418-B618-4260-8471-070848181F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Z16" i="2"/>
  <c r="Z15" i="2"/>
  <c r="D15" i="2"/>
  <c r="C15" i="2"/>
  <c r="B15" i="2" s="1"/>
  <c r="Z14" i="2"/>
  <c r="Z13" i="2"/>
  <c r="Z12" i="2"/>
  <c r="C12" i="2"/>
  <c r="B12" i="2" s="1"/>
  <c r="Z11" i="2"/>
  <c r="Z10" i="2"/>
  <c r="Z9" i="2"/>
  <c r="Z8" i="2"/>
  <c r="Z7" i="2"/>
  <c r="D7" i="2"/>
  <c r="Z6" i="2"/>
  <c r="D6" i="2"/>
  <c r="C6" i="2"/>
  <c r="B6" i="2" s="1"/>
  <c r="Z5" i="2"/>
  <c r="Z4" i="2"/>
  <c r="Z3" i="2"/>
  <c r="D3" i="2"/>
  <c r="C3" i="2"/>
  <c r="B3" i="2" s="1"/>
  <c r="Z2" i="2"/>
  <c r="A17" i="2"/>
  <c r="D17" i="2" s="1"/>
  <c r="A16" i="2"/>
  <c r="D16" i="2" s="1"/>
  <c r="A15" i="2"/>
  <c r="A14" i="2"/>
  <c r="D14" i="2" s="1"/>
  <c r="A13" i="2"/>
  <c r="D13" i="2" s="1"/>
  <c r="A12" i="2"/>
  <c r="D12" i="2" s="1"/>
  <c r="A11" i="2"/>
  <c r="D11" i="2" s="1"/>
  <c r="A10" i="2"/>
  <c r="D10" i="2" s="1"/>
  <c r="A9" i="2"/>
  <c r="C9" i="2" s="1"/>
  <c r="B9" i="2" s="1"/>
  <c r="A8" i="2"/>
  <c r="D8" i="2" s="1"/>
  <c r="A7" i="2"/>
  <c r="C7" i="2" s="1"/>
  <c r="B7" i="2" s="1"/>
  <c r="A6" i="2"/>
  <c r="A5" i="2"/>
  <c r="D5" i="2" s="1"/>
  <c r="A4" i="2"/>
  <c r="D4" i="2" s="1"/>
  <c r="A3" i="2"/>
  <c r="A2" i="2"/>
  <c r="D2" i="2" s="1"/>
  <c r="AM16" i="2"/>
  <c r="AM14" i="2"/>
  <c r="AM10" i="2"/>
  <c r="AM9" i="2"/>
  <c r="AM8" i="2"/>
  <c r="AM7" i="2"/>
  <c r="AM6" i="2"/>
  <c r="AM5" i="2"/>
  <c r="AM4" i="2"/>
  <c r="AM3" i="2"/>
  <c r="AM2" i="2"/>
  <c r="D9" i="2" l="1"/>
  <c r="C4" i="2"/>
  <c r="B4" i="2" s="1"/>
  <c r="C10" i="2"/>
  <c r="B10" i="2" s="1"/>
  <c r="C13" i="2"/>
  <c r="B13" i="2" s="1"/>
  <c r="C16" i="2"/>
  <c r="B16" i="2" s="1"/>
  <c r="C2" i="2"/>
  <c r="B2" i="2" s="1"/>
  <c r="C5" i="2"/>
  <c r="B5" i="2" s="1"/>
  <c r="C8" i="2"/>
  <c r="B8" i="2" s="1"/>
  <c r="C11" i="2"/>
  <c r="B11" i="2" s="1"/>
  <c r="C14" i="2"/>
  <c r="B14" i="2" s="1"/>
  <c r="C17" i="2"/>
  <c r="B17" i="2" s="1"/>
  <c r="AK2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K13" i="2"/>
  <c r="AK17" i="2"/>
  <c r="AK15" i="2"/>
  <c r="AK11" i="2"/>
  <c r="AK12" i="2"/>
  <c r="AK9" i="2"/>
  <c r="AK10" i="2"/>
  <c r="AK8" i="2"/>
  <c r="AK5" i="2"/>
  <c r="AK3" i="2"/>
  <c r="AK16" i="2"/>
  <c r="AK14" i="2"/>
  <c r="AK4" i="2"/>
  <c r="AK7" i="2"/>
  <c r="AK6" i="2"/>
  <c r="AJ13" i="2"/>
  <c r="AP13" i="2" s="1"/>
  <c r="AQ13" i="2" s="1"/>
  <c r="AJ17" i="2"/>
  <c r="AP17" i="2" s="1"/>
  <c r="AQ17" i="2" s="1"/>
  <c r="AJ15" i="2"/>
  <c r="AP15" i="2" s="1"/>
  <c r="AQ15" i="2" s="1"/>
  <c r="AJ11" i="2"/>
  <c r="AP11" i="2" s="1"/>
  <c r="AQ11" i="2" s="1"/>
  <c r="AJ12" i="2"/>
  <c r="AP12" i="2" s="1"/>
  <c r="AQ12" i="2" s="1"/>
  <c r="AJ9" i="2"/>
  <c r="AP9" i="2" s="1"/>
  <c r="AJ10" i="2"/>
  <c r="AP10" i="2" s="1"/>
  <c r="AJ2" i="2"/>
  <c r="AA2" i="2" s="1"/>
  <c r="AB2" i="2" s="1"/>
  <c r="AJ8" i="2"/>
  <c r="AP8" i="2" s="1"/>
  <c r="AJ5" i="2"/>
  <c r="AP5" i="2" s="1"/>
  <c r="AJ3" i="2"/>
  <c r="AP3" i="2" s="1"/>
  <c r="AJ16" i="2"/>
  <c r="AP16" i="2" s="1"/>
  <c r="AJ14" i="2"/>
  <c r="AP14" i="2" s="1"/>
  <c r="AJ4" i="2"/>
  <c r="AP4" i="2" s="1"/>
  <c r="AJ7" i="2"/>
  <c r="AP7" i="2" s="1"/>
  <c r="AJ6" i="2"/>
  <c r="AP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B15" i="2" l="1"/>
  <c r="V6" i="2"/>
  <c r="AA15" i="2"/>
  <c r="AA6" i="2"/>
  <c r="AB6" i="2" s="1"/>
  <c r="AA3" i="2"/>
  <c r="AB3" i="2" s="1"/>
  <c r="V14" i="2"/>
  <c r="V3" i="2"/>
  <c r="AA14" i="2"/>
  <c r="AB14" i="2" s="1"/>
  <c r="V8" i="2"/>
  <c r="V2" i="2"/>
  <c r="AB12" i="2"/>
  <c r="AA8" i="2"/>
  <c r="AB8" i="2" s="1"/>
  <c r="AD8" i="2" s="1"/>
  <c r="AA12" i="2"/>
  <c r="AA17" i="2"/>
  <c r="AB11" i="2"/>
  <c r="AA16" i="2"/>
  <c r="AB16" i="2" s="1"/>
  <c r="AB17" i="2"/>
  <c r="AA11" i="2"/>
  <c r="V16" i="2"/>
  <c r="V5" i="2"/>
  <c r="V7" i="2"/>
  <c r="V10" i="2"/>
  <c r="AN2" i="2"/>
  <c r="AO2" i="2" s="1"/>
  <c r="AP2" i="2"/>
  <c r="AA5" i="2"/>
  <c r="AB5" i="2" s="1"/>
  <c r="AA7" i="2"/>
  <c r="AB7" i="2" s="1"/>
  <c r="AA10" i="2"/>
  <c r="AB10" i="2" s="1"/>
  <c r="V4" i="2"/>
  <c r="AB13" i="2"/>
  <c r="V9" i="2"/>
  <c r="AA4" i="2"/>
  <c r="AB4" i="2" s="1"/>
  <c r="AA13" i="2"/>
  <c r="AA9" i="2"/>
  <c r="AB9" i="2" s="1"/>
  <c r="AC6" i="2"/>
  <c r="AN8" i="2"/>
  <c r="AD7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Q2" i="2" l="1"/>
  <c r="AO8" i="2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<sst xmlns="http://schemas.openxmlformats.org/spreadsheetml/2006/main" count="160" uniqueCount="83">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</sst>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19" t="s">
        <v>82</v>
      </c>
      <c r="AR1" s="19" t="s">
        <v>80</v>
      </c>
    </row>
    <row r="2" spans="1:44" x14ac:dyDescent="0.25">
      <c r="A2" s="8">
        <f ca="1">TODAY()</f>
        <v>45084</v>
      </c>
      <c r="B2" s="9" t="e">
        <f ca="1">TEXT(DATE(YEAR(C2),MONTH(C2),1),"dd/mm/YYYY")</f>
        <v>#VALUE!</v>
      </c>
      <c r="C2" s="9" t="str">
        <f ca="1">TEXT(EOMONTH(A2,-1),"dd/mm/YYYY")</f>
        <v>31/05/YYYY</v>
      </c>
      <c r="D2" s="9" t="str">
        <f ca="1">TEXT(A2+14,"dd/mm/YYYY")</f>
        <v>21/06/YYYY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 t="shared" ref="V2:V17" si="0"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1">TEXT(R2,"00000")</f>
        <v>00000</v>
      </c>
      <c r="Y2" s="1" t="str">
        <f t="shared" ref="Y2:Y17" si="2">TEXT(S2,"00000000")</f>
        <v>00000000</v>
      </c>
      <c r="Z2" s="1" t="str">
        <f>TEXT(T2,"DD/MM/YYYY")</f>
        <v>00/01/YYYY</v>
      </c>
      <c r="AA2" s="13">
        <f t="shared" ref="AA2:AA17" si="3">IF(AJ2="A",ROUND(O2*P2,2),ROUND(O2*P2/(1+P2),2))</f>
        <v>27942.15</v>
      </c>
      <c r="AB2" s="13">
        <f>IF(AJ2="A",ROUND(O2+AA2,2),ROUND(O2,2))</f>
        <v>160999.99</v>
      </c>
      <c r="AC2" s="10" t="str">
        <f t="shared" ref="AC2:AC17" si="4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5">ROW(K2)</f>
        <v>2</v>
      </c>
      <c r="AG2" s="15" t="str">
        <f>J2&amp;"-"&amp;COUNTIF($J$1:J2,J2)</f>
        <v>30525390086-1</v>
      </c>
      <c r="AH2" s="1">
        <f t="shared" ref="AH2:AH17" si="6">IF(K1=K2,1,0)</f>
        <v>0</v>
      </c>
      <c r="AI2" s="1">
        <f t="shared" ref="AI2:AI17" si="7">IF(K2=K3,1,0)</f>
        <v>0</v>
      </c>
      <c r="AJ2" s="1" t="str">
        <f t="shared" ref="AJ2:AJ17" si="8">RIGHT(F2)</f>
        <v>A</v>
      </c>
      <c r="AK2" s="1">
        <f>IF(LEFT(F2,4)="Nota",0,1)</f>
        <v>1</v>
      </c>
      <c r="AL2" s="2"/>
      <c r="AM2" s="13">
        <f>IF(RIGHT(F2,1)="A",ROUND(N2*M2*(1+P2),2),AB2)</f>
        <v>160999.98000000001</v>
      </c>
      <c r="AN2" s="13">
        <f t="shared" ref="AN2:AN17" si="9">ROUND((AM2/(1+P2)),2)</f>
        <v>133057.82999999999</v>
      </c>
      <c r="AO2" s="20">
        <f t="shared" ref="AO2:AO17" si="10">IF(AJ2="A",ROUND(AN2/N2,6),AM2/N2)</f>
        <v>7.003044</v>
      </c>
      <c r="AP2" s="13">
        <f t="shared" ref="AP2:AP17" si="11">IF(AJ2="A",ROUND(CEILING(N2*M2*(1+P2),500),2),ROUND(CEILING(N2*M2,500),2))</f>
        <v>161000</v>
      </c>
      <c r="AQ2" s="20">
        <f>IF(AJ2="A",ROUND(AN2/N2,6),AP2/N2)</f>
        <v>7.003044</v>
      </c>
      <c r="AR2" s="2"/>
    </row>
    <row r="3" spans="1:44" x14ac:dyDescent="0.25">
      <c r="A3" s="8">
        <f t="shared" ref="A3:A17" ca="1" si="12">TODAY()</f>
        <v>45084</v>
      </c>
      <c r="B3" s="9" t="e">
        <f ca="1">TEXT(DATE(YEAR(C3),MONTH(C3),1),"dd/mm/YYYY")</f>
        <v>#VALUE!</v>
      </c>
      <c r="C3" s="9" t="str">
        <f ca="1">TEXT(EOMONTH(A3,-1),"dd/mm/YYYY")</f>
        <v>31/05/YYYY</v>
      </c>
      <c r="D3" s="9" t="str">
        <f ca="1">TEXT(A3+14,"dd/mm/YYYY")</f>
        <v>21/06/YYYY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e">
        <f ca="1">"Honorarios "&amp;PROPER(TEXT(B3,"mmmm"))</f>
        <v>#VALUE!</v>
      </c>
      <c r="M3" s="4">
        <v>8.0252280000000003</v>
      </c>
      <c r="N3" s="5">
        <v>19000</v>
      </c>
      <c r="O3" s="5">
        <f t="shared" ref="O3:O17" si="13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 t="shared" si="0"/>
        <v>8.025228</v>
      </c>
      <c r="W3" s="18" t="str">
        <f t="shared" ref="W3:W17" si="14">SUBSTITUTE(TEXT(N3,"0,00"),",",".")</f>
        <v>19000.00</v>
      </c>
      <c r="X3" s="1" t="str">
        <f t="shared" si="1"/>
        <v>00000</v>
      </c>
      <c r="Y3" s="1" t="str">
        <f t="shared" si="2"/>
        <v>00000000</v>
      </c>
      <c r="Z3" s="1" t="str">
        <f>TEXT(T3,"DD/MM/YYYY")</f>
        <v>00/01/YYYY</v>
      </c>
      <c r="AA3" s="13">
        <f t="shared" si="3"/>
        <v>32020.66</v>
      </c>
      <c r="AB3" s="13">
        <f t="shared" ref="AB3:AB17" si="15">IF(AJ3="A",ROUND(O3+AA3,2),ROUND(O3,2))</f>
        <v>184499.99</v>
      </c>
      <c r="AC3" s="10" t="str">
        <f t="shared" si="4"/>
        <v>152479.33</v>
      </c>
      <c r="AD3" s="10" t="str">
        <f>SUBSTITUTE(TEXT(ROUNDUP(AB3,0)-AB3,"0,00"),",",".")</f>
        <v>0.01</v>
      </c>
      <c r="AE3" s="1"/>
      <c r="AF3" s="1">
        <f t="shared" si="5"/>
        <v>3</v>
      </c>
      <c r="AG3" s="15" t="str">
        <f>J3&amp;"-"&amp;COUNTIF($J$1:J3,J3)</f>
        <v>30525733870-1</v>
      </c>
      <c r="AH3" s="1">
        <f t="shared" si="6"/>
        <v>0</v>
      </c>
      <c r="AI3" s="1">
        <f t="shared" si="7"/>
        <v>0</v>
      </c>
      <c r="AJ3" s="1" t="str">
        <f t="shared" si="8"/>
        <v>A</v>
      </c>
      <c r="AK3" s="1">
        <f t="shared" ref="AK3:AK17" si="16">IF(LEFT(F3,4)="Nota",0,1)</f>
        <v>1</v>
      </c>
      <c r="AL3" s="2"/>
      <c r="AM3" s="13">
        <f t="shared" ref="AM3:AM17" si="17">IF(RIGHT(F3,1)="A",ROUND(N3*M3*(1+P3),2),AB3)</f>
        <v>184499.99</v>
      </c>
      <c r="AN3" s="13">
        <f t="shared" si="9"/>
        <v>152479.32999999999</v>
      </c>
      <c r="AO3" s="20">
        <f t="shared" si="10"/>
        <v>8.0252280000000003</v>
      </c>
      <c r="AP3" s="13">
        <f t="shared" si="11"/>
        <v>184500</v>
      </c>
      <c r="AQ3" s="20">
        <f t="shared" ref="AQ3:AQ17" si="18">IF(AJ3="A",ROUND(AN3/N3,6),AP3/N3)</f>
        <v>8.0252280000000003</v>
      </c>
      <c r="AR3" s="2"/>
    </row>
    <row r="4" spans="1:44" x14ac:dyDescent="0.25">
      <c r="A4" s="8">
        <f t="shared" ca="1" si="12"/>
        <v>45084</v>
      </c>
      <c r="B4" s="9" t="e">
        <f ca="1">TEXT(DATE(YEAR(C4),MONTH(C4),1),"dd/mm/YYYY")</f>
        <v>#VALUE!</v>
      </c>
      <c r="C4" s="9" t="str">
        <f ca="1">TEXT(EOMONTH(A4,-1),"dd/mm/YYYY")</f>
        <v>31/05/YYYY</v>
      </c>
      <c r="D4" s="9" t="str">
        <f ca="1">TEXT(A4+14,"dd/mm/YYYY")</f>
        <v>21/06/YYYY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e">
        <f ca="1">"Honorarios "&amp;PROPER(TEXT(B4,"mmmm"))</f>
        <v>#VALUE!</v>
      </c>
      <c r="M4" s="4">
        <v>10.004348999999999</v>
      </c>
      <c r="N4" s="5">
        <v>19000</v>
      </c>
      <c r="O4" s="5">
        <f t="shared" si="13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 t="shared" si="0"/>
        <v>10.004349</v>
      </c>
      <c r="W4" s="18" t="str">
        <f t="shared" si="14"/>
        <v>19000.00</v>
      </c>
      <c r="X4" s="1" t="str">
        <f t="shared" si="1"/>
        <v>00000</v>
      </c>
      <c r="Y4" s="1" t="str">
        <f t="shared" si="2"/>
        <v>00000000</v>
      </c>
      <c r="Z4" s="1" t="str">
        <f>TEXT(T4,"DD/MM/YYYY")</f>
        <v>00/01/YYYY</v>
      </c>
      <c r="AA4" s="13">
        <f t="shared" si="3"/>
        <v>39917.35</v>
      </c>
      <c r="AB4" s="13">
        <f t="shared" si="15"/>
        <v>229999.98</v>
      </c>
      <c r="AC4" s="10" t="str">
        <f t="shared" si="4"/>
        <v>190082.63</v>
      </c>
      <c r="AD4" s="10" t="str">
        <f>SUBSTITUTE(TEXT(ROUNDUP(AB4,0)-AB4,"0,00"),",",".")</f>
        <v>0.02</v>
      </c>
      <c r="AE4" s="1"/>
      <c r="AF4" s="1">
        <f t="shared" si="5"/>
        <v>4</v>
      </c>
      <c r="AG4" s="15" t="str">
        <f>J4&amp;"-"&amp;COUNTIF($J$1:J4,J4)</f>
        <v>30610252334-1</v>
      </c>
      <c r="AH4" s="1">
        <f t="shared" si="6"/>
        <v>0</v>
      </c>
      <c r="AI4" s="1">
        <f t="shared" si="7"/>
        <v>0</v>
      </c>
      <c r="AJ4" s="1" t="str">
        <f t="shared" si="8"/>
        <v>A</v>
      </c>
      <c r="AK4" s="1">
        <f t="shared" si="16"/>
        <v>1</v>
      </c>
      <c r="AL4" s="2"/>
      <c r="AM4" s="13">
        <f t="shared" si="17"/>
        <v>229999.98</v>
      </c>
      <c r="AN4" s="13">
        <f t="shared" si="9"/>
        <v>190082.63</v>
      </c>
      <c r="AO4" s="20">
        <f t="shared" si="10"/>
        <v>10.004348999999999</v>
      </c>
      <c r="AP4" s="13">
        <f t="shared" si="11"/>
        <v>230000</v>
      </c>
      <c r="AQ4" s="20">
        <f t="shared" si="18"/>
        <v>10.004348999999999</v>
      </c>
      <c r="AR4" s="2"/>
    </row>
    <row r="5" spans="1:44" x14ac:dyDescent="0.25">
      <c r="A5" s="8">
        <f t="shared" ca="1" si="12"/>
        <v>45084</v>
      </c>
      <c r="B5" s="9" t="e">
        <f ca="1">TEXT(DATE(YEAR(C5),MONTH(C5),1),"dd/mm/YYYY")</f>
        <v>#VALUE!</v>
      </c>
      <c r="C5" s="9" t="str">
        <f ca="1">TEXT(EOMONTH(A5,-1),"dd/mm/YYYY")</f>
        <v>31/05/YYYY</v>
      </c>
      <c r="D5" s="9" t="str">
        <f ca="1">TEXT(A5+14,"dd/mm/YYYY")</f>
        <v>21/06/YYYY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e">
        <f ca="1">"Honorarios "&amp;PROPER(TEXT(B5,"mmmm"))</f>
        <v>#VALUE!</v>
      </c>
      <c r="M5" s="4">
        <v>9.0256629999999998</v>
      </c>
      <c r="N5" s="5">
        <v>19000</v>
      </c>
      <c r="O5" s="5">
        <f t="shared" si="13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 t="shared" si="0"/>
        <v>9.025663</v>
      </c>
      <c r="W5" s="18" t="str">
        <f t="shared" si="14"/>
        <v>19000.00</v>
      </c>
      <c r="X5" s="1" t="str">
        <f t="shared" si="1"/>
        <v>00000</v>
      </c>
      <c r="Y5" s="1" t="str">
        <f t="shared" si="2"/>
        <v>00000000</v>
      </c>
      <c r="Z5" s="1" t="str">
        <f>TEXT(T5,"DD/MM/YYYY")</f>
        <v>00/01/YYYY</v>
      </c>
      <c r="AA5" s="13">
        <f t="shared" si="3"/>
        <v>36012.400000000001</v>
      </c>
      <c r="AB5" s="13">
        <f t="shared" si="15"/>
        <v>207500</v>
      </c>
      <c r="AC5" s="10" t="str">
        <f t="shared" si="4"/>
        <v>171487.60</v>
      </c>
      <c r="AD5" s="10" t="str">
        <f>SUBSTITUTE(TEXT(ROUNDUP(AB5,0)-AB5,"0,00"),",",".")</f>
        <v>0.00</v>
      </c>
      <c r="AE5" s="1"/>
      <c r="AF5" s="1">
        <f t="shared" si="5"/>
        <v>5</v>
      </c>
      <c r="AG5" s="15" t="str">
        <f>J5&amp;"-"&amp;COUNTIF($J$1:J5,J5)</f>
        <v>30710964277-1</v>
      </c>
      <c r="AH5" s="1">
        <f t="shared" si="6"/>
        <v>0</v>
      </c>
      <c r="AI5" s="1">
        <f t="shared" si="7"/>
        <v>0</v>
      </c>
      <c r="AJ5" s="1" t="str">
        <f t="shared" si="8"/>
        <v>A</v>
      </c>
      <c r="AK5" s="1">
        <f t="shared" si="16"/>
        <v>1</v>
      </c>
      <c r="AL5" s="2"/>
      <c r="AM5" s="13">
        <f t="shared" si="17"/>
        <v>207499.99</v>
      </c>
      <c r="AN5" s="13">
        <f t="shared" si="9"/>
        <v>171487.6</v>
      </c>
      <c r="AO5" s="20">
        <f t="shared" si="10"/>
        <v>9.0256629999999998</v>
      </c>
      <c r="AP5" s="13">
        <f t="shared" si="11"/>
        <v>207500</v>
      </c>
      <c r="AQ5" s="20">
        <f t="shared" si="18"/>
        <v>9.0256629999999998</v>
      </c>
      <c r="AR5" s="2"/>
    </row>
    <row r="6" spans="1:44" x14ac:dyDescent="0.25">
      <c r="A6" s="8">
        <f t="shared" ca="1" si="12"/>
        <v>45084</v>
      </c>
      <c r="B6" s="9" t="e">
        <f ca="1">TEXT(DATE(YEAR(C6),MONTH(C6),1),"dd/mm/YYYY")</f>
        <v>#VALUE!</v>
      </c>
      <c r="C6" s="9" t="str">
        <f ca="1">TEXT(EOMONTH(A6,-1),"dd/mm/YYYY")</f>
        <v>31/05/YYYY</v>
      </c>
      <c r="D6" s="9" t="str">
        <f ca="1">TEXT(A6+14,"dd/mm/YYYY")</f>
        <v>21/06/YYYY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e">
        <f ca="1">"Honorarios "&amp;PROPER(TEXT(B6,"mmmm"))</f>
        <v>#VALUE!</v>
      </c>
      <c r="M6" s="4">
        <v>5.0239229999999999</v>
      </c>
      <c r="N6" s="5">
        <v>19000</v>
      </c>
      <c r="O6" s="5">
        <f t="shared" si="13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 t="shared" si="0"/>
        <v>5.023923</v>
      </c>
      <c r="W6" s="18" t="str">
        <f t="shared" si="14"/>
        <v>19000.00</v>
      </c>
      <c r="X6" s="1" t="str">
        <f t="shared" si="1"/>
        <v>00002</v>
      </c>
      <c r="Y6" s="1" t="str">
        <f t="shared" si="2"/>
        <v>00000003</v>
      </c>
      <c r="Z6" s="1" t="str">
        <f>TEXT(T6,"DD/MM/YYYY")</f>
        <v>12/09/YYYY</v>
      </c>
      <c r="AA6" s="13">
        <f t="shared" si="3"/>
        <v>20045.45</v>
      </c>
      <c r="AB6" s="13">
        <f t="shared" si="15"/>
        <v>115499.99</v>
      </c>
      <c r="AC6" s="10" t="str">
        <f t="shared" si="4"/>
        <v>95454.54</v>
      </c>
      <c r="AD6" s="10" t="str">
        <f>SUBSTITUTE(TEXT(ROUNDUP(AB6,0)-AB6,"0,00"),",",".")</f>
        <v>0.01</v>
      </c>
      <c r="AE6" s="1"/>
      <c r="AF6" s="1">
        <f t="shared" si="5"/>
        <v>6</v>
      </c>
      <c r="AG6" s="15" t="str">
        <f>J6&amp;"-"&amp;COUNTIF($J$1:J6,J6)</f>
        <v>33610006189-1</v>
      </c>
      <c r="AH6" s="1">
        <f t="shared" si="6"/>
        <v>0</v>
      </c>
      <c r="AI6" s="1">
        <f t="shared" si="7"/>
        <v>1</v>
      </c>
      <c r="AJ6" s="1" t="str">
        <f t="shared" si="8"/>
        <v>A</v>
      </c>
      <c r="AK6" s="1">
        <f t="shared" si="16"/>
        <v>1</v>
      </c>
      <c r="AL6" s="2"/>
      <c r="AM6" s="13">
        <f t="shared" si="17"/>
        <v>115499.99</v>
      </c>
      <c r="AN6" s="13">
        <f t="shared" si="9"/>
        <v>95454.54</v>
      </c>
      <c r="AO6" s="20">
        <f t="shared" si="10"/>
        <v>5.0239229999999999</v>
      </c>
      <c r="AP6" s="13">
        <f t="shared" si="11"/>
        <v>115500</v>
      </c>
      <c r="AQ6" s="20">
        <f t="shared" si="18"/>
        <v>5.0239229999999999</v>
      </c>
      <c r="AR6" s="2"/>
    </row>
    <row r="7" spans="1:44" x14ac:dyDescent="0.25">
      <c r="A7" s="8">
        <f t="shared" ca="1" si="12"/>
        <v>45084</v>
      </c>
      <c r="B7" s="9" t="e">
        <f ca="1">TEXT(DATE(YEAR(C7),MONTH(C7),1),"dd/mm/YYYY")</f>
        <v>#VALUE!</v>
      </c>
      <c r="C7" s="9" t="str">
        <f ca="1">TEXT(EOMONTH(A7,-1),"dd/mm/YYYY")</f>
        <v>31/05/YYYY</v>
      </c>
      <c r="D7" s="9" t="str">
        <f ca="1">TEXT(A7+14,"dd/mm/YYYY")</f>
        <v>21/06/YYYY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3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 t="shared" si="0"/>
        <v>5.002174</v>
      </c>
      <c r="W7" s="18" t="str">
        <f t="shared" si="14"/>
        <v>19000.00</v>
      </c>
      <c r="X7" s="1" t="str">
        <f t="shared" si="1"/>
        <v>00000</v>
      </c>
      <c r="Y7" s="1" t="str">
        <f t="shared" si="2"/>
        <v>00000000</v>
      </c>
      <c r="Z7" s="1" t="str">
        <f>TEXT(T7,"DD/MM/YYYY")</f>
        <v>00/01/YYYY</v>
      </c>
      <c r="AA7" s="13">
        <f t="shared" si="3"/>
        <v>19958.669999999998</v>
      </c>
      <c r="AB7" s="13">
        <f t="shared" si="15"/>
        <v>114999.98</v>
      </c>
      <c r="AC7" s="10" t="str">
        <f t="shared" si="4"/>
        <v>95041.31</v>
      </c>
      <c r="AD7" s="10" t="str">
        <f t="shared" ref="AD7:AD17" si="19">SUBSTITUTE(TEXT(ROUNDUP(AB7,0)-AB7,"0,00"),",",".")</f>
        <v>0.02</v>
      </c>
      <c r="AE7" s="1"/>
      <c r="AF7" s="1">
        <f t="shared" si="5"/>
        <v>7</v>
      </c>
      <c r="AG7" s="15" t="str">
        <f>J7&amp;"-"&amp;COUNTIF($J$1:J7,J7)</f>
        <v>33610006189-2</v>
      </c>
      <c r="AH7" s="1">
        <f t="shared" si="6"/>
        <v>1</v>
      </c>
      <c r="AI7" s="1">
        <f t="shared" si="7"/>
        <v>0</v>
      </c>
      <c r="AJ7" s="1" t="str">
        <f t="shared" si="8"/>
        <v>A</v>
      </c>
      <c r="AK7" s="1">
        <f t="shared" si="16"/>
        <v>1</v>
      </c>
      <c r="AL7" s="2"/>
      <c r="AM7" s="13">
        <f t="shared" si="17"/>
        <v>114999.98</v>
      </c>
      <c r="AN7" s="13">
        <f t="shared" si="9"/>
        <v>95041.31</v>
      </c>
      <c r="AO7" s="20">
        <f t="shared" si="10"/>
        <v>5.0021740000000001</v>
      </c>
      <c r="AP7" s="13">
        <f t="shared" si="11"/>
        <v>115000</v>
      </c>
      <c r="AQ7" s="20">
        <f t="shared" si="18"/>
        <v>5.0021740000000001</v>
      </c>
      <c r="AR7" s="2"/>
    </row>
    <row r="8" spans="1:44" x14ac:dyDescent="0.25">
      <c r="A8" s="8">
        <f t="shared" ca="1" si="12"/>
        <v>45084</v>
      </c>
      <c r="B8" s="9" t="e">
        <f ca="1">TEXT(DATE(YEAR(C8),MONTH(C8),1),"dd/mm/YYYY")</f>
        <v>#VALUE!</v>
      </c>
      <c r="C8" s="9" t="str">
        <f ca="1">TEXT(EOMONTH(A8,-1),"dd/mm/YYYY")</f>
        <v>31/05/YYYY</v>
      </c>
      <c r="D8" s="9" t="str">
        <f ca="1">TEXT(A8+14,"dd/mm/YYYY")</f>
        <v>21/06/YYYY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e">
        <f t="shared" ref="L8:L13" ca="1" si="20">"Honorarios "&amp;PROPER(TEXT(B8,"mmmm"))</f>
        <v>#VALUE!</v>
      </c>
      <c r="M8" s="4">
        <v>10.004348999999999</v>
      </c>
      <c r="N8" s="5">
        <v>19000</v>
      </c>
      <c r="O8" s="5">
        <f t="shared" si="13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 t="shared" si="0"/>
        <v>10.004349</v>
      </c>
      <c r="W8" s="18" t="str">
        <f t="shared" si="14"/>
        <v>19000.00</v>
      </c>
      <c r="X8" s="1" t="str">
        <f t="shared" si="1"/>
        <v>00000</v>
      </c>
      <c r="Y8" s="1" t="str">
        <f t="shared" si="2"/>
        <v>00000000</v>
      </c>
      <c r="Z8" s="1" t="str">
        <f>TEXT(T8,"DD/MM/YYYY")</f>
        <v>00/01/YYYY</v>
      </c>
      <c r="AA8" s="13">
        <f t="shared" si="3"/>
        <v>39917.35</v>
      </c>
      <c r="AB8" s="13">
        <f t="shared" si="15"/>
        <v>229999.98</v>
      </c>
      <c r="AC8" s="10" t="str">
        <f t="shared" si="4"/>
        <v>190082.63</v>
      </c>
      <c r="AD8" s="10" t="str">
        <f t="shared" si="19"/>
        <v>0.02</v>
      </c>
      <c r="AE8" s="1"/>
      <c r="AF8" s="1">
        <f t="shared" si="5"/>
        <v>8</v>
      </c>
      <c r="AG8" s="15" t="str">
        <f>J8&amp;"-"&amp;COUNTIF($J$1:J8,J8)</f>
        <v>33615420269-1</v>
      </c>
      <c r="AH8" s="1">
        <f t="shared" si="6"/>
        <v>0</v>
      </c>
      <c r="AI8" s="1">
        <f t="shared" si="7"/>
        <v>0</v>
      </c>
      <c r="AJ8" s="1" t="str">
        <f t="shared" si="8"/>
        <v>A</v>
      </c>
      <c r="AK8" s="1">
        <f t="shared" si="16"/>
        <v>1</v>
      </c>
      <c r="AL8" s="2"/>
      <c r="AM8" s="13">
        <f t="shared" si="17"/>
        <v>229999.98</v>
      </c>
      <c r="AN8" s="13">
        <f t="shared" si="9"/>
        <v>190082.63</v>
      </c>
      <c r="AO8" s="20">
        <f t="shared" si="10"/>
        <v>10.004348999999999</v>
      </c>
      <c r="AP8" s="13">
        <f t="shared" si="11"/>
        <v>230000</v>
      </c>
      <c r="AQ8" s="20">
        <f t="shared" si="18"/>
        <v>10.004348999999999</v>
      </c>
      <c r="AR8" s="2"/>
    </row>
    <row r="9" spans="1:44" x14ac:dyDescent="0.25">
      <c r="A9" s="8">
        <f t="shared" ca="1" si="12"/>
        <v>45084</v>
      </c>
      <c r="B9" s="9" t="e">
        <f ca="1">TEXT(DATE(YEAR(C9),MONTH(C9),1),"dd/mm/YYYY")</f>
        <v>#VALUE!</v>
      </c>
      <c r="C9" s="9" t="str">
        <f ca="1">TEXT(EOMONTH(A9,-1),"dd/mm/YYYY")</f>
        <v>31/05/YYYY</v>
      </c>
      <c r="D9" s="9" t="str">
        <f ca="1">TEXT(A9+14,"dd/mm/YYYY")</f>
        <v>21/06/YYYY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e">
        <f t="shared" ca="1" si="20"/>
        <v>#VALUE!</v>
      </c>
      <c r="M9" s="4">
        <v>1.0221830000000001</v>
      </c>
      <c r="N9" s="5">
        <v>19000</v>
      </c>
      <c r="O9" s="5">
        <f t="shared" si="13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 t="shared" si="0"/>
        <v>1.022183</v>
      </c>
      <c r="W9" s="18" t="str">
        <f t="shared" si="14"/>
        <v>19000.00</v>
      </c>
      <c r="X9" s="1" t="str">
        <f t="shared" si="1"/>
        <v>00000</v>
      </c>
      <c r="Y9" s="1" t="str">
        <f t="shared" si="2"/>
        <v>00000000</v>
      </c>
      <c r="Z9" s="1" t="str">
        <f>TEXT(T9,"DD/MM/YYYY")</f>
        <v>00/01/YYYY</v>
      </c>
      <c r="AA9" s="13">
        <f t="shared" si="3"/>
        <v>4078.51</v>
      </c>
      <c r="AB9" s="13">
        <f t="shared" si="15"/>
        <v>23499.99</v>
      </c>
      <c r="AC9" s="10" t="str">
        <f t="shared" si="4"/>
        <v>19421.48</v>
      </c>
      <c r="AD9" s="10" t="str">
        <f t="shared" si="19"/>
        <v>0.01</v>
      </c>
      <c r="AE9" s="1"/>
      <c r="AF9" s="1">
        <f t="shared" si="5"/>
        <v>9</v>
      </c>
      <c r="AG9" s="15" t="str">
        <f>J9&amp;"-"&amp;COUNTIF($J$1:J9,J9)</f>
        <v>20147130202-1</v>
      </c>
      <c r="AH9" s="1">
        <f t="shared" si="6"/>
        <v>0</v>
      </c>
      <c r="AI9" s="1">
        <f t="shared" si="7"/>
        <v>0</v>
      </c>
      <c r="AJ9" s="1" t="str">
        <f t="shared" si="8"/>
        <v>A</v>
      </c>
      <c r="AK9" s="1">
        <f t="shared" si="16"/>
        <v>1</v>
      </c>
      <c r="AL9" s="2"/>
      <c r="AM9" s="13">
        <f t="shared" si="17"/>
        <v>23499.99</v>
      </c>
      <c r="AN9" s="13">
        <f t="shared" si="9"/>
        <v>19421.48</v>
      </c>
      <c r="AO9" s="20">
        <f t="shared" si="10"/>
        <v>1.0221830000000001</v>
      </c>
      <c r="AP9" s="13">
        <f t="shared" si="11"/>
        <v>23500</v>
      </c>
      <c r="AQ9" s="20">
        <f t="shared" si="18"/>
        <v>1.0221830000000001</v>
      </c>
      <c r="AR9" s="2"/>
    </row>
    <row r="10" spans="1:44" x14ac:dyDescent="0.25">
      <c r="A10" s="8">
        <f t="shared" ca="1" si="12"/>
        <v>45084</v>
      </c>
      <c r="B10" s="9" t="e">
        <f ca="1">TEXT(DATE(YEAR(C10),MONTH(C10),1),"dd/mm/YYYY")</f>
        <v>#VALUE!</v>
      </c>
      <c r="C10" s="9" t="str">
        <f ca="1">TEXT(EOMONTH(A10,-1),"dd/mm/YYYY")</f>
        <v>31/05/YYYY</v>
      </c>
      <c r="D10" s="9" t="str">
        <f ca="1">TEXT(A10+14,"dd/mm/YYYY")</f>
        <v>21/06/YYYY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e">
        <f t="shared" ca="1" si="20"/>
        <v>#VALUE!</v>
      </c>
      <c r="M10" s="4">
        <v>1.0439320000000001</v>
      </c>
      <c r="N10" s="5">
        <v>19000</v>
      </c>
      <c r="O10" s="5">
        <f t="shared" si="13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 t="shared" si="0"/>
        <v>1.043932</v>
      </c>
      <c r="W10" s="18" t="str">
        <f t="shared" si="14"/>
        <v>19000.00</v>
      </c>
      <c r="X10" s="1" t="str">
        <f t="shared" si="1"/>
        <v>00000</v>
      </c>
      <c r="Y10" s="1" t="str">
        <f t="shared" si="2"/>
        <v>00000000</v>
      </c>
      <c r="Z10" s="1" t="str">
        <f>TEXT(T10,"DD/MM/YYYY")</f>
        <v>00/01/YYYY</v>
      </c>
      <c r="AA10" s="13">
        <f t="shared" si="3"/>
        <v>4165.29</v>
      </c>
      <c r="AB10" s="13">
        <f t="shared" si="15"/>
        <v>24000</v>
      </c>
      <c r="AC10" s="10" t="str">
        <f t="shared" si="4"/>
        <v>19834.71</v>
      </c>
      <c r="AD10" s="10" t="str">
        <f t="shared" si="19"/>
        <v>0.00</v>
      </c>
      <c r="AE10" s="1"/>
      <c r="AF10" s="1">
        <f t="shared" si="5"/>
        <v>10</v>
      </c>
      <c r="AG10" s="15" t="str">
        <f>J10&amp;"-"&amp;COUNTIF($J$1:J10,J10)</f>
        <v>20374730429-1</v>
      </c>
      <c r="AH10" s="1">
        <f t="shared" si="6"/>
        <v>0</v>
      </c>
      <c r="AI10" s="1">
        <f t="shared" si="7"/>
        <v>1</v>
      </c>
      <c r="AJ10" s="1" t="str">
        <f t="shared" si="8"/>
        <v>A</v>
      </c>
      <c r="AK10" s="1">
        <f t="shared" si="16"/>
        <v>1</v>
      </c>
      <c r="AL10" s="2"/>
      <c r="AM10" s="13">
        <f t="shared" si="17"/>
        <v>24000</v>
      </c>
      <c r="AN10" s="13">
        <f t="shared" si="9"/>
        <v>19834.71</v>
      </c>
      <c r="AO10" s="20">
        <f t="shared" si="10"/>
        <v>1.0439320000000001</v>
      </c>
      <c r="AP10" s="13">
        <f t="shared" si="11"/>
        <v>24000</v>
      </c>
      <c r="AQ10" s="20">
        <f t="shared" si="18"/>
        <v>1.0439320000000001</v>
      </c>
      <c r="AR10" s="2"/>
    </row>
    <row r="11" spans="1:44" x14ac:dyDescent="0.25">
      <c r="A11" s="8">
        <f t="shared" ca="1" si="12"/>
        <v>45084</v>
      </c>
      <c r="B11" s="9" t="e">
        <f ca="1">TEXT(DATE(YEAR(C11),MONTH(C11),1),"dd/mm/YYYY")</f>
        <v>#VALUE!</v>
      </c>
      <c r="C11" s="9" t="str">
        <f ca="1">TEXT(EOMONTH(A11,-1),"dd/mm/YYYY")</f>
        <v>31/05/YYYY</v>
      </c>
      <c r="D11" s="9" t="str">
        <f ca="1">TEXT(A11+14,"dd/mm/YYYY")</f>
        <v>21/06/YYYY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e">
        <f t="shared" ca="1" si="20"/>
        <v>#VALUE!</v>
      </c>
      <c r="M11" s="4">
        <v>1.3</v>
      </c>
      <c r="N11" s="5">
        <v>10000</v>
      </c>
      <c r="O11" s="5">
        <f t="shared" si="13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 t="shared" si="0"/>
        <v>1.3</v>
      </c>
      <c r="W11" s="18" t="str">
        <f t="shared" si="14"/>
        <v>10000.00</v>
      </c>
      <c r="X11" s="1" t="str">
        <f t="shared" si="1"/>
        <v>00000</v>
      </c>
      <c r="Y11" s="1" t="str">
        <f t="shared" si="2"/>
        <v>00000000</v>
      </c>
      <c r="Z11" s="1" t="str">
        <f>TEXT(T11,"DD/MM/YYYY")</f>
        <v>00/01/YYYY</v>
      </c>
      <c r="AA11" s="13">
        <f t="shared" si="3"/>
        <v>2256.1999999999998</v>
      </c>
      <c r="AB11" s="13">
        <f t="shared" si="15"/>
        <v>13000</v>
      </c>
      <c r="AC11" s="10" t="str">
        <f t="shared" si="4"/>
        <v>13000.00</v>
      </c>
      <c r="AD11" s="10" t="str">
        <f t="shared" si="19"/>
        <v>0.00</v>
      </c>
      <c r="AE11" s="1"/>
      <c r="AF11" s="1">
        <f t="shared" si="5"/>
        <v>11</v>
      </c>
      <c r="AG11" s="15" t="str">
        <f>J11&amp;"-"&amp;COUNTIF($J$1:J11,J11)</f>
        <v>37473042-1</v>
      </c>
      <c r="AH11" s="1">
        <f t="shared" si="6"/>
        <v>1</v>
      </c>
      <c r="AI11" s="1">
        <f t="shared" si="7"/>
        <v>0</v>
      </c>
      <c r="AJ11" s="1" t="str">
        <f t="shared" si="8"/>
        <v>B</v>
      </c>
      <c r="AK11" s="1">
        <f t="shared" si="16"/>
        <v>1</v>
      </c>
      <c r="AL11" s="2"/>
      <c r="AM11" s="13">
        <f t="shared" si="17"/>
        <v>13000</v>
      </c>
      <c r="AN11" s="13">
        <f t="shared" si="9"/>
        <v>10743.8</v>
      </c>
      <c r="AO11" s="20">
        <f t="shared" si="10"/>
        <v>1.3</v>
      </c>
      <c r="AP11" s="13">
        <f t="shared" si="11"/>
        <v>13000</v>
      </c>
      <c r="AQ11" s="20">
        <f t="shared" si="18"/>
        <v>1.3</v>
      </c>
      <c r="AR11" s="2"/>
    </row>
    <row r="12" spans="1:44" x14ac:dyDescent="0.25">
      <c r="A12" s="8">
        <f t="shared" ca="1" si="12"/>
        <v>45084</v>
      </c>
      <c r="B12" s="9" t="e">
        <f ca="1">TEXT(DATE(YEAR(C12),MONTH(C12),1),"dd/mm/YYYY")</f>
        <v>#VALUE!</v>
      </c>
      <c r="C12" s="9" t="str">
        <f ca="1">TEXT(EOMONTH(A12,-1),"dd/mm/YYYY")</f>
        <v>31/05/YYYY</v>
      </c>
      <c r="D12" s="9" t="str">
        <f ca="1">TEXT(A12+14,"dd/mm/YYYY")</f>
        <v>21/06/YYYY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e">
        <f t="shared" ca="1" si="20"/>
        <v>#VALUE!</v>
      </c>
      <c r="M12" s="4">
        <v>1.2105263157894737</v>
      </c>
      <c r="N12" s="5">
        <v>19000</v>
      </c>
      <c r="O12" s="5">
        <f t="shared" si="13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 t="shared" si="0"/>
        <v>1.210526</v>
      </c>
      <c r="W12" s="18" t="str">
        <f t="shared" si="14"/>
        <v>19000.00</v>
      </c>
      <c r="X12" s="1" t="str">
        <f t="shared" si="1"/>
        <v>00000</v>
      </c>
      <c r="Y12" s="1" t="str">
        <f t="shared" si="2"/>
        <v>00000000</v>
      </c>
      <c r="Z12" s="1" t="str">
        <f>TEXT(T12,"DD/MM/YYYY")</f>
        <v>00/01/YYYY</v>
      </c>
      <c r="AA12" s="13">
        <f t="shared" si="3"/>
        <v>3991.74</v>
      </c>
      <c r="AB12" s="13">
        <f t="shared" si="15"/>
        <v>23000</v>
      </c>
      <c r="AC12" s="10" t="str">
        <f t="shared" si="4"/>
        <v>23000.00</v>
      </c>
      <c r="AD12" s="10" t="str">
        <f t="shared" si="19"/>
        <v>0.00</v>
      </c>
      <c r="AE12" s="1"/>
      <c r="AF12" s="1">
        <f t="shared" si="5"/>
        <v>12</v>
      </c>
      <c r="AG12" s="15" t="str">
        <f>J12&amp;"-"&amp;COUNTIF($J$1:J12,J12)</f>
        <v>30707354719-1</v>
      </c>
      <c r="AH12" s="1">
        <f t="shared" si="6"/>
        <v>0</v>
      </c>
      <c r="AI12" s="1">
        <f t="shared" si="7"/>
        <v>0</v>
      </c>
      <c r="AJ12" s="1" t="str">
        <f t="shared" si="8"/>
        <v>B</v>
      </c>
      <c r="AK12" s="1">
        <f t="shared" si="16"/>
        <v>1</v>
      </c>
      <c r="AL12" s="2"/>
      <c r="AM12" s="13">
        <f t="shared" si="17"/>
        <v>23000</v>
      </c>
      <c r="AN12" s="13">
        <f t="shared" si="9"/>
        <v>19008.259999999998</v>
      </c>
      <c r="AO12" s="20">
        <f t="shared" si="10"/>
        <v>1.2105263157894737</v>
      </c>
      <c r="AP12" s="13">
        <f t="shared" si="11"/>
        <v>23000</v>
      </c>
      <c r="AQ12" s="20">
        <f t="shared" si="18"/>
        <v>1.2105263157894737</v>
      </c>
      <c r="AR12" s="2"/>
    </row>
    <row r="13" spans="1:44" x14ac:dyDescent="0.25">
      <c r="A13" s="8">
        <f t="shared" ca="1" si="12"/>
        <v>45084</v>
      </c>
      <c r="B13" s="9" t="e">
        <f ca="1">TEXT(DATE(YEAR(C13),MONTH(C13),1),"dd/mm/YYYY")</f>
        <v>#VALUE!</v>
      </c>
      <c r="C13" s="9" t="str">
        <f ca="1">TEXT(EOMONTH(A13,-1),"dd/mm/YYYY")</f>
        <v>31/05/YYYY</v>
      </c>
      <c r="D13" s="9" t="str">
        <f ca="1">TEXT(A13+14,"dd/mm/YYYY")</f>
        <v>21/06/YYYY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e">
        <f t="shared" ca="1" si="20"/>
        <v>#VALUE!</v>
      </c>
      <c r="M13" s="4">
        <v>1.5</v>
      </c>
      <c r="N13" s="5">
        <v>19000</v>
      </c>
      <c r="O13" s="5">
        <f t="shared" si="13"/>
        <v>28500</v>
      </c>
      <c r="P13" s="11"/>
      <c r="Q13" s="11"/>
      <c r="R13" s="11"/>
      <c r="S13" s="11"/>
      <c r="T13" s="12"/>
      <c r="U13" s="14">
        <f>COUNTIFS($F$1:F13,F13,$K$1:K13,K13)+1</f>
        <v>2</v>
      </c>
      <c r="V13" s="18" t="str">
        <f t="shared" si="0"/>
        <v>1.5</v>
      </c>
      <c r="W13" s="18" t="str">
        <f t="shared" si="14"/>
        <v>19000.00</v>
      </c>
      <c r="X13" s="1" t="str">
        <f t="shared" si="1"/>
        <v>00000</v>
      </c>
      <c r="Y13" s="1" t="str">
        <f t="shared" si="2"/>
        <v>00000000</v>
      </c>
      <c r="Z13" s="1" t="str">
        <f>TEXT(T13,"DD/MM/YYYY")</f>
        <v>00/01/YYYY</v>
      </c>
      <c r="AA13" s="13">
        <f t="shared" si="3"/>
        <v>0</v>
      </c>
      <c r="AB13" s="13">
        <f t="shared" si="15"/>
        <v>28500</v>
      </c>
      <c r="AC13" s="10" t="str">
        <f t="shared" si="4"/>
        <v>28500.00</v>
      </c>
      <c r="AD13" s="10" t="str">
        <f t="shared" si="19"/>
        <v>0.00</v>
      </c>
      <c r="AE13" s="1"/>
      <c r="AF13" s="1">
        <f t="shared" si="5"/>
        <v>13</v>
      </c>
      <c r="AG13" s="15" t="str">
        <f>J13&amp;"-"&amp;COUNTIF($J$1:J13,J13)</f>
        <v>-0</v>
      </c>
      <c r="AH13" s="1">
        <f t="shared" si="6"/>
        <v>0</v>
      </c>
      <c r="AI13" s="1">
        <f t="shared" si="7"/>
        <v>0</v>
      </c>
      <c r="AJ13" s="1" t="str">
        <f t="shared" si="8"/>
        <v>C</v>
      </c>
      <c r="AK13" s="1">
        <f t="shared" si="16"/>
        <v>1</v>
      </c>
      <c r="AL13" s="2"/>
      <c r="AM13" s="13">
        <f t="shared" si="17"/>
        <v>28500</v>
      </c>
      <c r="AN13" s="13">
        <f t="shared" si="9"/>
        <v>28500</v>
      </c>
      <c r="AO13" s="20">
        <f t="shared" si="10"/>
        <v>1.5</v>
      </c>
      <c r="AP13" s="13">
        <f t="shared" si="11"/>
        <v>28500</v>
      </c>
      <c r="AQ13" s="20">
        <f t="shared" si="18"/>
        <v>1.5</v>
      </c>
      <c r="AR13" s="2"/>
    </row>
    <row r="14" spans="1:44" x14ac:dyDescent="0.25">
      <c r="A14" s="8">
        <f t="shared" ca="1" si="12"/>
        <v>45084</v>
      </c>
      <c r="B14" s="9" t="e">
        <f ca="1">TEXT(DATE(YEAR(C14),MONTH(C14),1),"dd/mm/YYYY")</f>
        <v>#VALUE!</v>
      </c>
      <c r="C14" s="9" t="str">
        <f ca="1">TEXT(EOMONTH(A14,-1),"dd/mm/YYYY")</f>
        <v>31/05/YYYY</v>
      </c>
      <c r="D14" s="9" t="str">
        <f ca="1">TEXT(A14+14,"dd/mm/YYYY")</f>
        <v>21/06/YYYY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3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 t="shared" si="0"/>
        <v>7.024793</v>
      </c>
      <c r="W14" s="18" t="str">
        <f t="shared" si="14"/>
        <v>19000.00</v>
      </c>
      <c r="X14" s="1" t="str">
        <f t="shared" si="1"/>
        <v>00002</v>
      </c>
      <c r="Y14" s="1" t="str">
        <f t="shared" si="2"/>
        <v>00000150</v>
      </c>
      <c r="Z14" s="1" t="str">
        <f>TEXT(T14,"DD/MM/YYYY")</f>
        <v>12/09/YYYY</v>
      </c>
      <c r="AA14" s="13">
        <f t="shared" si="3"/>
        <v>28028.92</v>
      </c>
      <c r="AB14" s="13">
        <f t="shared" si="15"/>
        <v>161499.99</v>
      </c>
      <c r="AC14" s="10" t="str">
        <f t="shared" si="4"/>
        <v>133471.07</v>
      </c>
      <c r="AD14" s="10" t="str">
        <f t="shared" si="19"/>
        <v>0.01</v>
      </c>
      <c r="AE14" s="1"/>
      <c r="AF14" s="1">
        <f t="shared" si="5"/>
        <v>14</v>
      </c>
      <c r="AG14" s="15" t="str">
        <f>J14&amp;"-"&amp;COUNTIF($J$1:J14,J14)</f>
        <v>30684125792-1</v>
      </c>
      <c r="AH14" s="1">
        <f t="shared" si="6"/>
        <v>0</v>
      </c>
      <c r="AI14" s="1">
        <f t="shared" si="7"/>
        <v>0</v>
      </c>
      <c r="AJ14" s="1" t="str">
        <f t="shared" si="8"/>
        <v>A</v>
      </c>
      <c r="AK14" s="1">
        <f t="shared" si="16"/>
        <v>0</v>
      </c>
      <c r="AL14" s="2"/>
      <c r="AM14" s="13">
        <f t="shared" si="17"/>
        <v>161499.99</v>
      </c>
      <c r="AN14" s="13">
        <f t="shared" si="9"/>
        <v>133471.07</v>
      </c>
      <c r="AO14" s="20">
        <f t="shared" si="10"/>
        <v>7.0247929999999998</v>
      </c>
      <c r="AP14" s="13">
        <f t="shared" si="11"/>
        <v>161500</v>
      </c>
      <c r="AQ14" s="20">
        <f t="shared" si="18"/>
        <v>7.0247929999999998</v>
      </c>
      <c r="AR14" s="2"/>
    </row>
    <row r="15" spans="1:44" x14ac:dyDescent="0.25">
      <c r="A15" s="8">
        <f t="shared" ca="1" si="12"/>
        <v>45084</v>
      </c>
      <c r="B15" s="9" t="e">
        <f ca="1">TEXT(DATE(YEAR(C15),MONTH(C15),1),"dd/mm/YYYY")</f>
        <v>#VALUE!</v>
      </c>
      <c r="C15" s="9" t="str">
        <f ca="1">TEXT(EOMONTH(A15,-1),"dd/mm/YYYY")</f>
        <v>31/05/YYYY</v>
      </c>
      <c r="D15" s="9" t="str">
        <f ca="1">TEXT(A15+14,"dd/mm/YYYY")</f>
        <v>21/06/YYYY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3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 t="shared" si="0"/>
        <v>1.5</v>
      </c>
      <c r="W15" s="18" t="str">
        <f t="shared" si="14"/>
        <v>19000.00</v>
      </c>
      <c r="X15" s="1" t="str">
        <f t="shared" si="1"/>
        <v>00002</v>
      </c>
      <c r="Y15" s="1" t="str">
        <f t="shared" si="2"/>
        <v>00000152</v>
      </c>
      <c r="Z15" s="1" t="str">
        <f>TEXT(T15,"DD/MM/YYYY")</f>
        <v>12/09/YYYY</v>
      </c>
      <c r="AA15" s="13">
        <f t="shared" si="3"/>
        <v>4946.28</v>
      </c>
      <c r="AB15" s="13">
        <f t="shared" si="15"/>
        <v>28500</v>
      </c>
      <c r="AC15" s="10" t="str">
        <f t="shared" si="4"/>
        <v>28500.00</v>
      </c>
      <c r="AD15" s="10" t="str">
        <f t="shared" si="19"/>
        <v>0.00</v>
      </c>
      <c r="AE15" s="1"/>
      <c r="AF15" s="1">
        <f t="shared" si="5"/>
        <v>15</v>
      </c>
      <c r="AG15" s="15" t="str">
        <f>J15&amp;"-"&amp;COUNTIF($J$1:J15,J15)</f>
        <v>30707354719-2</v>
      </c>
      <c r="AH15" s="1">
        <f t="shared" si="6"/>
        <v>0</v>
      </c>
      <c r="AI15" s="1">
        <f t="shared" si="7"/>
        <v>0</v>
      </c>
      <c r="AJ15" s="1" t="str">
        <f t="shared" si="8"/>
        <v>B</v>
      </c>
      <c r="AK15" s="1">
        <f t="shared" si="16"/>
        <v>0</v>
      </c>
      <c r="AL15" s="2"/>
      <c r="AM15" s="13">
        <f t="shared" si="17"/>
        <v>28500</v>
      </c>
      <c r="AN15" s="13">
        <f t="shared" si="9"/>
        <v>23553.72</v>
      </c>
      <c r="AO15" s="20">
        <f t="shared" si="10"/>
        <v>1.5</v>
      </c>
      <c r="AP15" s="13">
        <f t="shared" si="11"/>
        <v>28500</v>
      </c>
      <c r="AQ15" s="20">
        <f t="shared" si="18"/>
        <v>1.5</v>
      </c>
      <c r="AR15" s="2"/>
    </row>
    <row r="16" spans="1:44" x14ac:dyDescent="0.25">
      <c r="A16" s="8">
        <f t="shared" ca="1" si="12"/>
        <v>45084</v>
      </c>
      <c r="B16" s="9" t="e">
        <f ca="1">TEXT(DATE(YEAR(C16),MONTH(C16),1),"dd/mm/YYYY")</f>
        <v>#VALUE!</v>
      </c>
      <c r="C16" s="9" t="str">
        <f ca="1">TEXT(EOMONTH(A16,-1),"dd/mm/YYYY")</f>
        <v>31/05/YYYY</v>
      </c>
      <c r="D16" s="9" t="str">
        <f ca="1">TEXT(A16+14,"dd/mm/YYYY")</f>
        <v>21/06/YYYY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3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 t="shared" si="0"/>
        <v>7.003044</v>
      </c>
      <c r="W16" s="18" t="str">
        <f t="shared" si="14"/>
        <v>19000.00</v>
      </c>
      <c r="X16" s="1" t="str">
        <f t="shared" si="1"/>
        <v>00002</v>
      </c>
      <c r="Y16" s="1" t="str">
        <f t="shared" si="2"/>
        <v>00000151</v>
      </c>
      <c r="Z16" s="1" t="str">
        <f>TEXT(T16,"DD/MM/YYYY")</f>
        <v>12/09/YYYY</v>
      </c>
      <c r="AA16" s="13">
        <f t="shared" si="3"/>
        <v>27942.15</v>
      </c>
      <c r="AB16" s="13">
        <f t="shared" si="15"/>
        <v>160999.99</v>
      </c>
      <c r="AC16" s="10" t="str">
        <f t="shared" si="4"/>
        <v>133057.84</v>
      </c>
      <c r="AD16" s="10" t="str">
        <f t="shared" si="19"/>
        <v>0.01</v>
      </c>
      <c r="AE16" s="1"/>
      <c r="AF16" s="1">
        <f t="shared" si="5"/>
        <v>16</v>
      </c>
      <c r="AG16" s="15" t="str">
        <f>J16&amp;"-"&amp;COUNTIF($J$1:J16,J16)</f>
        <v>30684125792-2</v>
      </c>
      <c r="AH16" s="1">
        <f t="shared" si="6"/>
        <v>0</v>
      </c>
      <c r="AI16" s="1">
        <f t="shared" si="7"/>
        <v>0</v>
      </c>
      <c r="AJ16" s="1" t="str">
        <f t="shared" si="8"/>
        <v>A</v>
      </c>
      <c r="AK16" s="1">
        <f t="shared" si="16"/>
        <v>0</v>
      </c>
      <c r="AL16" s="2"/>
      <c r="AM16" s="13">
        <f t="shared" si="17"/>
        <v>160999.98000000001</v>
      </c>
      <c r="AN16" s="13">
        <f t="shared" si="9"/>
        <v>133057.82999999999</v>
      </c>
      <c r="AO16" s="20">
        <f t="shared" si="10"/>
        <v>7.003044</v>
      </c>
      <c r="AP16" s="13">
        <f t="shared" si="11"/>
        <v>161000</v>
      </c>
      <c r="AQ16" s="20">
        <f t="shared" si="18"/>
        <v>7.003044</v>
      </c>
      <c r="AR16" s="2"/>
    </row>
    <row r="17" spans="1:44" x14ac:dyDescent="0.25">
      <c r="A17" s="8">
        <f t="shared" ca="1" si="12"/>
        <v>45084</v>
      </c>
      <c r="B17" s="9" t="e">
        <f ca="1">TEXT(DATE(YEAR(C17),MONTH(C17),1),"dd/mm/YYYY")</f>
        <v>#VALUE!</v>
      </c>
      <c r="C17" s="9" t="str">
        <f ca="1">TEXT(EOMONTH(A17,-1),"dd/mm/YYYY")</f>
        <v>31/05/YYYY</v>
      </c>
      <c r="D17" s="9" t="str">
        <f ca="1">TEXT(A17+14,"dd/mm/YYYY")</f>
        <v>21/06/YYYY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3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 t="shared" si="0"/>
        <v>1.5</v>
      </c>
      <c r="W17" s="18" t="str">
        <f t="shared" si="14"/>
        <v>19000.00</v>
      </c>
      <c r="X17" s="1" t="str">
        <f t="shared" si="1"/>
        <v>00002</v>
      </c>
      <c r="Y17" s="1" t="str">
        <f t="shared" si="2"/>
        <v>00000153</v>
      </c>
      <c r="Z17" s="1" t="str">
        <f>TEXT(T17,"DD/MM/YYYY")</f>
        <v>12/09/YYYY</v>
      </c>
      <c r="AA17" s="13">
        <f t="shared" si="3"/>
        <v>4946.28</v>
      </c>
      <c r="AB17" s="13">
        <f t="shared" si="15"/>
        <v>28500</v>
      </c>
      <c r="AC17" s="10" t="str">
        <f t="shared" si="4"/>
        <v>28500.00</v>
      </c>
      <c r="AD17" s="10" t="str">
        <f t="shared" si="19"/>
        <v>0.00</v>
      </c>
      <c r="AE17" s="1"/>
      <c r="AF17" s="1">
        <f t="shared" si="5"/>
        <v>17</v>
      </c>
      <c r="AG17" s="15" t="str">
        <f>J17&amp;"-"&amp;COUNTIF($J$1:J17,J17)</f>
        <v>37473042-2</v>
      </c>
      <c r="AH17" s="1">
        <f t="shared" si="6"/>
        <v>0</v>
      </c>
      <c r="AI17" s="1">
        <f t="shared" si="7"/>
        <v>0</v>
      </c>
      <c r="AJ17" s="1" t="str">
        <f t="shared" si="8"/>
        <v>B</v>
      </c>
      <c r="AK17" s="1">
        <f t="shared" si="16"/>
        <v>0</v>
      </c>
      <c r="AL17" s="2"/>
      <c r="AM17" s="13">
        <f t="shared" si="17"/>
        <v>28500</v>
      </c>
      <c r="AN17" s="13">
        <f t="shared" si="9"/>
        <v>23553.72</v>
      </c>
      <c r="AO17" s="20">
        <f t="shared" si="10"/>
        <v>1.5</v>
      </c>
      <c r="AP17" s="13">
        <f t="shared" si="11"/>
        <v>28500</v>
      </c>
      <c r="AQ17" s="20">
        <f t="shared" si="18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2023-06-07T15:50:39Z</dcterms:modified>
</cp:coreProperties>
</file>