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5655" yWindow="840" windowWidth="8970" windowHeight="7530" tabRatio="355"/>
  </bookViews>
  <sheets>
    <sheet name="Схема1" sheetId="184" r:id="rId1"/>
    <sheet name="Схема2" sheetId="142" r:id="rId2"/>
    <sheet name="Сварщик" sheetId="182" r:id="rId3"/>
    <sheet name="Разметчик косынок" sheetId="183" r:id="rId4"/>
  </sheets>
  <definedNames>
    <definedName name="_xlnm._FilterDatabase" localSheetId="0" hidden="1">Схема1!$A$10:$S$21</definedName>
    <definedName name="_xlnm._FilterDatabase" localSheetId="1" hidden="1">Схема2!$A$15:$Q$26</definedName>
    <definedName name="Отклонения" localSheetId="0">#REF!</definedName>
    <definedName name="Отклонения">#REF!</definedName>
  </definedNames>
  <calcPr calcId="152511" refMode="R1C1"/>
</workbook>
</file>

<file path=xl/calcChain.xml><?xml version="1.0" encoding="utf-8"?>
<calcChain xmlns="http://schemas.openxmlformats.org/spreadsheetml/2006/main">
  <c r="C7" i="184" l="1"/>
  <c r="L7" i="184"/>
  <c r="J7" i="184"/>
  <c r="C6" i="184"/>
  <c r="L6" i="184"/>
  <c r="J6" i="184"/>
  <c r="C5" i="184"/>
  <c r="L5" i="184"/>
  <c r="J5" i="184"/>
  <c r="C4" i="184"/>
  <c r="L4" i="184"/>
  <c r="J4" i="184"/>
  <c r="J9" i="142" l="1"/>
  <c r="P9" i="142" s="1"/>
  <c r="G9" i="142"/>
  <c r="E9" i="142"/>
  <c r="M9" i="142"/>
  <c r="O9" i="142"/>
  <c r="N9" i="142" s="1"/>
  <c r="O12" i="142"/>
  <c r="N12" i="142" s="1"/>
  <c r="M12" i="142"/>
  <c r="J12" i="142"/>
  <c r="G12" i="142"/>
  <c r="E12" i="142"/>
  <c r="O11" i="142"/>
  <c r="N11" i="142" s="1"/>
  <c r="M11" i="142"/>
  <c r="J11" i="142"/>
  <c r="P11" i="142" s="1"/>
  <c r="G11" i="142"/>
  <c r="E11" i="142"/>
  <c r="O10" i="142"/>
  <c r="N10" i="142" s="1"/>
  <c r="M10" i="142"/>
  <c r="J10" i="142"/>
  <c r="G10" i="142"/>
  <c r="E10" i="142"/>
  <c r="O8" i="142"/>
  <c r="M8" i="142"/>
  <c r="J8" i="142"/>
  <c r="G8" i="142"/>
  <c r="E8" i="142"/>
  <c r="T7" i="142"/>
  <c r="O7" i="142"/>
  <c r="M7" i="142"/>
  <c r="J7" i="142"/>
  <c r="P7" i="142" s="1"/>
  <c r="G7" i="142"/>
  <c r="E7" i="142"/>
  <c r="O6" i="142"/>
  <c r="M6" i="142"/>
  <c r="J6" i="142"/>
  <c r="P6" i="142" s="1"/>
  <c r="G6" i="142"/>
  <c r="E6" i="142"/>
  <c r="O5" i="142"/>
  <c r="N5" i="142" s="1"/>
  <c r="M5" i="142"/>
  <c r="J5" i="142"/>
  <c r="P5" i="142" s="1"/>
  <c r="G5" i="142"/>
  <c r="E5" i="142"/>
  <c r="P12" i="142" l="1"/>
  <c r="P10" i="142"/>
  <c r="P8" i="142"/>
  <c r="X6" i="142"/>
  <c r="AB6" i="142" s="1"/>
  <c r="X5" i="142"/>
  <c r="Z5" i="142"/>
  <c r="N7" i="142"/>
  <c r="N6" i="142"/>
  <c r="N8" i="142"/>
  <c r="AB5" i="142" l="1"/>
  <c r="Y6" i="142" l="1"/>
  <c r="AC6" i="142" s="1"/>
  <c r="AD6" i="142" s="1"/>
  <c r="Y5" i="142"/>
  <c r="AA5" i="142" l="1"/>
  <c r="AC5" i="142" s="1"/>
  <c r="AD5" i="142" s="1"/>
</calcChain>
</file>

<file path=xl/sharedStrings.xml><?xml version="1.0" encoding="utf-8"?>
<sst xmlns="http://schemas.openxmlformats.org/spreadsheetml/2006/main" count="225" uniqueCount="97">
  <si>
    <t>№ сваи</t>
  </si>
  <si>
    <t>Ом2</t>
  </si>
  <si>
    <t>диаметр сваи</t>
  </si>
  <si>
    <t>марка оголовка</t>
  </si>
  <si>
    <t>Ом1</t>
  </si>
  <si>
    <t>Ом4</t>
  </si>
  <si>
    <t>Ом3</t>
  </si>
  <si>
    <t>Дата</t>
  </si>
  <si>
    <t>толщина</t>
  </si>
  <si>
    <t>Отклонение    Y</t>
  </si>
  <si>
    <t>Размер пластины X</t>
  </si>
  <si>
    <t>Размер пластины Y</t>
  </si>
  <si>
    <t>Оголовок</t>
  </si>
  <si>
    <t>Размер X</t>
  </si>
  <si>
    <t>Размер Y</t>
  </si>
  <si>
    <t>Лист 10</t>
  </si>
  <si>
    <t>Лист 20</t>
  </si>
  <si>
    <t>Отклонение    X</t>
  </si>
  <si>
    <t>Масса косынок  фактическая</t>
  </si>
  <si>
    <t>Масса доп.кос 1</t>
  </si>
  <si>
    <t>Масса доп.кос 2</t>
  </si>
  <si>
    <t>Четверть</t>
  </si>
  <si>
    <t>Объект: "Дожимная компрессорная станция на УКПГ-1С.Заполярного НГКМ(1 очередь)</t>
  </si>
  <si>
    <t>Ом5</t>
  </si>
  <si>
    <t>Ом6</t>
  </si>
  <si>
    <t>Ом7</t>
  </si>
  <si>
    <t>Масса кос. по проектру общ., кг</t>
  </si>
  <si>
    <t>Толщина косынки,мм</t>
  </si>
  <si>
    <t>Кол ОМ,шт.</t>
  </si>
  <si>
    <t>Масса пластины фактическая</t>
  </si>
  <si>
    <t>Длинна СШ по факту,мм</t>
  </si>
  <si>
    <t>Металл</t>
  </si>
  <si>
    <t>Ом8</t>
  </si>
  <si>
    <t>150х150</t>
  </si>
  <si>
    <t>225х225</t>
  </si>
  <si>
    <t>200х200</t>
  </si>
  <si>
    <t>175х175</t>
  </si>
  <si>
    <t>250х125</t>
  </si>
  <si>
    <t>300х175</t>
  </si>
  <si>
    <t>Высота косынки</t>
  </si>
  <si>
    <t>По проекту на пластины, т</t>
  </si>
  <si>
    <t>По факту на пластины, т</t>
  </si>
  <si>
    <t>По проекту на косынки, т</t>
  </si>
  <si>
    <t>По факту на косынки, т</t>
  </si>
  <si>
    <t>Перерасход, т</t>
  </si>
  <si>
    <t>Фрагмент 8</t>
  </si>
  <si>
    <t>Общая масса по проекту</t>
  </si>
  <si>
    <t>Общая масса по факту</t>
  </si>
  <si>
    <t>Масса оголовка,кг</t>
  </si>
  <si>
    <t>Проектный вылет,мм</t>
  </si>
  <si>
    <t>Постоянный квадрат,мм</t>
  </si>
  <si>
    <t>Допуск Y,мм</t>
  </si>
  <si>
    <t>Размер Y,мм</t>
  </si>
  <si>
    <t>Размер X,мм</t>
  </si>
  <si>
    <t>Труба,мм</t>
  </si>
  <si>
    <t>вылет на доп.косынки,мм</t>
  </si>
  <si>
    <t>Допуск X,мм</t>
  </si>
  <si>
    <t>Масса пластины по проекту. шт, кг</t>
  </si>
  <si>
    <t>Толщина пластины,мм</t>
  </si>
  <si>
    <t>Позиция 300</t>
  </si>
  <si>
    <t xml:space="preserve">Фамили </t>
  </si>
  <si>
    <t xml:space="preserve">Имия </t>
  </si>
  <si>
    <t>Отчество</t>
  </si>
  <si>
    <t>Время</t>
  </si>
  <si>
    <t>№ оголовка</t>
  </si>
  <si>
    <t xml:space="preserve">Высота дополнительной косынки </t>
  </si>
  <si>
    <t>Фамилия</t>
  </si>
  <si>
    <t>Имя</t>
  </si>
  <si>
    <t>.</t>
  </si>
  <si>
    <t>Коss</t>
  </si>
  <si>
    <t>admin</t>
  </si>
  <si>
    <t>weld</t>
  </si>
  <si>
    <t>koss</t>
  </si>
  <si>
    <t>admin table</t>
  </si>
  <si>
    <t>calc</t>
  </si>
  <si>
    <t>Количество косынок  по факту,шт.</t>
  </si>
  <si>
    <t>Количество косынок по проекту,шт.</t>
  </si>
  <si>
    <t>Диапазон</t>
  </si>
  <si>
    <t>15-50</t>
  </si>
  <si>
    <t>50-60</t>
  </si>
  <si>
    <t>74-85</t>
  </si>
  <si>
    <t>86-100</t>
  </si>
  <si>
    <t>1-15,122-150</t>
  </si>
  <si>
    <t>60-73,151-170,190-210</t>
  </si>
  <si>
    <t>101-120,211-230</t>
  </si>
  <si>
    <t>121,231</t>
  </si>
  <si>
    <t>Вылет 1</t>
  </si>
  <si>
    <t>Вылет 2</t>
  </si>
  <si>
    <t>Вылет 3</t>
  </si>
  <si>
    <t>Вылет 4</t>
  </si>
  <si>
    <t>Вылет 5</t>
  </si>
  <si>
    <t>Вылет 6</t>
  </si>
  <si>
    <t>Масса косынкок фактическая</t>
  </si>
  <si>
    <t>Table generate data</t>
  </si>
  <si>
    <t>Допуск по Х,мм</t>
  </si>
  <si>
    <t>Допуск по У,мм</t>
  </si>
  <si>
    <t>толщина,косынки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</si>
</sst>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8" fillId="0" borderId="0"/>
    <xf numFmtId="0" fontId="9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9" fillId="0" borderId="0"/>
  </cellStyleXfs>
  <cellXfs count="89">
    <xf numFmtId="0" fontId="0" fillId="0" borderId="0" xfId="0"/>
    <xf numFmtId="0" fontId="0" fillId="0" borderId="0" xfId="0"/>
    <xf numFmtId="0" fontId="0" fillId="0" borderId="1" xfId="0" applyFill="1" applyBorder="1"/>
    <xf numFmtId="0" fontId="7" fillId="0" borderId="0" xfId="0" applyFont="1" applyFill="1" applyBorder="1" applyAlignment="1"/>
    <xf numFmtId="0" fontId="0" fillId="0" borderId="4" xfId="0" applyFill="1" applyBorder="1"/>
    <xf numFmtId="0" fontId="0" fillId="0" borderId="3" xfId="0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vertical="center" textRotation="90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7" fillId="0" borderId="6" xfId="0" applyFont="1" applyFill="1" applyBorder="1" applyAlignment="1"/>
    <xf numFmtId="0" fontId="7" fillId="0" borderId="0" xfId="0" applyFont="1" applyFill="1" applyBorder="1" applyAlignment="1">
      <alignment wrapText="1"/>
    </xf>
    <xf numFmtId="1" fontId="0" fillId="0" borderId="0" xfId="0" applyNumberFormat="1" applyFill="1" applyBorder="1"/>
    <xf numFmtId="0" fontId="0" fillId="0" borderId="0" xfId="0" applyFill="1"/>
    <xf numFmtId="0" fontId="0" fillId="0" borderId="1" xfId="0" applyFill="1" applyBorder="1" applyAlignment="1">
      <alignment horizontal="center" vertical="center" textRotation="90"/>
    </xf>
    <xf numFmtId="0" fontId="10" fillId="0" borderId="0" xfId="0" applyFont="1" applyFill="1" applyBorder="1"/>
    <xf numFmtId="2" fontId="0" fillId="0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0" fontId="0" fillId="0" borderId="9" xfId="0" applyFill="1" applyBorder="1" applyAlignment="1">
      <alignment horizontal="center" vertical="center" textRotation="90" wrapText="1"/>
    </xf>
    <xf numFmtId="0" fontId="0" fillId="0" borderId="9" xfId="0" applyFill="1" applyBorder="1" applyAlignment="1">
      <alignment vertical="center"/>
    </xf>
    <xf numFmtId="0" fontId="0" fillId="0" borderId="8" xfId="0" applyFill="1" applyBorder="1"/>
    <xf numFmtId="0" fontId="6" fillId="0" borderId="1" xfId="0" applyFont="1" applyFill="1" applyBorder="1" applyAlignment="1">
      <alignment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textRotation="90" wrapText="1"/>
    </xf>
    <xf numFmtId="0" fontId="0" fillId="3" borderId="3" xfId="0" applyFill="1" applyBorder="1" applyAlignment="1">
      <alignment horizontal="center" vertical="center" textRotation="90" wrapText="1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90" wrapText="1"/>
    </xf>
    <xf numFmtId="164" fontId="0" fillId="3" borderId="1" xfId="0" applyNumberFormat="1" applyFill="1" applyBorder="1"/>
    <xf numFmtId="0" fontId="0" fillId="2" borderId="1" xfId="0" applyFill="1" applyBorder="1" applyAlignment="1">
      <alignment horizontal="center" vertical="center" textRotation="90" wrapText="1"/>
    </xf>
    <xf numFmtId="164" fontId="0" fillId="2" borderId="1" xfId="0" applyNumberFormat="1" applyFill="1" applyBorder="1"/>
    <xf numFmtId="0" fontId="7" fillId="0" borderId="1" xfId="0" applyFont="1" applyFill="1" applyBorder="1" applyAlignment="1">
      <alignment horizontal="center" vertical="center" textRotation="90" wrapText="1"/>
    </xf>
    <xf numFmtId="1" fontId="0" fillId="0" borderId="1" xfId="0" applyNumberFormat="1" applyFill="1" applyBorder="1" applyAlignment="1">
      <alignment vertical="center"/>
    </xf>
    <xf numFmtId="0" fontId="0" fillId="0" borderId="1" xfId="0" applyBorder="1"/>
    <xf numFmtId="1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7" fillId="0" borderId="9" xfId="0" applyFont="1" applyFill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7" fillId="0" borderId="10" xfId="0" applyFont="1" applyFill="1" applyBorder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" fontId="0" fillId="5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7" fillId="0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 vertical="center" textRotation="90" wrapText="1"/>
    </xf>
    <xf numFmtId="0" fontId="0" fillId="8" borderId="3" xfId="0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1" fontId="0" fillId="2" borderId="1" xfId="0" applyNumberFormat="1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0" fontId="7" fillId="0" borderId="6" xfId="0" applyFont="1" applyFill="1" applyBorder="1" applyAlignment="1">
      <alignment wrapText="1"/>
    </xf>
    <xf numFmtId="49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7" fillId="0" borderId="1" xfId="0" applyFont="1" applyFill="1" applyBorder="1" applyAlignment="1">
      <alignment horizontal="right" textRotation="90" wrapText="1"/>
    </xf>
    <xf numFmtId="0" fontId="7" fillId="0" borderId="1" xfId="0" applyFont="1" applyFill="1" applyBorder="1" applyAlignment="1">
      <alignment horizontal="right" textRotation="90"/>
    </xf>
    <xf numFmtId="0" fontId="0" fillId="0" borderId="0" xfId="0" applyAlignment="1">
      <alignment horizontal="right"/>
    </xf>
    <xf numFmtId="0" fontId="7" fillId="0" borderId="3" xfId="0" applyFont="1" applyFill="1" applyBorder="1" applyAlignment="1">
      <alignment horizontal="right" textRotation="90" wrapText="1"/>
    </xf>
    <xf numFmtId="0" fontId="0" fillId="0" borderId="1" xfId="0" applyBorder="1" applyAlignment="1">
      <alignment horizontal="right"/>
    </xf>
    <xf numFmtId="0" fontId="7" fillId="0" borderId="5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11" fillId="0" borderId="1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39">
    <cellStyle name="Обычный" xfId="0" builtinId="0"/>
    <cellStyle name="Обычный 10" xfId="37"/>
    <cellStyle name="Обычный 12" xfId="23"/>
    <cellStyle name="Обычный 13" xfId="25"/>
    <cellStyle name="Обычный 14" xfId="27"/>
    <cellStyle name="Обычный 15" xfId="29"/>
    <cellStyle name="Обычный 16" xfId="31"/>
    <cellStyle name="Обычный 17" xfId="33"/>
    <cellStyle name="Обычный 18" xfId="34"/>
    <cellStyle name="Обычный 2" xfId="2"/>
    <cellStyle name="Обычный 2 10" xfId="24"/>
    <cellStyle name="Обычный 2 11" xfId="26"/>
    <cellStyle name="Обычный 2 12" xfId="28"/>
    <cellStyle name="Обычный 2 13" xfId="30"/>
    <cellStyle name="Обычный 2 14" xfId="32"/>
    <cellStyle name="Обычный 2 15" xfId="36"/>
    <cellStyle name="Обычный 2 16" xfId="38"/>
    <cellStyle name="Обычный 2 2" xfId="8"/>
    <cellStyle name="Обычный 2 2 2" xfId="9"/>
    <cellStyle name="Обычный 2 3" xfId="16"/>
    <cellStyle name="Обычный 2 4" xfId="15"/>
    <cellStyle name="Обычный 2 5" xfId="17"/>
    <cellStyle name="Обычный 2 6" xfId="20"/>
    <cellStyle name="Обычный 2 7" xfId="19"/>
    <cellStyle name="Обычный 2 8" xfId="21"/>
    <cellStyle name="Обычный 2 9" xfId="22"/>
    <cellStyle name="Обычный 3" xfId="3"/>
    <cellStyle name="Обычный 3 2" xfId="4"/>
    <cellStyle name="Обычный 3 2 2" xfId="11"/>
    <cellStyle name="Обычный 3 3" xfId="10"/>
    <cellStyle name="Обычный 4" xfId="1"/>
    <cellStyle name="Обычный 5" xfId="5"/>
    <cellStyle name="Обычный 5 2" xfId="12"/>
    <cellStyle name="Обычный 6" xfId="6"/>
    <cellStyle name="Обычный 6 2" xfId="13"/>
    <cellStyle name="Обычный 7" xfId="7"/>
    <cellStyle name="Обычный 7 2" xfId="14"/>
    <cellStyle name="Обычный 8" xfId="18"/>
    <cellStyle name="Обычный 9" xfId="35"/>
  </cellStyles>
  <dxfs count="0"/>
  <tableStyles count="0" defaultTableStyle="TableStyleMedium2" defaultPivotStyle="PivotStyleMedium9"/>
  <colors>
    <mruColors>
      <color rgb="FFFFFF66"/>
      <color rgb="FFFFFF00"/>
      <color rgb="FFFF5B5B"/>
      <color rgb="FF61DC0E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1:AF33"/>
  <sheetViews>
    <sheetView tabSelected="1" zoomScale="70" zoomScaleNormal="70" workbookViewId="0">
      <selection activeCell="H41" sqref="H41"/>
    </sheetView>
  </sheetViews>
  <sheetFormatPr defaultRowHeight="15" x14ac:dyDescent="0.25"/>
  <cols>
    <col min="1" max="1" width="19.42578125" style="1" customWidth="1"/>
    <col min="2" max="2" width="12.85546875" style="61" customWidth="1"/>
    <col min="3" max="3" width="24.140625" style="61" customWidth="1"/>
    <col min="4" max="4" width="9.7109375" style="61" customWidth="1"/>
    <col min="5" max="5" width="12" style="1" customWidth="1"/>
    <col min="6" max="6" width="14" style="1" customWidth="1"/>
    <col min="7" max="7" width="13.5703125" style="1" customWidth="1"/>
    <col min="8" max="8" width="11.42578125" style="1" customWidth="1"/>
    <col min="9" max="9" width="11.28515625" style="1" customWidth="1"/>
    <col min="10" max="10" width="7.7109375" style="17" customWidth="1"/>
    <col min="11" max="11" width="12.42578125" style="1" bestFit="1" customWidth="1"/>
    <col min="12" max="12" width="16.5703125" style="1" customWidth="1"/>
    <col min="13" max="13" width="7.7109375" style="1" customWidth="1"/>
    <col min="14" max="14" width="18.140625" style="1" customWidth="1"/>
    <col min="15" max="16" width="6.7109375" style="1" bestFit="1" customWidth="1"/>
    <col min="17" max="17" width="9.5703125" style="1" bestFit="1" customWidth="1"/>
    <col min="18" max="18" width="10" style="1" customWidth="1"/>
    <col min="19" max="19" width="9.28515625" style="1" customWidth="1"/>
    <col min="20" max="20" width="11.28515625" style="1" customWidth="1"/>
    <col min="21" max="21" width="12.42578125" style="1" customWidth="1"/>
    <col min="22" max="22" width="13" style="1" customWidth="1"/>
    <col min="23" max="25" width="9.140625" style="1" customWidth="1"/>
    <col min="26" max="27" width="9.140625" style="1"/>
    <col min="28" max="28" width="14.28515625" style="1" customWidth="1"/>
    <col min="29" max="29" width="12.42578125" style="1" bestFit="1" customWidth="1"/>
    <col min="30" max="16384" width="9.140625" style="1"/>
  </cols>
  <sheetData>
    <row r="1" spans="1:32" ht="17.25" customHeight="1" x14ac:dyDescent="0.25">
      <c r="A1" s="77" t="s">
        <v>22</v>
      </c>
      <c r="B1" s="78"/>
      <c r="C1" s="78"/>
      <c r="D1" s="78"/>
      <c r="E1" s="78"/>
      <c r="F1" s="78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0"/>
      <c r="T1" s="60"/>
      <c r="U1" s="60"/>
      <c r="V1" s="14"/>
      <c r="W1" s="14"/>
    </row>
    <row r="2" spans="1:32" x14ac:dyDescent="0.25">
      <c r="A2" s="4"/>
      <c r="B2" s="6"/>
      <c r="C2" s="6"/>
      <c r="D2" s="6"/>
      <c r="E2" s="9"/>
      <c r="F2" s="9"/>
      <c r="G2" s="9"/>
      <c r="H2" s="9"/>
      <c r="I2" s="9"/>
      <c r="J2" s="9"/>
      <c r="K2" s="9"/>
      <c r="L2" s="16"/>
      <c r="M2" s="9"/>
      <c r="N2" s="9"/>
      <c r="O2" s="9"/>
      <c r="P2" s="9"/>
      <c r="Q2" s="9"/>
      <c r="R2" s="9"/>
      <c r="S2" s="9"/>
      <c r="T2" s="9"/>
      <c r="U2" s="9"/>
      <c r="V2" s="7"/>
      <c r="W2" s="7"/>
    </row>
    <row r="3" spans="1:32" ht="87.95" customHeight="1" x14ac:dyDescent="0.25">
      <c r="A3" s="72" t="s">
        <v>0</v>
      </c>
      <c r="B3" s="72" t="s">
        <v>3</v>
      </c>
      <c r="C3" s="73" t="s">
        <v>28</v>
      </c>
      <c r="D3" s="72" t="s">
        <v>2</v>
      </c>
      <c r="E3" s="72" t="s">
        <v>27</v>
      </c>
      <c r="F3" s="73" t="s">
        <v>39</v>
      </c>
      <c r="G3" s="74"/>
      <c r="H3" s="74"/>
      <c r="I3" s="72" t="s">
        <v>53</v>
      </c>
      <c r="J3" s="72" t="s">
        <v>56</v>
      </c>
      <c r="K3" s="72" t="s">
        <v>52</v>
      </c>
      <c r="L3" s="72" t="s">
        <v>51</v>
      </c>
      <c r="M3" s="75" t="s">
        <v>58</v>
      </c>
      <c r="N3" s="74"/>
      <c r="O3" s="74"/>
      <c r="P3" s="74"/>
      <c r="Q3" s="74"/>
      <c r="R3" s="74"/>
    </row>
    <row r="4" spans="1:32" x14ac:dyDescent="0.25">
      <c r="A4" s="70" t="s">
        <v>82</v>
      </c>
      <c r="B4" s="71" t="s">
        <v>4</v>
      </c>
      <c r="C4" s="71">
        <f>COUNTIF($G$19:$G$21,B4)</f>
        <v>0</v>
      </c>
      <c r="D4" s="71">
        <v>159</v>
      </c>
      <c r="E4" s="71">
        <v>10</v>
      </c>
      <c r="F4" s="76">
        <v>250</v>
      </c>
      <c r="G4" s="74"/>
      <c r="H4" s="74"/>
      <c r="I4" s="71">
        <v>350</v>
      </c>
      <c r="J4" s="71">
        <f>((I4-D4)/2)-20-10.5</f>
        <v>65</v>
      </c>
      <c r="K4" s="71">
        <v>350</v>
      </c>
      <c r="L4" s="71">
        <f>((K4-D4)/2)-10.5-20</f>
        <v>65</v>
      </c>
      <c r="M4" s="71">
        <v>10</v>
      </c>
      <c r="N4" s="74"/>
      <c r="O4" s="74"/>
      <c r="P4" s="74"/>
      <c r="Q4" s="74"/>
      <c r="R4" s="74"/>
    </row>
    <row r="5" spans="1:32" x14ac:dyDescent="0.25">
      <c r="A5" s="70" t="s">
        <v>78</v>
      </c>
      <c r="B5" s="71" t="s">
        <v>1</v>
      </c>
      <c r="C5" s="71">
        <f>COUNTIF($G$19:$G$21,B5)</f>
        <v>0</v>
      </c>
      <c r="D5" s="71">
        <v>159</v>
      </c>
      <c r="E5" s="71">
        <v>10</v>
      </c>
      <c r="F5" s="76">
        <v>250</v>
      </c>
      <c r="G5" s="74"/>
      <c r="H5" s="74"/>
      <c r="I5" s="71">
        <v>300</v>
      </c>
      <c r="J5" s="71">
        <f>((I5-D5)/2)-20-10.5</f>
        <v>40</v>
      </c>
      <c r="K5" s="71">
        <v>300</v>
      </c>
      <c r="L5" s="71">
        <f>((K5-D5)/2)-20-10.5</f>
        <v>40</v>
      </c>
      <c r="M5" s="71">
        <v>10</v>
      </c>
      <c r="N5" s="74"/>
      <c r="O5" s="74"/>
      <c r="P5" s="74"/>
      <c r="Q5" s="74"/>
      <c r="R5" s="74"/>
    </row>
    <row r="6" spans="1:32" x14ac:dyDescent="0.25">
      <c r="A6" s="70" t="s">
        <v>79</v>
      </c>
      <c r="B6" s="71" t="s">
        <v>6</v>
      </c>
      <c r="C6" s="71">
        <f>COUNTIF($G$19:$G$21,B6)</f>
        <v>0</v>
      </c>
      <c r="D6" s="71">
        <v>219</v>
      </c>
      <c r="E6" s="71">
        <v>10</v>
      </c>
      <c r="F6" s="76">
        <v>250</v>
      </c>
      <c r="G6" s="74"/>
      <c r="H6" s="74"/>
      <c r="I6" s="71">
        <v>350</v>
      </c>
      <c r="J6" s="71">
        <f>((I6-D6)/2)-20.5-10</f>
        <v>35</v>
      </c>
      <c r="K6" s="71">
        <v>350</v>
      </c>
      <c r="L6" s="71">
        <f>((K6-D6)/2)-20-10.5</f>
        <v>35</v>
      </c>
      <c r="M6" s="71">
        <v>10</v>
      </c>
      <c r="N6" s="74"/>
      <c r="O6" s="74"/>
      <c r="P6" s="74"/>
      <c r="Q6" s="74"/>
      <c r="R6" s="74"/>
    </row>
    <row r="7" spans="1:32" x14ac:dyDescent="0.25">
      <c r="A7" s="70" t="s">
        <v>83</v>
      </c>
      <c r="B7" s="71" t="s">
        <v>5</v>
      </c>
      <c r="C7" s="71">
        <f>COUNTIF($G$19:$G$21,B7)</f>
        <v>0</v>
      </c>
      <c r="D7" s="71">
        <v>219</v>
      </c>
      <c r="E7" s="71">
        <v>10</v>
      </c>
      <c r="F7" s="76">
        <v>250</v>
      </c>
      <c r="G7" s="74"/>
      <c r="H7" s="74"/>
      <c r="I7" s="71">
        <v>450</v>
      </c>
      <c r="J7" s="71">
        <f>((I7-D7)/2)-20.5-10</f>
        <v>85</v>
      </c>
      <c r="K7" s="71">
        <v>450</v>
      </c>
      <c r="L7" s="71">
        <f>((K7-D7)/2)-20-10.5</f>
        <v>85</v>
      </c>
      <c r="M7" s="71">
        <v>10</v>
      </c>
      <c r="N7" s="74"/>
      <c r="O7" s="74"/>
      <c r="P7" s="74"/>
      <c r="Q7" s="74"/>
      <c r="R7" s="74"/>
    </row>
    <row r="9" spans="1:32" ht="15" customHeight="1" x14ac:dyDescent="0.25">
      <c r="A9" s="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9"/>
      <c r="S9" s="19"/>
      <c r="T9" s="19"/>
      <c r="U9" s="19"/>
    </row>
    <row r="10" spans="1:32" ht="97.5" customHeight="1" x14ac:dyDescent="0.25">
      <c r="A10" s="39" t="s">
        <v>0</v>
      </c>
      <c r="B10" s="39" t="s">
        <v>2</v>
      </c>
      <c r="C10" s="39" t="s">
        <v>3</v>
      </c>
      <c r="D10" s="39" t="s">
        <v>17</v>
      </c>
      <c r="E10" s="39" t="s">
        <v>9</v>
      </c>
      <c r="F10" s="39" t="s">
        <v>21</v>
      </c>
      <c r="G10" s="39" t="s">
        <v>94</v>
      </c>
      <c r="H10" s="39" t="s">
        <v>95</v>
      </c>
      <c r="I10" s="39" t="s">
        <v>10</v>
      </c>
      <c r="J10" s="39" t="s">
        <v>11</v>
      </c>
      <c r="K10" s="39" t="s">
        <v>58</v>
      </c>
      <c r="L10" s="39" t="s">
        <v>75</v>
      </c>
      <c r="M10" s="39" t="s">
        <v>96</v>
      </c>
      <c r="N10" s="50" t="s">
        <v>39</v>
      </c>
      <c r="Q10" s="66" t="s">
        <v>30</v>
      </c>
      <c r="R10" s="66" t="s">
        <v>29</v>
      </c>
      <c r="S10" s="66" t="s">
        <v>92</v>
      </c>
      <c r="U10" s="49" t="s">
        <v>66</v>
      </c>
      <c r="V10" s="49" t="s">
        <v>67</v>
      </c>
      <c r="W10" s="49" t="s">
        <v>62</v>
      </c>
      <c r="X10" s="50" t="s">
        <v>7</v>
      </c>
      <c r="Y10" s="50" t="s">
        <v>63</v>
      </c>
      <c r="AA10" s="50" t="s">
        <v>86</v>
      </c>
      <c r="AB10" s="50" t="s">
        <v>87</v>
      </c>
      <c r="AC10" s="50" t="s">
        <v>88</v>
      </c>
      <c r="AD10" s="39" t="s">
        <v>89</v>
      </c>
      <c r="AE10" s="39" t="s">
        <v>90</v>
      </c>
      <c r="AF10" s="39" t="s">
        <v>91</v>
      </c>
    </row>
    <row r="11" spans="1:32" x14ac:dyDescent="0.25">
      <c r="A11" s="53" t="s">
        <v>93</v>
      </c>
      <c r="B11" s="53" t="s">
        <v>93</v>
      </c>
      <c r="C11" s="53" t="s">
        <v>93</v>
      </c>
      <c r="D11" s="58" t="s">
        <v>70</v>
      </c>
      <c r="E11" s="58" t="s">
        <v>70</v>
      </c>
      <c r="F11" s="58" t="s">
        <v>70</v>
      </c>
      <c r="G11" s="43"/>
      <c r="H11" s="43"/>
      <c r="I11" s="57" t="s">
        <v>74</v>
      </c>
      <c r="J11" s="57" t="s">
        <v>74</v>
      </c>
      <c r="K11" s="53" t="s">
        <v>93</v>
      </c>
      <c r="L11" s="53" t="s">
        <v>93</v>
      </c>
      <c r="M11" s="53" t="s">
        <v>93</v>
      </c>
      <c r="N11" s="53" t="s">
        <v>93</v>
      </c>
      <c r="Q11" s="67" t="s">
        <v>74</v>
      </c>
      <c r="R11" s="67" t="s">
        <v>74</v>
      </c>
      <c r="S11" s="67" t="s">
        <v>74</v>
      </c>
      <c r="U11" s="54" t="s">
        <v>71</v>
      </c>
      <c r="V11" s="55" t="s">
        <v>71</v>
      </c>
      <c r="W11" s="55" t="s">
        <v>71</v>
      </c>
      <c r="X11" s="55" t="s">
        <v>71</v>
      </c>
      <c r="Y11" s="55" t="s">
        <v>71</v>
      </c>
      <c r="AA11" s="56" t="s">
        <v>72</v>
      </c>
      <c r="AB11" s="56" t="s">
        <v>72</v>
      </c>
      <c r="AC11" s="56" t="s">
        <v>72</v>
      </c>
      <c r="AD11" s="56" t="s">
        <v>72</v>
      </c>
      <c r="AE11" s="56" t="s">
        <v>72</v>
      </c>
      <c r="AF11" s="56" t="s">
        <v>72</v>
      </c>
    </row>
    <row r="12" spans="1:32" x14ac:dyDescent="0.25">
      <c r="A12" s="26">
        <v>2</v>
      </c>
      <c r="B12" s="28"/>
      <c r="C12" s="2"/>
      <c r="D12" s="13"/>
      <c r="E12" s="13"/>
      <c r="F12" s="13"/>
      <c r="G12" s="43"/>
      <c r="H12" s="43"/>
      <c r="I12" s="40"/>
      <c r="J12" s="40"/>
      <c r="K12" s="43"/>
      <c r="L12" s="43"/>
      <c r="M12" s="13"/>
      <c r="N12" s="42"/>
      <c r="Q12" s="68"/>
      <c r="R12" s="68"/>
      <c r="S12" s="68"/>
      <c r="U12" s="47"/>
      <c r="V12" s="43"/>
      <c r="W12" s="43"/>
      <c r="X12" s="28"/>
      <c r="Y12" s="43"/>
      <c r="AA12" s="42"/>
      <c r="AB12" s="43"/>
      <c r="AC12" s="43"/>
      <c r="AD12" s="13"/>
      <c r="AE12" s="13"/>
      <c r="AF12" s="13"/>
    </row>
    <row r="13" spans="1:32" x14ac:dyDescent="0.25">
      <c r="A13" s="26">
        <v>3</v>
      </c>
      <c r="B13" s="28"/>
      <c r="C13" s="2"/>
      <c r="D13" s="13"/>
      <c r="E13" s="13"/>
      <c r="F13" s="13"/>
      <c r="G13" s="43"/>
      <c r="H13" s="43"/>
      <c r="I13" s="40"/>
      <c r="J13" s="40"/>
      <c r="K13" s="43"/>
      <c r="L13" s="43"/>
      <c r="M13" s="13"/>
      <c r="N13" s="42"/>
      <c r="Q13" s="68"/>
      <c r="R13" s="68"/>
      <c r="S13" s="68"/>
      <c r="U13" s="47"/>
      <c r="V13" s="43"/>
      <c r="W13" s="43"/>
      <c r="X13" s="28"/>
      <c r="Y13" s="43"/>
      <c r="AA13" s="42"/>
      <c r="AB13" s="43"/>
      <c r="AC13" s="43"/>
      <c r="AD13" s="13"/>
      <c r="AE13" s="13"/>
      <c r="AF13" s="13"/>
    </row>
    <row r="14" spans="1:32" x14ac:dyDescent="0.25">
      <c r="A14" s="26">
        <v>4</v>
      </c>
      <c r="B14" s="28"/>
      <c r="C14" s="2"/>
      <c r="D14" s="13"/>
      <c r="E14" s="13"/>
      <c r="F14" s="13"/>
      <c r="G14" s="43"/>
      <c r="H14" s="43"/>
      <c r="I14" s="40"/>
      <c r="J14" s="40"/>
      <c r="K14" s="43"/>
      <c r="L14" s="43"/>
      <c r="M14" s="13"/>
      <c r="N14" s="42"/>
      <c r="Q14" s="68"/>
      <c r="R14" s="68"/>
      <c r="S14" s="68"/>
      <c r="U14" s="47"/>
      <c r="V14" s="43"/>
      <c r="W14" s="43"/>
      <c r="X14" s="28"/>
      <c r="Y14" s="43"/>
      <c r="AA14" s="42"/>
      <c r="AB14" s="43"/>
      <c r="AC14" s="43"/>
      <c r="AD14" s="13"/>
      <c r="AE14" s="13"/>
      <c r="AF14" s="13"/>
    </row>
    <row r="15" spans="1:32" x14ac:dyDescent="0.25">
      <c r="A15" s="26">
        <v>5</v>
      </c>
      <c r="B15" s="28"/>
      <c r="C15" s="2"/>
      <c r="D15" s="13"/>
      <c r="E15" s="13"/>
      <c r="F15" s="13"/>
      <c r="G15" s="43"/>
      <c r="H15" s="43"/>
      <c r="I15" s="40"/>
      <c r="J15" s="40"/>
      <c r="K15" s="43"/>
      <c r="L15" s="43"/>
      <c r="M15" s="13"/>
      <c r="N15" s="42"/>
      <c r="Q15" s="68"/>
      <c r="R15" s="68"/>
      <c r="S15" s="68"/>
      <c r="U15" s="47"/>
      <c r="V15" s="43"/>
      <c r="W15" s="43"/>
      <c r="X15" s="28"/>
      <c r="Y15" s="43"/>
      <c r="AA15" s="42"/>
      <c r="AB15" s="43"/>
      <c r="AC15" s="43"/>
      <c r="AD15" s="13"/>
      <c r="AE15" s="13"/>
      <c r="AF15" s="13"/>
    </row>
    <row r="16" spans="1:32" x14ac:dyDescent="0.25">
      <c r="A16" s="26">
        <v>6</v>
      </c>
      <c r="B16" s="28"/>
      <c r="C16" s="2"/>
      <c r="D16" s="13"/>
      <c r="E16" s="13"/>
      <c r="F16" s="13"/>
      <c r="G16" s="43"/>
      <c r="H16" s="43"/>
      <c r="I16" s="40"/>
      <c r="J16" s="40"/>
      <c r="K16" s="43"/>
      <c r="L16" s="43"/>
      <c r="M16" s="13"/>
      <c r="N16" s="42"/>
      <c r="Q16" s="68"/>
      <c r="R16" s="68"/>
      <c r="S16" s="68"/>
      <c r="U16" s="47"/>
      <c r="V16" s="43"/>
      <c r="W16" s="43"/>
      <c r="X16" s="28"/>
      <c r="Y16" s="43"/>
      <c r="AA16" s="42"/>
      <c r="AB16" s="43"/>
      <c r="AC16" s="43"/>
      <c r="AD16" s="13"/>
      <c r="AE16" s="13"/>
      <c r="AF16" s="13"/>
    </row>
    <row r="17" spans="1:32" x14ac:dyDescent="0.25">
      <c r="A17" s="26">
        <v>7</v>
      </c>
      <c r="B17" s="28"/>
      <c r="C17" s="2"/>
      <c r="D17" s="13"/>
      <c r="E17" s="13"/>
      <c r="F17" s="13"/>
      <c r="G17" s="43"/>
      <c r="H17" s="43"/>
      <c r="I17" s="40"/>
      <c r="J17" s="40"/>
      <c r="K17" s="43"/>
      <c r="L17" s="43"/>
      <c r="M17" s="13"/>
      <c r="N17" s="42"/>
      <c r="Q17" s="68"/>
      <c r="R17" s="68"/>
      <c r="S17" s="68"/>
      <c r="U17" s="47"/>
      <c r="V17" s="43"/>
      <c r="W17" s="43"/>
      <c r="X17" s="28"/>
      <c r="Y17" s="43"/>
      <c r="AA17" s="42"/>
      <c r="AB17" s="43"/>
      <c r="AC17" s="43"/>
      <c r="AD17" s="13"/>
      <c r="AE17" s="13"/>
      <c r="AF17" s="13"/>
    </row>
    <row r="18" spans="1:32" x14ac:dyDescent="0.25">
      <c r="A18" s="26">
        <v>8</v>
      </c>
      <c r="B18" s="28"/>
      <c r="C18" s="2"/>
      <c r="D18" s="13"/>
      <c r="E18" s="13"/>
      <c r="F18" s="13"/>
      <c r="G18" s="43"/>
      <c r="H18" s="43"/>
      <c r="I18" s="40"/>
      <c r="J18" s="40"/>
      <c r="K18" s="43"/>
      <c r="L18" s="43"/>
      <c r="M18" s="13"/>
      <c r="N18" s="42"/>
      <c r="Q18" s="68"/>
      <c r="R18" s="68"/>
      <c r="S18" s="68"/>
      <c r="U18" s="47"/>
      <c r="V18" s="43"/>
      <c r="W18" s="43"/>
      <c r="X18" s="28"/>
      <c r="Y18" s="43"/>
      <c r="AA18" s="42"/>
      <c r="AB18" s="43"/>
      <c r="AC18" s="43"/>
      <c r="AD18" s="13"/>
      <c r="AE18" s="13"/>
      <c r="AF18" s="13"/>
    </row>
    <row r="19" spans="1:32" x14ac:dyDescent="0.25">
      <c r="B19" s="1"/>
      <c r="C19" s="1"/>
      <c r="D19" s="1"/>
      <c r="G19" s="1" t="s">
        <v>68</v>
      </c>
      <c r="J19" s="1"/>
    </row>
    <row r="20" spans="1:32" x14ac:dyDescent="0.25">
      <c r="B20" s="1"/>
      <c r="C20" s="1"/>
      <c r="D20" s="1"/>
      <c r="J20" s="1"/>
    </row>
    <row r="21" spans="1:32" x14ac:dyDescent="0.25">
      <c r="B21" s="1"/>
      <c r="C21" s="1"/>
      <c r="D21" s="1"/>
      <c r="J21" s="1"/>
    </row>
    <row r="33" spans="22:22" x14ac:dyDescent="0.25">
      <c r="V33" s="9"/>
    </row>
  </sheetData>
  <mergeCells count="1">
    <mergeCell ref="A1:F1"/>
  </mergeCells>
  <pageMargins left="0.70866141732283472" right="0.70866141732283472" top="0.11811023622047245" bottom="0" header="0.31496062992125984" footer="0.31496062992125984"/>
  <pageSetup paperSize="9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1:AD38"/>
  <sheetViews>
    <sheetView zoomScale="85" zoomScaleNormal="85" workbookViewId="0">
      <selection activeCell="A33" sqref="A33"/>
    </sheetView>
  </sheetViews>
  <sheetFormatPr defaultRowHeight="15" outlineLevelCol="1" x14ac:dyDescent="0.25"/>
  <cols>
    <col min="1" max="1" width="25" style="1" customWidth="1"/>
    <col min="2" max="2" width="12.42578125" style="11" bestFit="1" customWidth="1"/>
    <col min="3" max="3" width="5.7109375" style="1" bestFit="1" customWidth="1"/>
    <col min="4" max="5" width="7.7109375" style="1" customWidth="1"/>
    <col min="6" max="6" width="11.42578125" style="1" customWidth="1"/>
    <col min="7" max="7" width="11.28515625" style="1" customWidth="1"/>
    <col min="8" max="8" width="7.7109375" style="17" customWidth="1"/>
    <col min="9" max="9" width="12.42578125" style="1" bestFit="1" customWidth="1"/>
    <col min="10" max="11" width="7.7109375" style="1" customWidth="1"/>
    <col min="12" max="12" width="7" style="1" bestFit="1" customWidth="1"/>
    <col min="13" max="14" width="6.7109375" style="1" bestFit="1" customWidth="1"/>
    <col min="15" max="15" width="9.5703125" style="1" bestFit="1" customWidth="1"/>
    <col min="16" max="16" width="21.85546875" style="1" customWidth="1"/>
    <col min="17" max="17" width="12.42578125" style="1" bestFit="1" customWidth="1"/>
    <col min="18" max="21" width="9.140625" style="1" customWidth="1" outlineLevel="1"/>
    <col min="22" max="23" width="9.140625" style="1"/>
    <col min="24" max="24" width="9.85546875" style="1" customWidth="1"/>
    <col min="25" max="25" width="9.5703125" style="1" bestFit="1" customWidth="1"/>
    <col min="26" max="26" width="12.42578125" style="1" bestFit="1" customWidth="1"/>
    <col min="27" max="16384" width="9.140625" style="1"/>
  </cols>
  <sheetData>
    <row r="1" spans="1:30" x14ac:dyDescent="0.25">
      <c r="A1" s="82" t="s">
        <v>22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4"/>
      <c r="R1" s="14"/>
      <c r="S1" s="14"/>
    </row>
    <row r="2" spans="1:30" ht="15" customHeight="1" x14ac:dyDescent="0.25">
      <c r="A2" s="85" t="s">
        <v>45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7"/>
      <c r="R2" s="15"/>
      <c r="S2" s="3"/>
    </row>
    <row r="3" spans="1:30" x14ac:dyDescent="0.25">
      <c r="A3" s="4"/>
      <c r="B3" s="6"/>
      <c r="C3" s="9"/>
      <c r="D3" s="9"/>
      <c r="E3" s="9"/>
      <c r="F3" s="9"/>
      <c r="G3" s="9"/>
      <c r="H3" s="9"/>
      <c r="I3" s="9"/>
      <c r="J3" s="16"/>
      <c r="K3" s="9"/>
      <c r="L3" s="9"/>
      <c r="M3" s="9"/>
      <c r="N3" s="9"/>
      <c r="O3" s="9"/>
      <c r="P3" s="9"/>
      <c r="Q3" s="27"/>
      <c r="R3" s="7"/>
      <c r="S3" s="7"/>
    </row>
    <row r="4" spans="1:30" ht="87.95" customHeight="1" x14ac:dyDescent="0.25">
      <c r="A4" s="10" t="s">
        <v>77</v>
      </c>
      <c r="B4" s="25" t="s">
        <v>12</v>
      </c>
      <c r="C4" s="10" t="s">
        <v>54</v>
      </c>
      <c r="D4" s="10" t="s">
        <v>53</v>
      </c>
      <c r="E4" s="10" t="s">
        <v>56</v>
      </c>
      <c r="F4" s="10" t="s">
        <v>52</v>
      </c>
      <c r="G4" s="10" t="s">
        <v>51</v>
      </c>
      <c r="H4" s="65" t="s">
        <v>57</v>
      </c>
      <c r="I4" s="5" t="s">
        <v>58</v>
      </c>
      <c r="J4" s="64" t="s">
        <v>26</v>
      </c>
      <c r="K4" s="10" t="s">
        <v>27</v>
      </c>
      <c r="L4" s="64" t="s">
        <v>50</v>
      </c>
      <c r="M4" s="18" t="s">
        <v>28</v>
      </c>
      <c r="N4" s="64" t="s">
        <v>55</v>
      </c>
      <c r="O4" s="64" t="s">
        <v>49</v>
      </c>
      <c r="P4" s="64" t="s">
        <v>48</v>
      </c>
      <c r="S4" s="7"/>
      <c r="W4" s="5" t="s">
        <v>31</v>
      </c>
      <c r="X4" s="33" t="s">
        <v>40</v>
      </c>
      <c r="Y4" s="32" t="s">
        <v>41</v>
      </c>
      <c r="Z4" s="33" t="s">
        <v>42</v>
      </c>
      <c r="AA4" s="32" t="s">
        <v>43</v>
      </c>
      <c r="AB4" s="35" t="s">
        <v>46</v>
      </c>
      <c r="AC4" s="37" t="s">
        <v>47</v>
      </c>
      <c r="AD4" s="5" t="s">
        <v>44</v>
      </c>
    </row>
    <row r="5" spans="1:30" x14ac:dyDescent="0.25">
      <c r="A5" s="62" t="s">
        <v>82</v>
      </c>
      <c r="B5" s="26" t="s">
        <v>4</v>
      </c>
      <c r="C5" s="22">
        <v>159</v>
      </c>
      <c r="D5" s="2">
        <v>350</v>
      </c>
      <c r="E5" s="2">
        <f>((D5-C5)/2)-20-10.5</f>
        <v>65</v>
      </c>
      <c r="F5" s="2">
        <v>350</v>
      </c>
      <c r="G5" s="2">
        <f>((F5-C5)/2)-10.5-20</f>
        <v>65</v>
      </c>
      <c r="H5" s="63">
        <v>9.6</v>
      </c>
      <c r="I5" s="2">
        <v>10</v>
      </c>
      <c r="J5" s="63">
        <f>4*3.1</f>
        <v>12.4</v>
      </c>
      <c r="K5" s="2">
        <v>10</v>
      </c>
      <c r="L5" s="63" t="s">
        <v>36</v>
      </c>
      <c r="M5" s="2">
        <f t="shared" ref="M5:M12" si="0">COUNTIF($E$16:$E$26,B5)</f>
        <v>0</v>
      </c>
      <c r="N5" s="63">
        <f>C5/2+O5</f>
        <v>175</v>
      </c>
      <c r="O5" s="63">
        <f t="shared" ref="O5:O7" si="1">(D5-C5)/2</f>
        <v>95.5</v>
      </c>
      <c r="P5" s="63">
        <f>H5+J5</f>
        <v>22</v>
      </c>
      <c r="S5" s="7"/>
      <c r="W5" s="22" t="s">
        <v>15</v>
      </c>
      <c r="X5" s="34">
        <f>SUMPRODUCT(H5:H8,M5:M8)/1000+SUMPRODUCT(H10:H11,M10:M11)/1000</f>
        <v>0</v>
      </c>
      <c r="Y5" s="31">
        <f>SUMIF($I$24:$I$25,10,$L$16:$L$26)/1000</f>
        <v>0</v>
      </c>
      <c r="Z5" s="34">
        <f>SUMPRODUCT(J5:J12,M5:M12)/1000</f>
        <v>0</v>
      </c>
      <c r="AA5" s="31">
        <f>SUM(M24:M26)/1000</f>
        <v>0</v>
      </c>
      <c r="AB5" s="36">
        <f>X5+Z5</f>
        <v>0</v>
      </c>
      <c r="AC5" s="38">
        <f>Y5+AA5</f>
        <v>0</v>
      </c>
      <c r="AD5" s="29">
        <f>AC5-AB5</f>
        <v>0</v>
      </c>
    </row>
    <row r="6" spans="1:30" x14ac:dyDescent="0.25">
      <c r="A6" s="62" t="s">
        <v>78</v>
      </c>
      <c r="B6" s="26" t="s">
        <v>1</v>
      </c>
      <c r="C6" s="22">
        <v>159</v>
      </c>
      <c r="D6" s="2">
        <v>300</v>
      </c>
      <c r="E6" s="2">
        <f>((D6-C6)/2)-20-10.5</f>
        <v>40</v>
      </c>
      <c r="F6" s="2">
        <v>300</v>
      </c>
      <c r="G6" s="2">
        <f>((F6-C6)/2)-20-10.5</f>
        <v>40</v>
      </c>
      <c r="H6" s="63">
        <v>7.1</v>
      </c>
      <c r="I6" s="2">
        <v>10</v>
      </c>
      <c r="J6" s="63">
        <f>4*2.6</f>
        <v>10.4</v>
      </c>
      <c r="K6" s="2">
        <v>10</v>
      </c>
      <c r="L6" s="63" t="s">
        <v>33</v>
      </c>
      <c r="M6" s="2">
        <f t="shared" si="0"/>
        <v>0</v>
      </c>
      <c r="N6" s="63">
        <f t="shared" ref="N6:N7" si="2">C6/2+O6</f>
        <v>150</v>
      </c>
      <c r="O6" s="63">
        <f t="shared" si="1"/>
        <v>70.5</v>
      </c>
      <c r="P6" s="63">
        <f t="shared" ref="P6:P12" si="3">H6+J6</f>
        <v>17.5</v>
      </c>
      <c r="S6" s="7"/>
      <c r="W6" s="22" t="s">
        <v>16</v>
      </c>
      <c r="X6" s="34">
        <f>SUMPRODUCT(H9,M9)/1000+SUMPRODUCT(H12,M12)/1000</f>
        <v>0</v>
      </c>
      <c r="Y6" s="31">
        <f>SUMIF($I$24:$I$25,20,$L$16:$L$26)/1000</f>
        <v>0</v>
      </c>
      <c r="Z6" s="21">
        <v>0</v>
      </c>
      <c r="AA6" s="12">
        <v>0</v>
      </c>
      <c r="AB6" s="36">
        <f>X6+Z6</f>
        <v>0</v>
      </c>
      <c r="AC6" s="38">
        <f>Y6+AA6</f>
        <v>0</v>
      </c>
      <c r="AD6" s="29">
        <f>AC6-AB6</f>
        <v>0</v>
      </c>
    </row>
    <row r="7" spans="1:30" x14ac:dyDescent="0.25">
      <c r="A7" s="62" t="s">
        <v>79</v>
      </c>
      <c r="B7" s="26" t="s">
        <v>6</v>
      </c>
      <c r="C7" s="22">
        <v>219</v>
      </c>
      <c r="D7" s="2">
        <v>350</v>
      </c>
      <c r="E7" s="2">
        <f>((D7-C7)/2)-20.5-10</f>
        <v>35</v>
      </c>
      <c r="F7" s="2">
        <v>350</v>
      </c>
      <c r="G7" s="2">
        <f>((F7-C7)/2)-20-10.5</f>
        <v>35</v>
      </c>
      <c r="H7" s="63">
        <v>9.6</v>
      </c>
      <c r="I7" s="2">
        <v>10</v>
      </c>
      <c r="J7" s="63">
        <f>4*2.6</f>
        <v>10.4</v>
      </c>
      <c r="K7" s="2">
        <v>10</v>
      </c>
      <c r="L7" s="63" t="s">
        <v>36</v>
      </c>
      <c r="M7" s="2">
        <f t="shared" si="0"/>
        <v>0</v>
      </c>
      <c r="N7" s="63">
        <f t="shared" si="2"/>
        <v>175</v>
      </c>
      <c r="O7" s="63">
        <f t="shared" si="1"/>
        <v>65.5</v>
      </c>
      <c r="P7" s="63">
        <f t="shared" si="3"/>
        <v>20</v>
      </c>
      <c r="S7" s="24"/>
      <c r="T7" s="19">
        <f>(F7-C7)/2</f>
        <v>65.5</v>
      </c>
      <c r="U7" s="23"/>
    </row>
    <row r="8" spans="1:30" x14ac:dyDescent="0.25">
      <c r="A8" s="62" t="s">
        <v>83</v>
      </c>
      <c r="B8" s="26" t="s">
        <v>5</v>
      </c>
      <c r="C8" s="22">
        <v>219</v>
      </c>
      <c r="D8" s="2">
        <v>450</v>
      </c>
      <c r="E8" s="2">
        <f>((D8-C8)/2)-20.5-10</f>
        <v>85</v>
      </c>
      <c r="F8" s="2">
        <v>450</v>
      </c>
      <c r="G8" s="2">
        <f>((F8-C8)/2)-20-10.5</f>
        <v>85</v>
      </c>
      <c r="H8" s="63">
        <v>15.9</v>
      </c>
      <c r="I8" s="2">
        <v>10</v>
      </c>
      <c r="J8" s="63">
        <f>4*2.2</f>
        <v>8.8000000000000007</v>
      </c>
      <c r="K8" s="2">
        <v>10</v>
      </c>
      <c r="L8" s="63" t="s">
        <v>34</v>
      </c>
      <c r="M8" s="2">
        <f t="shared" si="0"/>
        <v>0</v>
      </c>
      <c r="N8" s="63">
        <f>C8/2+O8</f>
        <v>225</v>
      </c>
      <c r="O8" s="63">
        <f>(D8-C8)/2</f>
        <v>115.5</v>
      </c>
      <c r="P8" s="63">
        <f t="shared" si="3"/>
        <v>24.700000000000003</v>
      </c>
      <c r="S8" s="24"/>
      <c r="T8" s="19"/>
      <c r="U8" s="23"/>
    </row>
    <row r="9" spans="1:30" x14ac:dyDescent="0.25">
      <c r="A9" s="62" t="s">
        <v>80</v>
      </c>
      <c r="B9" s="26" t="s">
        <v>23</v>
      </c>
      <c r="C9" s="22">
        <v>325</v>
      </c>
      <c r="D9" s="2">
        <v>400</v>
      </c>
      <c r="E9" s="2">
        <f>((D9-C9)/2)-20.5-7</f>
        <v>10</v>
      </c>
      <c r="F9" s="2">
        <v>400</v>
      </c>
      <c r="G9" s="2">
        <f>((F9-C9)/2)-20-7.5</f>
        <v>10</v>
      </c>
      <c r="H9" s="63">
        <v>25.1</v>
      </c>
      <c r="I9" s="2">
        <v>20</v>
      </c>
      <c r="J9" s="63">
        <f>4*2.2</f>
        <v>8.8000000000000007</v>
      </c>
      <c r="K9" s="2">
        <v>10</v>
      </c>
      <c r="L9" s="63" t="s">
        <v>36</v>
      </c>
      <c r="M9" s="2">
        <f t="shared" si="0"/>
        <v>0</v>
      </c>
      <c r="N9" s="63">
        <f t="shared" ref="N9" si="4">C9/2+O9</f>
        <v>200</v>
      </c>
      <c r="O9" s="63">
        <f t="shared" ref="O9" si="5">(D9-C9)/2</f>
        <v>37.5</v>
      </c>
      <c r="P9" s="63">
        <f t="shared" si="3"/>
        <v>33.900000000000006</v>
      </c>
      <c r="S9" s="24"/>
      <c r="T9" s="19"/>
      <c r="U9" s="23"/>
    </row>
    <row r="10" spans="1:30" x14ac:dyDescent="0.25">
      <c r="A10" s="62" t="s">
        <v>81</v>
      </c>
      <c r="B10" s="26" t="s">
        <v>24</v>
      </c>
      <c r="C10" s="22">
        <v>159</v>
      </c>
      <c r="D10" s="2">
        <v>600</v>
      </c>
      <c r="E10" s="2">
        <f>((D10-C10)/2)-20.5-10</f>
        <v>190</v>
      </c>
      <c r="F10" s="2">
        <v>350</v>
      </c>
      <c r="G10" s="2">
        <f>((F10-C10)/2)-20-10.5</f>
        <v>65</v>
      </c>
      <c r="H10" s="63">
        <v>16.5</v>
      </c>
      <c r="I10" s="2">
        <v>10</v>
      </c>
      <c r="J10" s="63">
        <f>4*4.7</f>
        <v>18.8</v>
      </c>
      <c r="K10" s="2">
        <v>10</v>
      </c>
      <c r="L10" s="63" t="s">
        <v>38</v>
      </c>
      <c r="M10" s="2">
        <f t="shared" si="0"/>
        <v>0</v>
      </c>
      <c r="N10" s="63">
        <f>C10/2+O10</f>
        <v>300</v>
      </c>
      <c r="O10" s="63">
        <f>(D10-C10)/2</f>
        <v>220.5</v>
      </c>
      <c r="P10" s="63">
        <f t="shared" si="3"/>
        <v>35.299999999999997</v>
      </c>
      <c r="S10" s="24"/>
      <c r="T10" s="19"/>
      <c r="U10" s="23"/>
    </row>
    <row r="11" spans="1:30" x14ac:dyDescent="0.25">
      <c r="A11" s="62" t="s">
        <v>84</v>
      </c>
      <c r="B11" s="26" t="s">
        <v>25</v>
      </c>
      <c r="C11" s="22">
        <v>219</v>
      </c>
      <c r="D11" s="2">
        <v>400</v>
      </c>
      <c r="E11" s="2">
        <f>((D11-C11)/2)-20.5-10</f>
        <v>60</v>
      </c>
      <c r="F11" s="2">
        <v>400</v>
      </c>
      <c r="G11" s="2">
        <f>((F11-C11)/2)-20-10.5</f>
        <v>60</v>
      </c>
      <c r="H11" s="63">
        <v>12.6</v>
      </c>
      <c r="I11" s="2">
        <v>10</v>
      </c>
      <c r="J11" s="63">
        <f>4*3.1</f>
        <v>12.4</v>
      </c>
      <c r="K11" s="2">
        <v>10</v>
      </c>
      <c r="L11" s="63" t="s">
        <v>35</v>
      </c>
      <c r="M11" s="2">
        <f t="shared" si="0"/>
        <v>0</v>
      </c>
      <c r="N11" s="63">
        <f>C11/2+O11</f>
        <v>200</v>
      </c>
      <c r="O11" s="63">
        <f>(D11-C11)/2</f>
        <v>90.5</v>
      </c>
      <c r="P11" s="63">
        <f t="shared" si="3"/>
        <v>25</v>
      </c>
      <c r="S11" s="24"/>
      <c r="T11" s="19"/>
      <c r="U11" s="23"/>
    </row>
    <row r="12" spans="1:30" x14ac:dyDescent="0.25">
      <c r="A12" s="62" t="s">
        <v>85</v>
      </c>
      <c r="B12" s="26" t="s">
        <v>32</v>
      </c>
      <c r="C12" s="22">
        <v>325</v>
      </c>
      <c r="D12" s="2">
        <v>500</v>
      </c>
      <c r="E12" s="2">
        <f>((D12-C12)/2)-20.5-7</f>
        <v>60</v>
      </c>
      <c r="F12" s="2">
        <v>500</v>
      </c>
      <c r="G12" s="2">
        <f>((F12-C12)/2)-20-7.5</f>
        <v>60</v>
      </c>
      <c r="H12" s="63">
        <v>39.299999999999997</v>
      </c>
      <c r="I12" s="2">
        <v>20</v>
      </c>
      <c r="J12" s="63">
        <f>4*3.1</f>
        <v>12.4</v>
      </c>
      <c r="K12" s="2">
        <v>10</v>
      </c>
      <c r="L12" s="63" t="s">
        <v>37</v>
      </c>
      <c r="M12" s="2">
        <f t="shared" si="0"/>
        <v>0</v>
      </c>
      <c r="N12" s="63">
        <f>C12/2+O12</f>
        <v>250</v>
      </c>
      <c r="O12" s="63">
        <f>(D12-C12)/2</f>
        <v>87.5</v>
      </c>
      <c r="P12" s="63">
        <f t="shared" si="3"/>
        <v>51.699999999999996</v>
      </c>
      <c r="S12" s="24"/>
      <c r="T12" s="19"/>
      <c r="U12" s="23"/>
    </row>
    <row r="14" spans="1:30" ht="15" customHeight="1" x14ac:dyDescent="0.25">
      <c r="A14" s="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9"/>
      <c r="Q14" s="19"/>
      <c r="R14" s="79" t="s">
        <v>69</v>
      </c>
      <c r="S14" s="80"/>
      <c r="T14" s="80"/>
      <c r="U14" s="80"/>
      <c r="V14" s="80"/>
      <c r="W14" s="81"/>
    </row>
    <row r="15" spans="1:30" ht="97.5" customHeight="1" x14ac:dyDescent="0.25">
      <c r="A15" s="48" t="s">
        <v>0</v>
      </c>
      <c r="B15" s="39" t="s">
        <v>2</v>
      </c>
      <c r="C15" s="49" t="s">
        <v>66</v>
      </c>
      <c r="D15" s="49" t="s">
        <v>67</v>
      </c>
      <c r="E15" s="49" t="s">
        <v>62</v>
      </c>
      <c r="F15" s="50" t="s">
        <v>7</v>
      </c>
      <c r="G15" s="50" t="s">
        <v>63</v>
      </c>
      <c r="H15" s="52"/>
      <c r="I15" s="39" t="s">
        <v>3</v>
      </c>
      <c r="J15" s="39" t="s">
        <v>17</v>
      </c>
      <c r="K15" s="39" t="s">
        <v>9</v>
      </c>
      <c r="L15" s="39" t="s">
        <v>21</v>
      </c>
      <c r="M15" s="39" t="s">
        <v>10</v>
      </c>
      <c r="N15" s="39" t="s">
        <v>11</v>
      </c>
      <c r="O15" s="39" t="s">
        <v>29</v>
      </c>
      <c r="P15" s="44"/>
      <c r="Q15" s="39" t="s">
        <v>8</v>
      </c>
      <c r="R15" s="50" t="s">
        <v>13</v>
      </c>
      <c r="S15" s="50" t="s">
        <v>14</v>
      </c>
      <c r="T15" s="50" t="s">
        <v>13</v>
      </c>
      <c r="U15" s="50" t="s">
        <v>14</v>
      </c>
      <c r="V15" s="39" t="s">
        <v>19</v>
      </c>
      <c r="W15" s="39" t="s">
        <v>20</v>
      </c>
      <c r="X15" s="39" t="s">
        <v>18</v>
      </c>
      <c r="Y15" s="51" t="s">
        <v>76</v>
      </c>
      <c r="Z15" s="51" t="s">
        <v>75</v>
      </c>
      <c r="AA15" s="39" t="s">
        <v>30</v>
      </c>
    </row>
    <row r="16" spans="1:30" x14ac:dyDescent="0.25">
      <c r="A16" s="53" t="s">
        <v>73</v>
      </c>
      <c r="B16" s="53" t="s">
        <v>73</v>
      </c>
      <c r="C16" s="54" t="s">
        <v>71</v>
      </c>
      <c r="D16" s="55" t="s">
        <v>71</v>
      </c>
      <c r="E16" s="55" t="s">
        <v>71</v>
      </c>
      <c r="F16" s="55" t="s">
        <v>71</v>
      </c>
      <c r="G16" s="55" t="s">
        <v>71</v>
      </c>
      <c r="I16" s="53" t="s">
        <v>73</v>
      </c>
      <c r="J16" s="58" t="s">
        <v>70</v>
      </c>
      <c r="K16" s="58" t="s">
        <v>70</v>
      </c>
      <c r="L16" s="58" t="s">
        <v>70</v>
      </c>
      <c r="M16" s="57" t="s">
        <v>74</v>
      </c>
      <c r="N16" s="57" t="s">
        <v>74</v>
      </c>
      <c r="O16" s="57" t="s">
        <v>74</v>
      </c>
      <c r="Q16" s="53" t="s">
        <v>73</v>
      </c>
      <c r="R16" s="56" t="s">
        <v>72</v>
      </c>
      <c r="S16" s="56" t="s">
        <v>72</v>
      </c>
      <c r="T16" s="56" t="s">
        <v>72</v>
      </c>
      <c r="U16" s="56" t="s">
        <v>72</v>
      </c>
      <c r="V16" s="56" t="s">
        <v>72</v>
      </c>
      <c r="W16" s="56" t="s">
        <v>72</v>
      </c>
      <c r="X16" s="57" t="s">
        <v>74</v>
      </c>
      <c r="Y16" s="59" t="s">
        <v>74</v>
      </c>
      <c r="Z16" s="53" t="s">
        <v>73</v>
      </c>
      <c r="AA16" s="57" t="s">
        <v>74</v>
      </c>
    </row>
    <row r="17" spans="1:27" x14ac:dyDescent="0.25">
      <c r="A17" s="26">
        <v>2</v>
      </c>
      <c r="B17" s="28"/>
      <c r="C17" s="47"/>
      <c r="D17" s="43"/>
      <c r="E17" s="43"/>
      <c r="F17" s="28"/>
      <c r="G17" s="43"/>
      <c r="I17" s="2"/>
      <c r="J17" s="13"/>
      <c r="K17" s="13"/>
      <c r="L17" s="13"/>
      <c r="M17" s="40"/>
      <c r="N17" s="40"/>
      <c r="O17" s="20"/>
      <c r="Q17" s="13"/>
      <c r="R17" s="42"/>
      <c r="S17" s="42"/>
      <c r="T17" s="43"/>
      <c r="U17" s="43"/>
      <c r="V17" s="13"/>
      <c r="W17" s="13"/>
      <c r="X17" s="20"/>
      <c r="Y17" s="59"/>
      <c r="Z17" s="43"/>
      <c r="AA17" s="20"/>
    </row>
    <row r="18" spans="1:27" x14ac:dyDescent="0.25">
      <c r="A18" s="26">
        <v>3</v>
      </c>
      <c r="B18" s="28"/>
      <c r="C18" s="47"/>
      <c r="D18" s="43"/>
      <c r="E18" s="43"/>
      <c r="F18" s="28"/>
      <c r="G18" s="43"/>
      <c r="I18" s="2"/>
      <c r="J18" s="13"/>
      <c r="K18" s="13"/>
      <c r="L18" s="13"/>
      <c r="M18" s="40"/>
      <c r="N18" s="40"/>
      <c r="O18" s="20"/>
      <c r="Q18" s="13"/>
      <c r="R18" s="42"/>
      <c r="S18" s="42"/>
      <c r="T18" s="43"/>
      <c r="U18" s="43"/>
      <c r="V18" s="13"/>
      <c r="W18" s="13"/>
      <c r="X18" s="20"/>
      <c r="Y18" s="59"/>
      <c r="Z18" s="43"/>
      <c r="AA18" s="20"/>
    </row>
    <row r="19" spans="1:27" x14ac:dyDescent="0.25">
      <c r="A19" s="26">
        <v>4</v>
      </c>
      <c r="B19" s="28"/>
      <c r="C19" s="47"/>
      <c r="D19" s="43"/>
      <c r="E19" s="43"/>
      <c r="F19" s="28"/>
      <c r="G19" s="43"/>
      <c r="I19" s="2"/>
      <c r="J19" s="13"/>
      <c r="K19" s="13"/>
      <c r="L19" s="13"/>
      <c r="M19" s="40"/>
      <c r="N19" s="40"/>
      <c r="O19" s="20"/>
      <c r="Q19" s="13"/>
      <c r="R19" s="42"/>
      <c r="S19" s="42"/>
      <c r="T19" s="43"/>
      <c r="U19" s="43"/>
      <c r="V19" s="13"/>
      <c r="W19" s="13"/>
      <c r="X19" s="20"/>
      <c r="Y19" s="59"/>
      <c r="Z19" s="43"/>
      <c r="AA19" s="20"/>
    </row>
    <row r="20" spans="1:27" x14ac:dyDescent="0.25">
      <c r="A20" s="26">
        <v>5</v>
      </c>
      <c r="B20" s="28"/>
      <c r="C20" s="47"/>
      <c r="D20" s="43"/>
      <c r="E20" s="43"/>
      <c r="F20" s="28"/>
      <c r="G20" s="43"/>
      <c r="I20" s="2"/>
      <c r="J20" s="13"/>
      <c r="K20" s="13"/>
      <c r="L20" s="13"/>
      <c r="M20" s="40"/>
      <c r="N20" s="40"/>
      <c r="O20" s="20"/>
      <c r="Q20" s="13"/>
      <c r="R20" s="42"/>
      <c r="S20" s="42"/>
      <c r="T20" s="43"/>
      <c r="U20" s="43"/>
      <c r="V20" s="13"/>
      <c r="W20" s="13"/>
      <c r="X20" s="20"/>
      <c r="Y20" s="59"/>
      <c r="Z20" s="43"/>
      <c r="AA20" s="20"/>
    </row>
    <row r="21" spans="1:27" x14ac:dyDescent="0.25">
      <c r="A21" s="26">
        <v>6</v>
      </c>
      <c r="B21" s="28"/>
      <c r="C21" s="47"/>
      <c r="D21" s="43"/>
      <c r="E21" s="43"/>
      <c r="F21" s="28"/>
      <c r="G21" s="43"/>
      <c r="I21" s="2"/>
      <c r="J21" s="13"/>
      <c r="K21" s="13"/>
      <c r="L21" s="13"/>
      <c r="M21" s="40"/>
      <c r="N21" s="40"/>
      <c r="O21" s="20"/>
      <c r="Q21" s="13"/>
      <c r="R21" s="42"/>
      <c r="S21" s="42"/>
      <c r="T21" s="43"/>
      <c r="U21" s="43"/>
      <c r="V21" s="13"/>
      <c r="W21" s="13"/>
      <c r="X21" s="20"/>
      <c r="Y21" s="59"/>
      <c r="Z21" s="43"/>
      <c r="AA21" s="20"/>
    </row>
    <row r="22" spans="1:27" x14ac:dyDescent="0.25">
      <c r="A22" s="26">
        <v>7</v>
      </c>
      <c r="B22" s="28"/>
      <c r="C22" s="47"/>
      <c r="D22" s="43"/>
      <c r="E22" s="43"/>
      <c r="F22" s="28"/>
      <c r="G22" s="43"/>
      <c r="I22" s="2"/>
      <c r="J22" s="13"/>
      <c r="K22" s="13"/>
      <c r="L22" s="13"/>
      <c r="M22" s="40"/>
      <c r="N22" s="40"/>
      <c r="O22" s="20"/>
      <c r="Q22" s="13"/>
      <c r="R22" s="42"/>
      <c r="S22" s="42"/>
      <c r="T22" s="43"/>
      <c r="U22" s="43"/>
      <c r="V22" s="13"/>
      <c r="W22" s="13"/>
      <c r="X22" s="20"/>
      <c r="Y22" s="59"/>
      <c r="Z22" s="43"/>
      <c r="AA22" s="20"/>
    </row>
    <row r="23" spans="1:27" x14ac:dyDescent="0.25">
      <c r="A23" s="26">
        <v>8</v>
      </c>
      <c r="B23" s="28"/>
      <c r="C23" s="47"/>
      <c r="D23" s="43"/>
      <c r="E23" s="43"/>
      <c r="F23" s="28"/>
      <c r="G23" s="43"/>
      <c r="I23" s="2"/>
      <c r="J23" s="13"/>
      <c r="K23" s="13"/>
      <c r="L23" s="13"/>
      <c r="M23" s="40"/>
      <c r="N23" s="40"/>
      <c r="O23" s="20"/>
      <c r="Q23" s="13"/>
      <c r="R23" s="42"/>
      <c r="S23" s="42"/>
      <c r="T23" s="43"/>
      <c r="U23" s="43"/>
      <c r="V23" s="13"/>
      <c r="W23" s="13"/>
      <c r="X23" s="20"/>
      <c r="Y23" s="59"/>
      <c r="Z23" s="43"/>
      <c r="AA23" s="20"/>
    </row>
    <row r="24" spans="1:27" x14ac:dyDescent="0.25">
      <c r="B24" s="1"/>
      <c r="E24" s="1" t="s">
        <v>68</v>
      </c>
      <c r="H24" s="1"/>
    </row>
    <row r="25" spans="1:27" x14ac:dyDescent="0.25">
      <c r="B25" s="1"/>
      <c r="H25" s="1"/>
    </row>
    <row r="26" spans="1:27" x14ac:dyDescent="0.25">
      <c r="B26" s="1"/>
      <c r="H26" s="1"/>
    </row>
    <row r="29" spans="1:27" x14ac:dyDescent="0.25">
      <c r="R29" s="9"/>
    </row>
    <row r="30" spans="1:27" x14ac:dyDescent="0.25">
      <c r="R30" s="9"/>
    </row>
    <row r="31" spans="1:27" x14ac:dyDescent="0.25">
      <c r="R31" s="9"/>
    </row>
    <row r="32" spans="1:27" x14ac:dyDescent="0.25">
      <c r="R32" s="9"/>
    </row>
    <row r="33" spans="18:18" x14ac:dyDescent="0.25">
      <c r="R33" s="9"/>
    </row>
    <row r="34" spans="18:18" x14ac:dyDescent="0.25">
      <c r="R34" s="9"/>
    </row>
    <row r="35" spans="18:18" x14ac:dyDescent="0.25">
      <c r="R35" s="9"/>
    </row>
    <row r="36" spans="18:18" x14ac:dyDescent="0.25">
      <c r="R36" s="9"/>
    </row>
    <row r="37" spans="18:18" x14ac:dyDescent="0.25">
      <c r="R37" s="9"/>
    </row>
    <row r="38" spans="18:18" x14ac:dyDescent="0.25">
      <c r="R38" s="9"/>
    </row>
  </sheetData>
  <mergeCells count="3">
    <mergeCell ref="R14:W14"/>
    <mergeCell ref="A1:Q1"/>
    <mergeCell ref="A2:Q2"/>
  </mergeCells>
  <pageMargins left="0.70866141732283472" right="0.70866141732283472" top="0.11811023622047245" bottom="0" header="0.31496062992125984" footer="0.31496062992125984"/>
  <pageSetup paperSize="9" scale="4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5"/>
    </sheetView>
  </sheetViews>
  <sheetFormatPr defaultRowHeight="15" x14ac:dyDescent="0.25"/>
  <cols>
    <col min="2" max="3" width="9.140625" style="1"/>
    <col min="4" max="4" width="9.28515625" customWidth="1"/>
    <col min="5" max="5" width="9.28515625" style="1" customWidth="1"/>
  </cols>
  <sheetData>
    <row r="1" spans="1:9" s="1" customFormat="1" x14ac:dyDescent="0.25"/>
    <row r="2" spans="1:9" s="1" customFormat="1" x14ac:dyDescent="0.25">
      <c r="A2" s="88" t="s">
        <v>59</v>
      </c>
      <c r="B2" s="88"/>
      <c r="C2" s="88"/>
      <c r="D2" s="88"/>
      <c r="E2" s="88"/>
      <c r="F2" s="88"/>
      <c r="G2" s="88"/>
      <c r="H2" s="88"/>
      <c r="I2" s="88"/>
    </row>
    <row r="3" spans="1:9" s="1" customFormat="1" x14ac:dyDescent="0.25">
      <c r="A3" s="88"/>
      <c r="B3" s="88"/>
      <c r="C3" s="88"/>
      <c r="D3" s="88"/>
      <c r="E3" s="88"/>
      <c r="F3" s="88"/>
      <c r="G3" s="88"/>
      <c r="H3" s="88"/>
      <c r="I3" s="88"/>
    </row>
    <row r="4" spans="1:9" s="1" customFormat="1" ht="9.75" customHeight="1" x14ac:dyDescent="0.25"/>
    <row r="5" spans="1:9" ht="48.75" x14ac:dyDescent="0.25">
      <c r="A5" s="10" t="s">
        <v>0</v>
      </c>
      <c r="B5" s="18" t="s">
        <v>60</v>
      </c>
      <c r="C5" s="10" t="s">
        <v>61</v>
      </c>
      <c r="D5" s="45" t="s">
        <v>62</v>
      </c>
      <c r="E5" s="45" t="s">
        <v>63</v>
      </c>
      <c r="F5" s="8" t="s">
        <v>7</v>
      </c>
      <c r="G5" s="10" t="s">
        <v>2</v>
      </c>
      <c r="H5" s="10" t="s">
        <v>3</v>
      </c>
      <c r="I5" s="39" t="s">
        <v>8</v>
      </c>
    </row>
    <row r="6" spans="1:9" x14ac:dyDescent="0.25">
      <c r="A6" s="26">
        <v>1</v>
      </c>
      <c r="B6" s="30"/>
      <c r="C6" s="30"/>
      <c r="D6" s="13"/>
      <c r="E6" s="13"/>
      <c r="F6" s="28"/>
      <c r="G6" s="28">
        <v>159</v>
      </c>
      <c r="H6" s="2" t="s">
        <v>4</v>
      </c>
      <c r="I6" s="30">
        <v>10</v>
      </c>
    </row>
    <row r="7" spans="1:9" x14ac:dyDescent="0.25">
      <c r="A7" s="26">
        <v>2</v>
      </c>
      <c r="B7" s="30"/>
      <c r="C7" s="30"/>
      <c r="D7" s="13"/>
      <c r="E7" s="13"/>
      <c r="F7" s="28"/>
      <c r="G7" s="28">
        <v>159</v>
      </c>
      <c r="H7" s="2" t="s">
        <v>4</v>
      </c>
      <c r="I7" s="30">
        <v>10</v>
      </c>
    </row>
    <row r="8" spans="1:9" x14ac:dyDescent="0.25">
      <c r="A8" s="26">
        <v>3</v>
      </c>
      <c r="B8" s="30"/>
      <c r="C8" s="30"/>
      <c r="D8" s="13"/>
      <c r="E8" s="13"/>
      <c r="F8" s="28"/>
      <c r="G8" s="28">
        <v>159</v>
      </c>
      <c r="H8" s="2" t="s">
        <v>1</v>
      </c>
      <c r="I8" s="30">
        <v>10</v>
      </c>
    </row>
    <row r="9" spans="1:9" x14ac:dyDescent="0.25">
      <c r="A9" s="26">
        <v>4</v>
      </c>
      <c r="B9" s="30"/>
      <c r="C9" s="30"/>
      <c r="D9" s="13"/>
      <c r="E9" s="13"/>
      <c r="F9" s="28"/>
      <c r="G9" s="28">
        <v>159</v>
      </c>
      <c r="H9" s="2" t="s">
        <v>1</v>
      </c>
      <c r="I9" s="30">
        <v>10</v>
      </c>
    </row>
    <row r="10" spans="1:9" x14ac:dyDescent="0.25">
      <c r="A10" s="26">
        <v>5</v>
      </c>
      <c r="B10" s="30"/>
      <c r="C10" s="30"/>
      <c r="D10" s="13"/>
      <c r="E10" s="13"/>
      <c r="F10" s="28"/>
      <c r="G10" s="28">
        <v>159</v>
      </c>
      <c r="H10" s="2" t="s">
        <v>4</v>
      </c>
      <c r="I10" s="30">
        <v>10</v>
      </c>
    </row>
    <row r="11" spans="1:9" x14ac:dyDescent="0.25">
      <c r="A11" s="26">
        <v>6</v>
      </c>
      <c r="B11" s="30"/>
      <c r="C11" s="30"/>
      <c r="D11" s="13"/>
      <c r="E11" s="13"/>
      <c r="F11" s="28"/>
      <c r="G11" s="28">
        <v>159</v>
      </c>
      <c r="H11" s="2" t="s">
        <v>4</v>
      </c>
      <c r="I11" s="30">
        <v>10</v>
      </c>
    </row>
    <row r="12" spans="1:9" x14ac:dyDescent="0.25">
      <c r="A12" s="26">
        <v>7</v>
      </c>
      <c r="B12" s="30"/>
      <c r="C12" s="30"/>
      <c r="D12" s="13"/>
      <c r="E12" s="13"/>
      <c r="F12" s="28"/>
      <c r="G12" s="28">
        <v>159</v>
      </c>
      <c r="H12" s="2" t="s">
        <v>4</v>
      </c>
      <c r="I12" s="30">
        <v>10</v>
      </c>
    </row>
    <row r="13" spans="1:9" x14ac:dyDescent="0.25">
      <c r="A13" s="26">
        <v>8</v>
      </c>
      <c r="B13" s="30"/>
      <c r="C13" s="30"/>
      <c r="D13" s="13"/>
      <c r="E13" s="13"/>
      <c r="F13" s="28"/>
      <c r="G13" s="28">
        <v>159</v>
      </c>
      <c r="H13" s="2" t="s">
        <v>4</v>
      </c>
      <c r="I13" s="30">
        <v>10</v>
      </c>
    </row>
    <row r="14" spans="1:9" x14ac:dyDescent="0.25">
      <c r="A14" s="26">
        <v>9</v>
      </c>
      <c r="B14" s="30"/>
      <c r="C14" s="30"/>
      <c r="D14" s="13"/>
      <c r="E14" s="13"/>
      <c r="F14" s="28"/>
      <c r="G14" s="28">
        <v>159</v>
      </c>
      <c r="H14" s="2" t="s">
        <v>4</v>
      </c>
      <c r="I14" s="30">
        <v>10</v>
      </c>
    </row>
    <row r="15" spans="1:9" x14ac:dyDescent="0.25">
      <c r="A15" s="26">
        <v>10</v>
      </c>
      <c r="B15" s="30"/>
      <c r="C15" s="30"/>
      <c r="D15" s="13"/>
      <c r="E15" s="13"/>
      <c r="F15" s="28"/>
      <c r="G15" s="28">
        <v>159</v>
      </c>
      <c r="H15" s="2" t="s">
        <v>4</v>
      </c>
      <c r="I15" s="30">
        <v>10</v>
      </c>
    </row>
  </sheetData>
  <mergeCells count="2"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H20" sqref="H20"/>
    </sheetView>
  </sheetViews>
  <sheetFormatPr defaultRowHeight="15" x14ac:dyDescent="0.25"/>
  <cols>
    <col min="2" max="2" width="9.140625" style="1"/>
  </cols>
  <sheetData>
    <row r="1" spans="1:15" x14ac:dyDescent="0.25">
      <c r="A1" s="1"/>
      <c r="C1" s="1"/>
      <c r="D1" s="1"/>
      <c r="E1" s="1"/>
      <c r="F1" s="1"/>
      <c r="G1" s="1"/>
      <c r="H1" s="1"/>
      <c r="I1" s="1"/>
      <c r="J1" s="1"/>
    </row>
    <row r="2" spans="1:15" x14ac:dyDescent="0.25">
      <c r="A2" s="88" t="s">
        <v>59</v>
      </c>
      <c r="B2" s="88"/>
      <c r="C2" s="88"/>
      <c r="D2" s="88"/>
      <c r="E2" s="88"/>
      <c r="F2" s="88"/>
      <c r="G2" s="88"/>
      <c r="H2" s="88"/>
      <c r="I2" s="88"/>
      <c r="J2" s="88"/>
    </row>
    <row r="3" spans="1:15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</row>
    <row r="4" spans="1:15" x14ac:dyDescent="0.25">
      <c r="A4" s="1"/>
      <c r="C4" s="1"/>
      <c r="D4" s="1"/>
      <c r="E4" s="1"/>
      <c r="F4" s="1"/>
      <c r="G4" s="1"/>
      <c r="H4" s="1"/>
      <c r="I4" s="1"/>
      <c r="J4" s="1"/>
    </row>
    <row r="5" spans="1:15" ht="70.5" customHeight="1" x14ac:dyDescent="0.25">
      <c r="A5" s="10" t="s">
        <v>64</v>
      </c>
      <c r="B5" s="10" t="s">
        <v>3</v>
      </c>
      <c r="C5" s="18" t="s">
        <v>60</v>
      </c>
      <c r="D5" s="10" t="s">
        <v>61</v>
      </c>
      <c r="E5" s="45" t="s">
        <v>62</v>
      </c>
      <c r="F5" s="45" t="s">
        <v>63</v>
      </c>
      <c r="G5" s="8" t="s">
        <v>7</v>
      </c>
      <c r="H5" s="39" t="s">
        <v>8</v>
      </c>
      <c r="I5" s="45" t="s">
        <v>39</v>
      </c>
      <c r="J5" s="45" t="s">
        <v>39</v>
      </c>
      <c r="K5" s="45" t="s">
        <v>39</v>
      </c>
      <c r="L5" s="45" t="s">
        <v>39</v>
      </c>
      <c r="M5" s="45" t="s">
        <v>39</v>
      </c>
      <c r="N5" s="46" t="s">
        <v>65</v>
      </c>
      <c r="O5" s="46" t="s">
        <v>65</v>
      </c>
    </row>
    <row r="6" spans="1:15" x14ac:dyDescent="0.25">
      <c r="A6" s="13">
        <v>1</v>
      </c>
      <c r="B6" s="2" t="s">
        <v>4</v>
      </c>
      <c r="C6" s="13"/>
      <c r="D6" s="13"/>
      <c r="E6" s="13"/>
      <c r="F6" s="13"/>
      <c r="G6" s="28"/>
      <c r="H6" s="13">
        <v>10</v>
      </c>
      <c r="I6" s="41"/>
      <c r="J6" s="41"/>
      <c r="K6" s="41"/>
      <c r="L6" s="41"/>
      <c r="M6" s="41"/>
      <c r="N6" s="41"/>
      <c r="O6" s="41"/>
    </row>
    <row r="7" spans="1:15" x14ac:dyDescent="0.25">
      <c r="A7" s="13">
        <v>2</v>
      </c>
      <c r="B7" s="2" t="s">
        <v>4</v>
      </c>
      <c r="C7" s="13"/>
      <c r="D7" s="13"/>
      <c r="E7" s="13"/>
      <c r="F7" s="13"/>
      <c r="G7" s="28"/>
      <c r="H7" s="13">
        <v>10</v>
      </c>
      <c r="I7" s="41"/>
      <c r="J7" s="41"/>
      <c r="K7" s="41"/>
      <c r="L7" s="41"/>
      <c r="M7" s="41"/>
      <c r="N7" s="41"/>
      <c r="O7" s="41"/>
    </row>
    <row r="8" spans="1:15" x14ac:dyDescent="0.25">
      <c r="A8" s="13">
        <v>3</v>
      </c>
      <c r="B8" s="2" t="s">
        <v>1</v>
      </c>
      <c r="C8" s="13"/>
      <c r="D8" s="13"/>
      <c r="E8" s="13"/>
      <c r="F8" s="13"/>
      <c r="G8" s="28"/>
      <c r="H8" s="13">
        <v>10</v>
      </c>
      <c r="I8" s="41"/>
      <c r="J8" s="41"/>
      <c r="K8" s="41"/>
      <c r="L8" s="41"/>
      <c r="M8" s="41"/>
      <c r="N8" s="41"/>
      <c r="O8" s="41"/>
    </row>
    <row r="9" spans="1:15" x14ac:dyDescent="0.25">
      <c r="A9" s="13">
        <v>4</v>
      </c>
      <c r="B9" s="2" t="s">
        <v>1</v>
      </c>
      <c r="C9" s="13"/>
      <c r="D9" s="13"/>
      <c r="E9" s="13"/>
      <c r="F9" s="13"/>
      <c r="G9" s="28"/>
      <c r="H9" s="13">
        <v>10</v>
      </c>
      <c r="I9" s="41"/>
      <c r="J9" s="41"/>
      <c r="K9" s="41"/>
      <c r="L9" s="41"/>
      <c r="M9" s="41"/>
      <c r="N9" s="41"/>
      <c r="O9" s="41"/>
    </row>
    <row r="10" spans="1:15" x14ac:dyDescent="0.25">
      <c r="A10" s="13">
        <v>5</v>
      </c>
      <c r="B10" s="2" t="s">
        <v>4</v>
      </c>
      <c r="C10" s="13"/>
      <c r="D10" s="13"/>
      <c r="E10" s="13"/>
      <c r="F10" s="13"/>
      <c r="G10" s="28"/>
      <c r="H10" s="13">
        <v>10</v>
      </c>
      <c r="I10" s="41"/>
      <c r="J10" s="41"/>
      <c r="K10" s="41"/>
      <c r="L10" s="41"/>
      <c r="M10" s="41"/>
      <c r="N10" s="41"/>
      <c r="O10" s="41"/>
    </row>
    <row r="11" spans="1:15" x14ac:dyDescent="0.25">
      <c r="A11" s="13">
        <v>6</v>
      </c>
      <c r="B11" s="2" t="s">
        <v>4</v>
      </c>
      <c r="C11" s="13"/>
      <c r="D11" s="13"/>
      <c r="E11" s="13"/>
      <c r="F11" s="13"/>
      <c r="G11" s="28"/>
      <c r="H11" s="13">
        <v>10</v>
      </c>
      <c r="I11" s="41"/>
      <c r="J11" s="41"/>
      <c r="K11" s="41"/>
      <c r="L11" s="41"/>
      <c r="M11" s="41"/>
      <c r="N11" s="41"/>
      <c r="O11" s="41"/>
    </row>
    <row r="12" spans="1:15" x14ac:dyDescent="0.25">
      <c r="A12" s="13">
        <v>7</v>
      </c>
      <c r="B12" s="2" t="s">
        <v>4</v>
      </c>
      <c r="C12" s="13"/>
      <c r="D12" s="13"/>
      <c r="E12" s="13"/>
      <c r="F12" s="13"/>
      <c r="G12" s="28"/>
      <c r="H12" s="13">
        <v>10</v>
      </c>
      <c r="I12" s="41"/>
      <c r="J12" s="41"/>
      <c r="K12" s="41"/>
      <c r="L12" s="41"/>
      <c r="M12" s="41"/>
      <c r="N12" s="41"/>
      <c r="O12" s="41"/>
    </row>
    <row r="13" spans="1:15" x14ac:dyDescent="0.25">
      <c r="A13" s="13">
        <v>8</v>
      </c>
      <c r="B13" s="2" t="s">
        <v>4</v>
      </c>
      <c r="C13" s="13"/>
      <c r="D13" s="13"/>
      <c r="E13" s="13"/>
      <c r="F13" s="13"/>
      <c r="G13" s="28"/>
      <c r="H13" s="13">
        <v>10</v>
      </c>
      <c r="I13" s="41"/>
      <c r="J13" s="41"/>
      <c r="K13" s="41"/>
      <c r="L13" s="41"/>
      <c r="M13" s="41"/>
      <c r="N13" s="41"/>
      <c r="O13" s="41"/>
    </row>
    <row r="14" spans="1:15" x14ac:dyDescent="0.25">
      <c r="A14" s="13">
        <v>9</v>
      </c>
      <c r="B14" s="2" t="s">
        <v>4</v>
      </c>
      <c r="C14" s="13"/>
      <c r="D14" s="13"/>
      <c r="E14" s="13"/>
      <c r="F14" s="13"/>
      <c r="G14" s="28"/>
      <c r="H14" s="13">
        <v>10</v>
      </c>
      <c r="I14" s="41"/>
      <c r="J14" s="41"/>
      <c r="K14" s="41"/>
      <c r="L14" s="41"/>
      <c r="M14" s="41"/>
      <c r="N14" s="41"/>
      <c r="O14" s="41"/>
    </row>
    <row r="15" spans="1:15" x14ac:dyDescent="0.25">
      <c r="A15" s="13">
        <v>10</v>
      </c>
      <c r="B15" s="2" t="s">
        <v>4</v>
      </c>
      <c r="C15" s="13"/>
      <c r="D15" s="13"/>
      <c r="E15" s="13"/>
      <c r="F15" s="13"/>
      <c r="G15" s="28"/>
      <c r="H15" s="13">
        <v>10</v>
      </c>
      <c r="I15" s="41"/>
      <c r="J15" s="41"/>
      <c r="K15" s="41"/>
      <c r="L15" s="41"/>
      <c r="M15" s="41"/>
      <c r="N15" s="41"/>
      <c r="O15" s="41"/>
    </row>
  </sheetData>
  <mergeCells count="2">
    <mergeCell ref="A2:J2"/>
    <mergeCell ref="A3:J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03B8A-97C4-4951-80C3-B14E91E315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Схема1</vt:lpstr>
      <vt:lpstr>Схема2</vt:lpstr>
      <vt:lpstr>Сварщик</vt:lpstr>
      <vt:lpstr>Разметчик косынок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2020-12-04T13:23:08Z</dcterms:modified>
</cp:coreProperties>
</file>