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iavash\Dropbox\SQL Deep\CheckLists\"/>
    </mc:Choice>
  </mc:AlternateContent>
  <xr:revisionPtr revIDLastSave="0" documentId="13_ncr:1_{9D08DA78-A37C-4D78-9AF7-AE3C2EDD675F}" xr6:coauthVersionLast="47" xr6:coauthVersionMax="47" xr10:uidLastSave="{00000000-0000-0000-0000-000000000000}"/>
  <bookViews>
    <workbookView xWindow="-120" yWindow="-120" windowWidth="29040" windowHeight="15720" tabRatio="815" xr2:uid="{00000000-000D-0000-FFFF-FFFF00000000}"/>
  </bookViews>
  <sheets>
    <sheet name="SQL 2019_Windows 2019 Template1" sheetId="1" r:id="rId1"/>
    <sheet name="SQL 2019_Windows 2019 Template2" sheetId="4" r:id="rId2"/>
    <sheet name="PBI Report Server App" sheetId="5" r:id="rId3"/>
    <sheet name="OOS Server App" sheetId="6" r:id="rId4"/>
    <sheet name="ETL Server App" sheetId="11" r:id="rId5"/>
    <sheet name="OLAP Server App" sheetId="10" r:id="rId6"/>
    <sheet name="ML Server App" sheetId="9" r:id="rId7"/>
    <sheet name="Quorum Server DB" sheetId="8" r:id="rId8"/>
    <sheet name="Mem Calc" sheetId="2" r:id="rId9"/>
  </sheets>
  <definedNames>
    <definedName name="_xlnm._FilterDatabase" localSheetId="4" hidden="1">'ETL Server App'!$B$8:$G$22</definedName>
    <definedName name="_xlnm._FilterDatabase" localSheetId="6" hidden="1">'ML Server App'!$B$9:$G$12</definedName>
    <definedName name="_xlnm._FilterDatabase" localSheetId="5" hidden="1">'OLAP Server App'!$B$9:$G$15</definedName>
    <definedName name="_xlnm._FilterDatabase" localSheetId="0" hidden="1">'SQL 2019_Windows 2019 Template1'!$B$9:$G$22</definedName>
    <definedName name="_xlnm._FilterDatabase" localSheetId="1" hidden="1">'SQL 2019_Windows 2019 Template2'!$B$9:$G$29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1" l="1"/>
  <c r="F19" i="11"/>
  <c r="F18" i="11"/>
  <c r="F17" i="11"/>
  <c r="F14" i="11"/>
  <c r="B30" i="11"/>
  <c r="F21" i="11"/>
  <c r="F10" i="11"/>
  <c r="H5" i="11"/>
  <c r="H4" i="11"/>
  <c r="H3" i="11"/>
  <c r="H2" i="11"/>
  <c r="F21" i="1"/>
  <c r="F27" i="4"/>
  <c r="F26" i="4"/>
  <c r="F25" i="4"/>
  <c r="F24" i="4"/>
  <c r="F20" i="1"/>
  <c r="F19" i="1"/>
  <c r="F18" i="1"/>
  <c r="F17" i="1"/>
  <c r="B22" i="10"/>
  <c r="F11" i="10"/>
  <c r="H5" i="10"/>
  <c r="H4" i="10"/>
  <c r="H3" i="10"/>
  <c r="H2" i="10"/>
  <c r="B19" i="9"/>
  <c r="F11" i="9"/>
  <c r="H5" i="9"/>
  <c r="H4" i="9"/>
  <c r="H3" i="9"/>
  <c r="H2" i="9"/>
  <c r="B18" i="8" l="1"/>
  <c r="E10" i="8"/>
  <c r="B17" i="6" l="1"/>
  <c r="E10" i="6"/>
  <c r="F28" i="4" l="1"/>
  <c r="B18" i="5" l="1"/>
  <c r="B37" i="4"/>
  <c r="B31" i="1"/>
  <c r="H5" i="4" l="1"/>
  <c r="H5" i="1"/>
  <c r="E10" i="5"/>
  <c r="H4" i="4" l="1"/>
  <c r="H3" i="4"/>
  <c r="H2" i="4"/>
  <c r="H2" i="1"/>
  <c r="H4" i="1"/>
  <c r="H3" i="1"/>
  <c r="F11" i="4"/>
  <c r="F11" i="1"/>
  <c r="B1" i="2" l="1"/>
  <c r="B3" i="2"/>
  <c r="B6" i="2"/>
  <c r="B8" i="2" l="1"/>
  <c r="B10" i="2" s="1"/>
  <c r="B9" i="2" l="1"/>
</calcChain>
</file>

<file path=xl/sharedStrings.xml><?xml version="1.0" encoding="utf-8"?>
<sst xmlns="http://schemas.openxmlformats.org/spreadsheetml/2006/main" count="616" uniqueCount="154">
  <si>
    <t>2 Socket x 1 Core</t>
  </si>
  <si>
    <t>No.</t>
  </si>
  <si>
    <t>Usage</t>
  </si>
  <si>
    <t>Size (GB)</t>
  </si>
  <si>
    <t>Note</t>
  </si>
  <si>
    <t>OS</t>
  </si>
  <si>
    <t>Pagefile</t>
  </si>
  <si>
    <t>SQL Backup</t>
  </si>
  <si>
    <t>Note:</t>
  </si>
  <si>
    <t>Use different Shared Storage Pool for disk assignment</t>
  </si>
  <si>
    <t>Set "Change the firmware type" to "EFI" from "Boot option" menu.</t>
  </si>
  <si>
    <t>CPU:</t>
  </si>
  <si>
    <t>RAM:</t>
  </si>
  <si>
    <t>Disk:</t>
  </si>
  <si>
    <t>NIC:</t>
  </si>
  <si>
    <t>Use VMXNET 3 as Adapter type, Enable "Connect at Power On"</t>
  </si>
  <si>
    <t>ESX notes:</t>
  </si>
  <si>
    <t>Set Power Policy to "High Performance"</t>
  </si>
  <si>
    <t>Disable CPU Hot Plug/Hot Add, in guest machine</t>
  </si>
  <si>
    <t>Install VMware tools package on guest machine</t>
  </si>
  <si>
    <t>OS:</t>
  </si>
  <si>
    <t>SQL_Service</t>
  </si>
  <si>
    <t>SQL_Agent</t>
  </si>
  <si>
    <t>SQL_SSIS</t>
  </si>
  <si>
    <t>SQL_SSRS</t>
  </si>
  <si>
    <t>SQL_SSAS</t>
  </si>
  <si>
    <t>SQL_Monitor</t>
  </si>
  <si>
    <t>dbadmin</t>
  </si>
  <si>
    <t>Domain Application Users:</t>
  </si>
  <si>
    <t>SQL Binary</t>
  </si>
  <si>
    <t>SQL Disk Host</t>
  </si>
  <si>
    <t>SQL Log 01</t>
  </si>
  <si>
    <t>SQL Data 02</t>
  </si>
  <si>
    <t>SQL Data 01</t>
  </si>
  <si>
    <t>SQL Tempdata 01</t>
  </si>
  <si>
    <t>SQL Tempdata 02</t>
  </si>
  <si>
    <t>SQL Tempdata 03</t>
  </si>
  <si>
    <t>SQL Tempdata 04</t>
  </si>
  <si>
    <t>SQL Tempdblog 01</t>
  </si>
  <si>
    <t>U:</t>
  </si>
  <si>
    <t>C:</t>
  </si>
  <si>
    <t>D:</t>
  </si>
  <si>
    <t>E:</t>
  </si>
  <si>
    <t>F:</t>
  </si>
  <si>
    <t>F:\Data01</t>
  </si>
  <si>
    <t>F:\Data02</t>
  </si>
  <si>
    <t>F:\Log01</t>
  </si>
  <si>
    <t>F:\TempdbData01</t>
  </si>
  <si>
    <t>F:\TempdbData02</t>
  </si>
  <si>
    <t>F:\TempdbData03</t>
  </si>
  <si>
    <t>F:\TempdbData04</t>
  </si>
  <si>
    <t>F:\TempdbLog01</t>
  </si>
  <si>
    <t>Mount point path</t>
  </si>
  <si>
    <t>VM</t>
  </si>
  <si>
    <t>Ram</t>
  </si>
  <si>
    <t>App</t>
  </si>
  <si>
    <t>LinkedServer</t>
  </si>
  <si>
    <t>Thread</t>
  </si>
  <si>
    <t>CPU</t>
  </si>
  <si>
    <t>Total Ram</t>
  </si>
  <si>
    <t>Equal Cpu Mem</t>
  </si>
  <si>
    <t>Max Mem (MB)</t>
  </si>
  <si>
    <t>Max Mem (GB)</t>
  </si>
  <si>
    <t>16 Socket x 1 Core</t>
  </si>
  <si>
    <t>SQL Data 03</t>
  </si>
  <si>
    <t>SQL Data 04</t>
  </si>
  <si>
    <t>F:\Data03</t>
  </si>
  <si>
    <t>F:\Data04</t>
  </si>
  <si>
    <t>SQL FS 01</t>
  </si>
  <si>
    <t>SQL FS 02</t>
  </si>
  <si>
    <t>SQL FS 03</t>
  </si>
  <si>
    <t>SQL FS 04</t>
  </si>
  <si>
    <t>F:\FS01</t>
  </si>
  <si>
    <t>F:\FS02</t>
  </si>
  <si>
    <t>F:\FS03</t>
  </si>
  <si>
    <t>F:\FS04</t>
  </si>
  <si>
    <t>SQL Log 02</t>
  </si>
  <si>
    <t>F:\Log02</t>
  </si>
  <si>
    <t>PBI Binary</t>
  </si>
  <si>
    <t>Name:</t>
  </si>
  <si>
    <t>DB-xx-xxxnn</t>
  </si>
  <si>
    <t>IP:</t>
  </si>
  <si>
    <t>xxx.xxx.xxx.xxx</t>
  </si>
  <si>
    <t>AP-xx-xxxnn</t>
  </si>
  <si>
    <t>Usage:</t>
  </si>
  <si>
    <t>Database</t>
  </si>
  <si>
    <t>PowerBI Report Server</t>
  </si>
  <si>
    <t>PVSCSI</t>
  </si>
  <si>
    <t>PVSCSI,Eagerzeroedthick,GPT,4K allocation unit</t>
  </si>
  <si>
    <t>PVSCSI,GPT,4K allocation unit</t>
  </si>
  <si>
    <t>Regular IP:</t>
  </si>
  <si>
    <t>Heartbeat IP:</t>
  </si>
  <si>
    <t>PVSCSI,Thin,GPT,64K allocation unit</t>
  </si>
  <si>
    <t>PVSCSI,Eagerzeroedthick,GPT,64K allocation unit,RAID10 Prefered</t>
  </si>
  <si>
    <t>PVSCSI,Thin</t>
  </si>
  <si>
    <t>PVSCSI,Thin,GPT,4K allocation unit</t>
  </si>
  <si>
    <t>Set "numa.autosize" to "True"</t>
  </si>
  <si>
    <t>Set "numa.autosize.once" to "False"</t>
  </si>
  <si>
    <t>If using vSphere 6.7 U3 or later, Set "vmx.reboot.powerCycle" to "True"</t>
  </si>
  <si>
    <t>Set "Share" priority value to "High" (VM Settings &gt; Resources Tab &gt; CPU &gt; Share)</t>
  </si>
  <si>
    <t>GB</t>
  </si>
  <si>
    <t>Memory Per Numa Node</t>
  </si>
  <si>
    <t>Memory Per Core</t>
  </si>
  <si>
    <t>MB</t>
  </si>
  <si>
    <t>Number of NUMA nodes</t>
  </si>
  <si>
    <t>Number of Cores per NUMA node</t>
  </si>
  <si>
    <t>LUN #</t>
  </si>
  <si>
    <t>LUN 0</t>
  </si>
  <si>
    <t>LUN 1</t>
  </si>
  <si>
    <t>LUN 2</t>
  </si>
  <si>
    <t>LUN 3</t>
  </si>
  <si>
    <t>Supported number of concurrent users</t>
  </si>
  <si>
    <t>Use different Shared Storage Pool for SQL Data, SQL+Tempdb Log, SQL Tempdata</t>
  </si>
  <si>
    <t>Use different Shared Storage Pool for SQL Data+FS, SQL+Tempdb Log, SQL Tempdata</t>
  </si>
  <si>
    <t>OOS Server</t>
  </si>
  <si>
    <t>4 Socket x 1 Core</t>
  </si>
  <si>
    <t>ETL Server</t>
  </si>
  <si>
    <t>8 Socket x 1 Core</t>
  </si>
  <si>
    <t>PVSCSI,GPT,4K allocation unit,Thin</t>
  </si>
  <si>
    <t>G:</t>
  </si>
  <si>
    <t>Quorum Server</t>
  </si>
  <si>
    <t>1 Socket x 1 Core</t>
  </si>
  <si>
    <t>Quorum</t>
  </si>
  <si>
    <t>ML Binary</t>
  </si>
  <si>
    <t>OLAP Data</t>
  </si>
  <si>
    <t>OLAP Cache</t>
  </si>
  <si>
    <t>SQL_ML</t>
  </si>
  <si>
    <t>PVSCSI,Eagerzeroedthick,GPT,64K allocation unit,SSD Prefered,Latency 1ms (Under 5 ms)</t>
  </si>
  <si>
    <t>PVSCSI,Eagerzeroedthick,GPT,64K allocation unit,RAID10 Prefered,Latency 10ms (Under 20 ms)</t>
  </si>
  <si>
    <t>LUN</t>
  </si>
  <si>
    <t>PVSCSI,Eagerzeroedthick,GPT,4K allocation unit,Latency 10ms (Under 20 ms)</t>
  </si>
  <si>
    <t>To correct this prior to vSphere 7.0 U1, we’d have to add the following entries into the advanced parameters for the virtual machine.</t>
  </si>
  <si>
    <t>Key Name</t>
  </si>
  <si>
    <t>Value</t>
  </si>
  <si>
    <t>tools.syncTime</t>
  </si>
  <si>
    <t>time.synchronize.continue</t>
  </si>
  <si>
    <t>time.synchronize.restore</t>
  </si>
  <si>
    <t>time.synchronize.resume.disk</t>
  </si>
  <si>
    <t>time.synchronize.shrink</t>
  </si>
  <si>
    <t>time.synchronize.tools.startup</t>
  </si>
  <si>
    <t>time.synchronize.tools.enable</t>
  </si>
  <si>
    <t>time.synchronize.resume.host</t>
  </si>
  <si>
    <t>OLAP Database</t>
  </si>
  <si>
    <t>ML App</t>
  </si>
  <si>
    <t>Fusion | Local Mix Intensive SSD | PVSCSI,Thin,GPT,4K allocation unit</t>
  </si>
  <si>
    <t>Fusion | Local Mix Intensive SSD | PVSCSI,Eagerzeroedthick,GPT,4K allocation unit</t>
  </si>
  <si>
    <t>Fusion | Local Mix Intensive SSD | PVSCSI,Eagerzeroedthick,GPT,64K allocation unit,SSD Prefered,Latency 10ms (Under 20 ms)</t>
  </si>
  <si>
    <t>Fusion | Local Mix Intensive SSD | PVSCSI,Eagerzeroedthick,GPT,64K allocation unit,SSD Prefered,Latency 1ms (Under 5 ms)</t>
  </si>
  <si>
    <t>F:\Buffer01</t>
  </si>
  <si>
    <t>ETL Buffer Storage</t>
  </si>
  <si>
    <t>ETL BLOB Storage</t>
  </si>
  <si>
    <t>F:\Blob01</t>
  </si>
  <si>
    <t>If this is  SQL Cluster Machine: Set Guest affinity/anti-affinity role on Cluster Servers to prevent guests stand on same Host</t>
  </si>
  <si>
    <t>Windows Server 2019\2022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</si>
</sst>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8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1" applyNumberFormat="1" applyFont="1"/>
    <xf numFmtId="165" fontId="5" fillId="0" borderId="0" xfId="1" applyNumberFormat="1" applyFont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Alignment="1">
      <alignment horizontal="left"/>
    </xf>
    <xf numFmtId="0" fontId="3" fillId="0" borderId="10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6" fillId="0" borderId="1" xfId="0" applyFont="1" applyBorder="1" applyAlignment="1"/>
    <xf numFmtId="0" fontId="6" fillId="0" borderId="1" xfId="0" applyFont="1" applyBorder="1" applyAlignment="1"/>
    <xf numFmtId="0" fontId="4" fillId="0" borderId="1" xfId="0" applyFont="1" applyBorder="1" applyAlignment="1"/>
    <xf numFmtId="0" fontId="0" fillId="0" borderId="1" xfId="0" applyBorder="1" applyAlignment="1"/>
    <xf numFmtId="0" fontId="6" fillId="0" borderId="18" xfId="0" applyFont="1" applyBorder="1" applyAlignment="1"/>
    <xf numFmtId="0" fontId="6" fillId="0" borderId="19" xfId="0" applyFont="1" applyBorder="1" applyAlignment="1"/>
    <xf numFmtId="0" fontId="6" fillId="0" borderId="20" xfId="0" applyFont="1" applyBorder="1" applyAlignmen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zoomScale="130" zoomScaleNormal="130" workbookViewId="0"/>
  </sheetViews>
  <sheetFormatPr defaultColWidth="9.140625" defaultRowHeight="12" x14ac:dyDescent="0.2"/>
  <cols>
    <col min="1" max="1" width="8.85546875" style="12" customWidth="1"/>
    <col min="2" max="2" width="7.42578125" style="12" customWidth="1"/>
    <col min="3" max="3" width="14.5703125" style="12" customWidth="1"/>
    <col min="4" max="4" width="6" style="12" customWidth="1"/>
    <col min="5" max="5" width="15" style="12" customWidth="1"/>
    <col min="6" max="6" width="9.5703125" style="12" customWidth="1"/>
    <col min="7" max="7" width="49.5703125" style="12" customWidth="1"/>
    <col min="8" max="8" width="9.140625" style="22" customWidth="1"/>
    <col min="9" max="9" width="12.85546875" style="12" customWidth="1"/>
    <col min="10" max="16384" width="9.140625" style="12"/>
  </cols>
  <sheetData>
    <row r="1" spans="1:9" x14ac:dyDescent="0.2">
      <c r="A1" s="13" t="s">
        <v>84</v>
      </c>
      <c r="B1" s="12" t="s">
        <v>85</v>
      </c>
      <c r="G1" s="24" t="s">
        <v>104</v>
      </c>
      <c r="H1" s="23">
        <v>1</v>
      </c>
      <c r="I1" s="26"/>
    </row>
    <row r="2" spans="1:9" x14ac:dyDescent="0.2">
      <c r="A2" s="13" t="s">
        <v>79</v>
      </c>
      <c r="B2" s="12" t="s">
        <v>80</v>
      </c>
      <c r="G2" s="25" t="s">
        <v>105</v>
      </c>
      <c r="H2" s="23">
        <f>( (VALUE(LEFT(B3, FIND("Socket",B3,1)-1))) * (VALUE(MID(B3,FIND("x",B3,1)+1,FIND("Core",B3,1)-FIND("x",B3,1)-1))))/H1</f>
        <v>2</v>
      </c>
      <c r="I2" s="26"/>
    </row>
    <row r="3" spans="1:9" x14ac:dyDescent="0.2">
      <c r="A3" s="13" t="s">
        <v>11</v>
      </c>
      <c r="B3" s="12" t="s">
        <v>0</v>
      </c>
      <c r="C3" s="15"/>
      <c r="D3" s="15"/>
      <c r="E3" s="16"/>
      <c r="F3" s="16"/>
      <c r="G3" s="25" t="s">
        <v>101</v>
      </c>
      <c r="H3" s="23">
        <f>B4*1024/H1</f>
        <v>16384</v>
      </c>
      <c r="I3" s="26" t="s">
        <v>103</v>
      </c>
    </row>
    <row r="4" spans="1:9" x14ac:dyDescent="0.2">
      <c r="A4" s="13" t="s">
        <v>12</v>
      </c>
      <c r="B4" s="15">
        <v>16</v>
      </c>
      <c r="C4" s="12" t="s">
        <v>100</v>
      </c>
      <c r="G4" s="25" t="s">
        <v>102</v>
      </c>
      <c r="H4" s="23">
        <f>(1024*B4)/ ( (VALUE(LEFT(B3, FIND("Socket",B3,1)-1))) * (VALUE(MID(B3,FIND("x",B3,1)+1,FIND("Core",B3,1)-FIND("x",B3,1)-1))))</f>
        <v>8192</v>
      </c>
      <c r="I4" s="26" t="s">
        <v>103</v>
      </c>
    </row>
    <row r="5" spans="1:9" x14ac:dyDescent="0.2">
      <c r="A5" s="13" t="s">
        <v>14</v>
      </c>
      <c r="B5" s="12" t="s">
        <v>15</v>
      </c>
      <c r="G5" s="25" t="s">
        <v>111</v>
      </c>
      <c r="H5" s="23">
        <f>((2*( (VALUE(LEFT(B3, FIND("Socket",B3,1)-1))) * (VALUE(MID(B3,FIND("x",B3,1)+1,FIND("Core",B3,1)-FIND("x",B3,1)-1)))))+1)*6</f>
        <v>30</v>
      </c>
      <c r="I5" s="15"/>
    </row>
    <row r="6" spans="1:9" x14ac:dyDescent="0.2">
      <c r="A6" s="13" t="s">
        <v>90</v>
      </c>
      <c r="B6" s="12" t="s">
        <v>82</v>
      </c>
    </row>
    <row r="7" spans="1:9" x14ac:dyDescent="0.2">
      <c r="A7" s="13" t="s">
        <v>91</v>
      </c>
      <c r="B7" s="12" t="s">
        <v>82</v>
      </c>
    </row>
    <row r="8" spans="1:9" x14ac:dyDescent="0.2">
      <c r="A8" s="13" t="s">
        <v>13</v>
      </c>
    </row>
    <row r="9" spans="1:9" ht="15" x14ac:dyDescent="0.25">
      <c r="B9" s="19" t="s">
        <v>1</v>
      </c>
      <c r="C9" s="19" t="s">
        <v>2</v>
      </c>
      <c r="D9" s="19" t="s">
        <v>129</v>
      </c>
      <c r="E9" s="19" t="s">
        <v>52</v>
      </c>
      <c r="F9" s="19" t="s">
        <v>3</v>
      </c>
      <c r="G9" s="38" t="s">
        <v>4</v>
      </c>
      <c r="H9" s="39"/>
      <c r="I9" s="39"/>
    </row>
    <row r="10" spans="1:9" x14ac:dyDescent="0.2">
      <c r="B10" s="20">
        <v>1</v>
      </c>
      <c r="C10" s="21" t="s">
        <v>5</v>
      </c>
      <c r="D10" s="21" t="s">
        <v>107</v>
      </c>
      <c r="E10" s="21" t="s">
        <v>40</v>
      </c>
      <c r="F10" s="21">
        <v>90</v>
      </c>
      <c r="G10" s="37" t="s">
        <v>144</v>
      </c>
      <c r="H10" s="37"/>
      <c r="I10" s="37"/>
    </row>
    <row r="11" spans="1:9" x14ac:dyDescent="0.2">
      <c r="B11" s="20">
        <v>2</v>
      </c>
      <c r="C11" s="21" t="s">
        <v>6</v>
      </c>
      <c r="D11" s="21" t="s">
        <v>107</v>
      </c>
      <c r="E11" s="21" t="s">
        <v>41</v>
      </c>
      <c r="F11" s="21">
        <f>(B4*1.5)+5</f>
        <v>29</v>
      </c>
      <c r="G11" s="37" t="s">
        <v>145</v>
      </c>
      <c r="H11" s="37"/>
      <c r="I11" s="37"/>
    </row>
    <row r="12" spans="1:9" x14ac:dyDescent="0.2">
      <c r="B12" s="20">
        <v>3</v>
      </c>
      <c r="C12" s="21" t="s">
        <v>29</v>
      </c>
      <c r="D12" s="21" t="s">
        <v>108</v>
      </c>
      <c r="E12" s="21" t="s">
        <v>42</v>
      </c>
      <c r="F12" s="21">
        <v>15</v>
      </c>
      <c r="G12" s="37" t="s">
        <v>144</v>
      </c>
      <c r="H12" s="37"/>
      <c r="I12" s="37"/>
    </row>
    <row r="13" spans="1:9" x14ac:dyDescent="0.2">
      <c r="B13" s="20">
        <v>4</v>
      </c>
      <c r="C13" s="21" t="s">
        <v>30</v>
      </c>
      <c r="D13" s="21" t="s">
        <v>108</v>
      </c>
      <c r="E13" s="21" t="s">
        <v>43</v>
      </c>
      <c r="F13" s="21">
        <v>1</v>
      </c>
      <c r="G13" s="37" t="s">
        <v>145</v>
      </c>
      <c r="H13" s="37"/>
      <c r="I13" s="37"/>
    </row>
    <row r="14" spans="1:9" x14ac:dyDescent="0.2">
      <c r="B14" s="20">
        <v>5</v>
      </c>
      <c r="C14" s="21" t="s">
        <v>33</v>
      </c>
      <c r="D14" s="21" t="s">
        <v>108</v>
      </c>
      <c r="E14" s="21" t="s">
        <v>44</v>
      </c>
      <c r="F14" s="21">
        <v>50</v>
      </c>
      <c r="G14" s="37" t="s">
        <v>128</v>
      </c>
      <c r="H14" s="37"/>
      <c r="I14" s="37"/>
    </row>
    <row r="15" spans="1:9" x14ac:dyDescent="0.2">
      <c r="B15" s="20">
        <v>6</v>
      </c>
      <c r="C15" s="21" t="s">
        <v>32</v>
      </c>
      <c r="D15" s="21" t="s">
        <v>108</v>
      </c>
      <c r="E15" s="21" t="s">
        <v>45</v>
      </c>
      <c r="F15" s="21">
        <v>51</v>
      </c>
      <c r="G15" s="37" t="s">
        <v>128</v>
      </c>
      <c r="H15" s="37"/>
      <c r="I15" s="37"/>
    </row>
    <row r="16" spans="1:9" x14ac:dyDescent="0.2">
      <c r="B16" s="20">
        <v>7</v>
      </c>
      <c r="C16" s="21" t="s">
        <v>31</v>
      </c>
      <c r="D16" s="21" t="s">
        <v>109</v>
      </c>
      <c r="E16" s="21" t="s">
        <v>46</v>
      </c>
      <c r="F16" s="21">
        <v>25</v>
      </c>
      <c r="G16" s="37" t="s">
        <v>127</v>
      </c>
      <c r="H16" s="37"/>
      <c r="I16" s="37"/>
    </row>
    <row r="17" spans="1:9" x14ac:dyDescent="0.2">
      <c r="B17" s="20">
        <v>8</v>
      </c>
      <c r="C17" s="21" t="s">
        <v>34</v>
      </c>
      <c r="D17" s="21" t="s">
        <v>107</v>
      </c>
      <c r="E17" s="21" t="s">
        <v>47</v>
      </c>
      <c r="F17" s="21">
        <f>($B$4/COUNTIF(C:C,"SQL Tempdata*"))+1</f>
        <v>5</v>
      </c>
      <c r="G17" s="37" t="s">
        <v>146</v>
      </c>
      <c r="H17" s="37"/>
      <c r="I17" s="37"/>
    </row>
    <row r="18" spans="1:9" x14ac:dyDescent="0.2">
      <c r="B18" s="20">
        <v>9</v>
      </c>
      <c r="C18" s="21" t="s">
        <v>35</v>
      </c>
      <c r="D18" s="21" t="s">
        <v>107</v>
      </c>
      <c r="E18" s="21" t="s">
        <v>48</v>
      </c>
      <c r="F18" s="21">
        <f>($B$4/COUNTIF(C:C,"SQL Tempdata*"))+2</f>
        <v>6</v>
      </c>
      <c r="G18" s="37" t="s">
        <v>146</v>
      </c>
      <c r="H18" s="37"/>
      <c r="I18" s="37"/>
    </row>
    <row r="19" spans="1:9" x14ac:dyDescent="0.2">
      <c r="B19" s="20">
        <v>10</v>
      </c>
      <c r="C19" s="21" t="s">
        <v>36</v>
      </c>
      <c r="D19" s="21" t="s">
        <v>107</v>
      </c>
      <c r="E19" s="21" t="s">
        <v>49</v>
      </c>
      <c r="F19" s="21">
        <f>($B$4/COUNTIF(C:C,"SQL Tempdata*"))+3</f>
        <v>7</v>
      </c>
      <c r="G19" s="37" t="s">
        <v>146</v>
      </c>
      <c r="H19" s="37"/>
      <c r="I19" s="37"/>
    </row>
    <row r="20" spans="1:9" x14ac:dyDescent="0.2">
      <c r="B20" s="20">
        <v>11</v>
      </c>
      <c r="C20" s="21" t="s">
        <v>37</v>
      </c>
      <c r="D20" s="21" t="s">
        <v>107</v>
      </c>
      <c r="E20" s="21" t="s">
        <v>50</v>
      </c>
      <c r="F20" s="21">
        <f>($B$4/COUNTIF(C:C,"SQL Tempdata*"))+4</f>
        <v>8</v>
      </c>
      <c r="G20" s="37" t="s">
        <v>146</v>
      </c>
      <c r="H20" s="37"/>
      <c r="I20" s="37"/>
    </row>
    <row r="21" spans="1:9" x14ac:dyDescent="0.2">
      <c r="B21" s="20">
        <v>12</v>
      </c>
      <c r="C21" s="21" t="s">
        <v>38</v>
      </c>
      <c r="D21" s="21" t="s">
        <v>107</v>
      </c>
      <c r="E21" s="21" t="s">
        <v>51</v>
      </c>
      <c r="F21" s="21">
        <f>($B$4/(COUNTIF(C:C,"SQL Tempdata*")*2))+1</f>
        <v>3</v>
      </c>
      <c r="G21" s="37" t="s">
        <v>147</v>
      </c>
      <c r="H21" s="37"/>
      <c r="I21" s="37"/>
    </row>
    <row r="22" spans="1:9" x14ac:dyDescent="0.2">
      <c r="B22" s="20">
        <v>13</v>
      </c>
      <c r="C22" s="21" t="s">
        <v>7</v>
      </c>
      <c r="D22" s="21" t="s">
        <v>110</v>
      </c>
      <c r="E22" s="21" t="s">
        <v>39</v>
      </c>
      <c r="F22" s="21">
        <v>700</v>
      </c>
      <c r="G22" s="37" t="s">
        <v>92</v>
      </c>
      <c r="H22" s="37"/>
      <c r="I22" s="37"/>
    </row>
    <row r="24" spans="1:9" x14ac:dyDescent="0.2">
      <c r="B24" s="12" t="s">
        <v>8</v>
      </c>
      <c r="C24" s="12" t="s">
        <v>112</v>
      </c>
    </row>
    <row r="25" spans="1:9" x14ac:dyDescent="0.2">
      <c r="C25" s="12" t="s">
        <v>10</v>
      </c>
    </row>
    <row r="27" spans="1:9" x14ac:dyDescent="0.2">
      <c r="A27" s="13" t="s">
        <v>16</v>
      </c>
    </row>
    <row r="28" spans="1:9" x14ac:dyDescent="0.2">
      <c r="A28" s="13"/>
      <c r="B28" s="12" t="s">
        <v>152</v>
      </c>
    </row>
    <row r="29" spans="1:9" x14ac:dyDescent="0.2">
      <c r="B29" s="12" t="s">
        <v>17</v>
      </c>
    </row>
    <row r="30" spans="1:9" x14ac:dyDescent="0.2">
      <c r="B30" s="12" t="s">
        <v>18</v>
      </c>
    </row>
    <row r="31" spans="1:9" x14ac:dyDescent="0.2">
      <c r="B31" s="12" t="str">
        <f>CONCATENATE("If Balloon Drive is enabled, set 'Reserve all guest memory' and 'Virtual Machine Memory Reservation' to ",B4," GB on guest machine")</f>
        <v>If Balloon Drive is enabled, set 'Reserve all guest memory' and 'Virtual Machine Memory Reservation' to 16 GB on guest machine</v>
      </c>
    </row>
    <row r="32" spans="1:9" x14ac:dyDescent="0.2">
      <c r="B32" s="12" t="s">
        <v>19</v>
      </c>
    </row>
    <row r="33" spans="1:4" x14ac:dyDescent="0.2">
      <c r="B33" s="12" t="s">
        <v>96</v>
      </c>
    </row>
    <row r="34" spans="1:4" x14ac:dyDescent="0.2">
      <c r="B34" s="12" t="s">
        <v>97</v>
      </c>
    </row>
    <row r="35" spans="1:4" x14ac:dyDescent="0.2">
      <c r="B35" s="12" t="s">
        <v>99</v>
      </c>
    </row>
    <row r="36" spans="1:4" x14ac:dyDescent="0.2">
      <c r="B36" s="12" t="s">
        <v>98</v>
      </c>
    </row>
    <row r="37" spans="1:4" ht="12.75" thickBot="1" x14ac:dyDescent="0.25">
      <c r="B37" s="12" t="s">
        <v>131</v>
      </c>
    </row>
    <row r="38" spans="1:4" ht="12.75" thickBot="1" x14ac:dyDescent="0.25">
      <c r="B38" s="33" t="s">
        <v>132</v>
      </c>
      <c r="C38" s="34"/>
      <c r="D38" s="35" t="s">
        <v>133</v>
      </c>
    </row>
    <row r="39" spans="1:4" x14ac:dyDescent="0.2">
      <c r="B39" s="27" t="s">
        <v>134</v>
      </c>
      <c r="C39" s="28"/>
      <c r="D39" s="29">
        <v>0</v>
      </c>
    </row>
    <row r="40" spans="1:4" x14ac:dyDescent="0.2">
      <c r="B40" s="27" t="s">
        <v>135</v>
      </c>
      <c r="C40" s="28"/>
      <c r="D40" s="29">
        <v>0</v>
      </c>
    </row>
    <row r="41" spans="1:4" x14ac:dyDescent="0.2">
      <c r="B41" s="27" t="s">
        <v>136</v>
      </c>
      <c r="C41" s="28"/>
      <c r="D41" s="29">
        <v>0</v>
      </c>
    </row>
    <row r="42" spans="1:4" x14ac:dyDescent="0.2">
      <c r="B42" s="27" t="s">
        <v>137</v>
      </c>
      <c r="C42" s="28"/>
      <c r="D42" s="29">
        <v>0</v>
      </c>
    </row>
    <row r="43" spans="1:4" x14ac:dyDescent="0.2">
      <c r="B43" s="27" t="s">
        <v>138</v>
      </c>
      <c r="C43" s="28"/>
      <c r="D43" s="29">
        <v>0</v>
      </c>
    </row>
    <row r="44" spans="1:4" x14ac:dyDescent="0.2">
      <c r="B44" s="27" t="s">
        <v>139</v>
      </c>
      <c r="C44" s="28"/>
      <c r="D44" s="29">
        <v>0</v>
      </c>
    </row>
    <row r="45" spans="1:4" x14ac:dyDescent="0.2">
      <c r="B45" s="27" t="s">
        <v>140</v>
      </c>
      <c r="C45" s="28"/>
      <c r="D45" s="29">
        <v>0</v>
      </c>
    </row>
    <row r="46" spans="1:4" ht="12.75" thickBot="1" x14ac:dyDescent="0.25">
      <c r="B46" s="30" t="s">
        <v>141</v>
      </c>
      <c r="C46" s="31"/>
      <c r="D46" s="32">
        <v>0</v>
      </c>
    </row>
    <row r="48" spans="1:4" x14ac:dyDescent="0.2">
      <c r="A48" s="13" t="s">
        <v>20</v>
      </c>
    </row>
    <row r="49" spans="1:6" x14ac:dyDescent="0.2">
      <c r="B49" s="12" t="s">
        <v>153</v>
      </c>
    </row>
    <row r="50" spans="1:6" x14ac:dyDescent="0.2">
      <c r="A50" s="13" t="s">
        <v>28</v>
      </c>
    </row>
    <row r="51" spans="1:6" x14ac:dyDescent="0.2">
      <c r="B51" s="12" t="s">
        <v>21</v>
      </c>
      <c r="F51" s="12" t="s">
        <v>25</v>
      </c>
    </row>
    <row r="52" spans="1:6" x14ac:dyDescent="0.2">
      <c r="B52" s="12" t="s">
        <v>22</v>
      </c>
      <c r="F52" s="12" t="s">
        <v>26</v>
      </c>
    </row>
    <row r="53" spans="1:6" x14ac:dyDescent="0.2">
      <c r="B53" s="12" t="s">
        <v>23</v>
      </c>
      <c r="F53" s="12" t="s">
        <v>27</v>
      </c>
    </row>
    <row r="54" spans="1:6" x14ac:dyDescent="0.2">
      <c r="B54" s="12" t="s">
        <v>24</v>
      </c>
    </row>
  </sheetData>
  <autoFilter ref="B9:G22" xr:uid="{CAB23230-4CD6-4E59-9474-42465001D725}"/>
  <mergeCells count="14">
    <mergeCell ref="G21:I21"/>
    <mergeCell ref="G22:I22"/>
    <mergeCell ref="G15:I15"/>
    <mergeCell ref="G16:I16"/>
    <mergeCell ref="G17:I17"/>
    <mergeCell ref="G18:I18"/>
    <mergeCell ref="G19:I19"/>
    <mergeCell ref="G20:I20"/>
    <mergeCell ref="G14:I14"/>
    <mergeCell ref="G9:I9"/>
    <mergeCell ref="G10:I10"/>
    <mergeCell ref="G11:I11"/>
    <mergeCell ref="G12:I12"/>
    <mergeCell ref="G13:I13"/>
  </mergeCells>
  <conditionalFormatting sqref="F1:F1048576">
    <cfRule type="duplicateValues" dxfId="7" priority="1"/>
  </conditionalFormatting>
  <pageMargins left="0.25" right="0.25" top="0.75" bottom="0.75" header="0.3" footer="0.3"/>
  <pageSetup orientation="landscape" r:id="rId1"/>
  <headerFooter>
    <oddHeader>&amp;L&amp;G</oddHeader>
    <oddFooter>&amp;Lwww.sqldeep.com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"/>
  <sheetViews>
    <sheetView zoomScale="130" zoomScaleNormal="130" workbookViewId="0"/>
  </sheetViews>
  <sheetFormatPr defaultColWidth="9.140625" defaultRowHeight="12" x14ac:dyDescent="0.2"/>
  <cols>
    <col min="1" max="1" width="8.85546875" style="12" customWidth="1"/>
    <col min="2" max="2" width="6" style="12" customWidth="1"/>
    <col min="3" max="3" width="15.28515625" style="12" customWidth="1"/>
    <col min="4" max="4" width="5.85546875" style="12" customWidth="1"/>
    <col min="5" max="5" width="15.42578125" style="12" customWidth="1"/>
    <col min="6" max="6" width="9.85546875" style="12" customWidth="1"/>
    <col min="7" max="7" width="51" style="12" customWidth="1"/>
    <col min="8" max="8" width="8.140625" style="12" customWidth="1"/>
    <col min="9" max="9" width="13.140625" style="12" customWidth="1"/>
    <col min="10" max="16384" width="9.140625" style="12"/>
  </cols>
  <sheetData>
    <row r="1" spans="1:9" x14ac:dyDescent="0.2">
      <c r="A1" s="13" t="s">
        <v>84</v>
      </c>
      <c r="B1" s="12" t="s">
        <v>85</v>
      </c>
      <c r="G1" s="24" t="s">
        <v>104</v>
      </c>
      <c r="H1" s="14">
        <v>2</v>
      </c>
      <c r="I1" s="26"/>
    </row>
    <row r="2" spans="1:9" x14ac:dyDescent="0.2">
      <c r="A2" s="13" t="s">
        <v>79</v>
      </c>
      <c r="B2" s="12" t="s">
        <v>80</v>
      </c>
      <c r="G2" s="25" t="s">
        <v>105</v>
      </c>
      <c r="H2" s="14">
        <f>( (VALUE(LEFT(B3, FIND("Socket",B3,1)-1))) * (VALUE(MID(B3,FIND("x",B3,1)+1,FIND("Core",B3,1)-FIND("x",B3,1)-1))))/H1</f>
        <v>8</v>
      </c>
      <c r="I2" s="26"/>
    </row>
    <row r="3" spans="1:9" x14ac:dyDescent="0.2">
      <c r="A3" s="13" t="s">
        <v>11</v>
      </c>
      <c r="B3" s="12" t="s">
        <v>63</v>
      </c>
      <c r="G3" s="25" t="s">
        <v>101</v>
      </c>
      <c r="H3" s="17">
        <f>B4*1024/H1</f>
        <v>32768</v>
      </c>
      <c r="I3" s="26" t="s">
        <v>103</v>
      </c>
    </row>
    <row r="4" spans="1:9" x14ac:dyDescent="0.2">
      <c r="A4" s="13" t="s">
        <v>12</v>
      </c>
      <c r="B4" s="15">
        <v>64</v>
      </c>
      <c r="C4" s="12" t="s">
        <v>100</v>
      </c>
      <c r="G4" s="25" t="s">
        <v>102</v>
      </c>
      <c r="H4" s="17">
        <f>(1024*B4)/ ( (VALUE(LEFT(B3, FIND("Socket",B3,1)-1))) * (VALUE(MID(B3,FIND("x",B3,1)+1,FIND("Core",B3,1)-FIND("x",B3,1)-1))))</f>
        <v>4096</v>
      </c>
      <c r="I4" s="26" t="s">
        <v>103</v>
      </c>
    </row>
    <row r="5" spans="1:9" x14ac:dyDescent="0.2">
      <c r="A5" s="13" t="s">
        <v>14</v>
      </c>
      <c r="B5" s="12" t="s">
        <v>15</v>
      </c>
      <c r="G5" s="25" t="s">
        <v>111</v>
      </c>
      <c r="H5" s="14">
        <f>((2*( (VALUE(LEFT(B3, FIND("Socket",B3,1)-1))) * (VALUE(MID(B3,FIND("x",B3,1)+1,FIND("Core",B3,1)-FIND("x",B3,1)-1)))))+1)*6</f>
        <v>198</v>
      </c>
      <c r="I5" s="15"/>
    </row>
    <row r="6" spans="1:9" x14ac:dyDescent="0.2">
      <c r="A6" s="13" t="s">
        <v>90</v>
      </c>
      <c r="B6" s="12" t="s">
        <v>82</v>
      </c>
    </row>
    <row r="7" spans="1:9" x14ac:dyDescent="0.2">
      <c r="A7" s="13" t="s">
        <v>91</v>
      </c>
      <c r="B7" s="12" t="s">
        <v>82</v>
      </c>
    </row>
    <row r="8" spans="1:9" x14ac:dyDescent="0.2">
      <c r="A8" s="13" t="s">
        <v>13</v>
      </c>
    </row>
    <row r="9" spans="1:9" ht="15" x14ac:dyDescent="0.25">
      <c r="B9" s="19" t="s">
        <v>1</v>
      </c>
      <c r="C9" s="19" t="s">
        <v>2</v>
      </c>
      <c r="D9" s="19" t="s">
        <v>129</v>
      </c>
      <c r="E9" s="19" t="s">
        <v>52</v>
      </c>
      <c r="F9" s="19" t="s">
        <v>3</v>
      </c>
      <c r="G9" s="38" t="s">
        <v>4</v>
      </c>
      <c r="H9" s="39"/>
      <c r="I9" s="39"/>
    </row>
    <row r="10" spans="1:9" x14ac:dyDescent="0.2">
      <c r="B10" s="20">
        <v>1</v>
      </c>
      <c r="C10" s="21" t="s">
        <v>5</v>
      </c>
      <c r="D10" s="21" t="s">
        <v>107</v>
      </c>
      <c r="E10" s="21" t="s">
        <v>40</v>
      </c>
      <c r="F10" s="21">
        <v>90</v>
      </c>
      <c r="G10" s="37" t="s">
        <v>144</v>
      </c>
      <c r="H10" s="37"/>
      <c r="I10" s="37"/>
    </row>
    <row r="11" spans="1:9" x14ac:dyDescent="0.2">
      <c r="B11" s="20">
        <v>2</v>
      </c>
      <c r="C11" s="21" t="s">
        <v>6</v>
      </c>
      <c r="D11" s="21" t="s">
        <v>107</v>
      </c>
      <c r="E11" s="21" t="s">
        <v>41</v>
      </c>
      <c r="F11" s="21">
        <f>(B4*1.5)+5</f>
        <v>101</v>
      </c>
      <c r="G11" s="37" t="s">
        <v>145</v>
      </c>
      <c r="H11" s="37"/>
      <c r="I11" s="37"/>
    </row>
    <row r="12" spans="1:9" x14ac:dyDescent="0.2">
      <c r="B12" s="20">
        <v>3</v>
      </c>
      <c r="C12" s="21" t="s">
        <v>29</v>
      </c>
      <c r="D12" s="21" t="s">
        <v>108</v>
      </c>
      <c r="E12" s="21" t="s">
        <v>42</v>
      </c>
      <c r="F12" s="21">
        <v>15</v>
      </c>
      <c r="G12" s="37" t="s">
        <v>144</v>
      </c>
      <c r="H12" s="37"/>
      <c r="I12" s="37"/>
    </row>
    <row r="13" spans="1:9" x14ac:dyDescent="0.2">
      <c r="B13" s="20">
        <v>4</v>
      </c>
      <c r="C13" s="21" t="s">
        <v>30</v>
      </c>
      <c r="D13" s="21" t="s">
        <v>108</v>
      </c>
      <c r="E13" s="21" t="s">
        <v>43</v>
      </c>
      <c r="F13" s="21">
        <v>1</v>
      </c>
      <c r="G13" s="37" t="s">
        <v>145</v>
      </c>
      <c r="H13" s="37"/>
      <c r="I13" s="37"/>
    </row>
    <row r="14" spans="1:9" x14ac:dyDescent="0.2">
      <c r="B14" s="20">
        <v>5</v>
      </c>
      <c r="C14" s="21" t="s">
        <v>33</v>
      </c>
      <c r="D14" s="21" t="s">
        <v>108</v>
      </c>
      <c r="E14" s="21" t="s">
        <v>44</v>
      </c>
      <c r="F14" s="21">
        <v>175</v>
      </c>
      <c r="G14" s="37" t="s">
        <v>128</v>
      </c>
      <c r="H14" s="37"/>
      <c r="I14" s="37"/>
    </row>
    <row r="15" spans="1:9" x14ac:dyDescent="0.2">
      <c r="B15" s="20">
        <v>6</v>
      </c>
      <c r="C15" s="21" t="s">
        <v>32</v>
      </c>
      <c r="D15" s="21" t="s">
        <v>108</v>
      </c>
      <c r="E15" s="21" t="s">
        <v>45</v>
      </c>
      <c r="F15" s="21">
        <v>175</v>
      </c>
      <c r="G15" s="37" t="s">
        <v>128</v>
      </c>
      <c r="H15" s="37"/>
      <c r="I15" s="37"/>
    </row>
    <row r="16" spans="1:9" x14ac:dyDescent="0.2">
      <c r="B16" s="20">
        <v>7</v>
      </c>
      <c r="C16" s="21" t="s">
        <v>64</v>
      </c>
      <c r="D16" s="21" t="s">
        <v>108</v>
      </c>
      <c r="E16" s="21" t="s">
        <v>66</v>
      </c>
      <c r="F16" s="21">
        <v>175</v>
      </c>
      <c r="G16" s="37" t="s">
        <v>128</v>
      </c>
      <c r="H16" s="37"/>
      <c r="I16" s="37"/>
    </row>
    <row r="17" spans="2:9" x14ac:dyDescent="0.2">
      <c r="B17" s="20">
        <v>8</v>
      </c>
      <c r="C17" s="21" t="s">
        <v>65</v>
      </c>
      <c r="D17" s="21" t="s">
        <v>108</v>
      </c>
      <c r="E17" s="21" t="s">
        <v>67</v>
      </c>
      <c r="F17" s="21">
        <v>175</v>
      </c>
      <c r="G17" s="37" t="s">
        <v>128</v>
      </c>
      <c r="H17" s="37"/>
      <c r="I17" s="37"/>
    </row>
    <row r="18" spans="2:9" x14ac:dyDescent="0.2">
      <c r="B18" s="20">
        <v>9</v>
      </c>
      <c r="C18" s="21" t="s">
        <v>68</v>
      </c>
      <c r="D18" s="21" t="s">
        <v>108</v>
      </c>
      <c r="E18" s="21" t="s">
        <v>72</v>
      </c>
      <c r="F18" s="21">
        <v>50</v>
      </c>
      <c r="G18" s="37" t="s">
        <v>130</v>
      </c>
      <c r="H18" s="37"/>
      <c r="I18" s="37"/>
    </row>
    <row r="19" spans="2:9" x14ac:dyDescent="0.2">
      <c r="B19" s="20">
        <v>10</v>
      </c>
      <c r="C19" s="21" t="s">
        <v>69</v>
      </c>
      <c r="D19" s="21" t="s">
        <v>108</v>
      </c>
      <c r="E19" s="21" t="s">
        <v>73</v>
      </c>
      <c r="F19" s="21">
        <v>50</v>
      </c>
      <c r="G19" s="37" t="s">
        <v>130</v>
      </c>
      <c r="H19" s="37"/>
      <c r="I19" s="37"/>
    </row>
    <row r="20" spans="2:9" x14ac:dyDescent="0.2">
      <c r="B20" s="20">
        <v>11</v>
      </c>
      <c r="C20" s="21" t="s">
        <v>70</v>
      </c>
      <c r="D20" s="21" t="s">
        <v>108</v>
      </c>
      <c r="E20" s="21" t="s">
        <v>74</v>
      </c>
      <c r="F20" s="21">
        <v>50</v>
      </c>
      <c r="G20" s="37" t="s">
        <v>130</v>
      </c>
      <c r="H20" s="37"/>
      <c r="I20" s="37"/>
    </row>
    <row r="21" spans="2:9" x14ac:dyDescent="0.2">
      <c r="B21" s="20">
        <v>12</v>
      </c>
      <c r="C21" s="21" t="s">
        <v>71</v>
      </c>
      <c r="D21" s="21" t="s">
        <v>108</v>
      </c>
      <c r="E21" s="21" t="s">
        <v>75</v>
      </c>
      <c r="F21" s="21">
        <v>50</v>
      </c>
      <c r="G21" s="37" t="s">
        <v>130</v>
      </c>
      <c r="H21" s="37"/>
      <c r="I21" s="37"/>
    </row>
    <row r="22" spans="2:9" x14ac:dyDescent="0.2">
      <c r="B22" s="20">
        <v>13</v>
      </c>
      <c r="C22" s="21" t="s">
        <v>31</v>
      </c>
      <c r="D22" s="21" t="s">
        <v>109</v>
      </c>
      <c r="E22" s="21" t="s">
        <v>46</v>
      </c>
      <c r="F22" s="21">
        <v>50</v>
      </c>
      <c r="G22" s="37" t="s">
        <v>127</v>
      </c>
      <c r="H22" s="37"/>
      <c r="I22" s="37"/>
    </row>
    <row r="23" spans="2:9" x14ac:dyDescent="0.2">
      <c r="B23" s="20">
        <v>14</v>
      </c>
      <c r="C23" s="21" t="s">
        <v>76</v>
      </c>
      <c r="D23" s="21" t="s">
        <v>109</v>
      </c>
      <c r="E23" s="21" t="s">
        <v>77</v>
      </c>
      <c r="F23" s="21">
        <v>50</v>
      </c>
      <c r="G23" s="37" t="s">
        <v>127</v>
      </c>
      <c r="H23" s="37"/>
      <c r="I23" s="37"/>
    </row>
    <row r="24" spans="2:9" x14ac:dyDescent="0.2">
      <c r="B24" s="20">
        <v>15</v>
      </c>
      <c r="C24" s="21" t="s">
        <v>34</v>
      </c>
      <c r="D24" s="21" t="s">
        <v>107</v>
      </c>
      <c r="E24" s="21" t="s">
        <v>47</v>
      </c>
      <c r="F24" s="21">
        <f>($B$4/COUNTIF(C:C,"SQL Tempdata*"))+1</f>
        <v>17</v>
      </c>
      <c r="G24" s="37" t="s">
        <v>146</v>
      </c>
      <c r="H24" s="37"/>
      <c r="I24" s="37"/>
    </row>
    <row r="25" spans="2:9" x14ac:dyDescent="0.2">
      <c r="B25" s="20">
        <v>16</v>
      </c>
      <c r="C25" s="21" t="s">
        <v>35</v>
      </c>
      <c r="D25" s="21" t="s">
        <v>107</v>
      </c>
      <c r="E25" s="21" t="s">
        <v>48</v>
      </c>
      <c r="F25" s="21">
        <f>($B$4/COUNTIF(C:C,"SQL Tempdata*"))+2</f>
        <v>18</v>
      </c>
      <c r="G25" s="37" t="s">
        <v>146</v>
      </c>
      <c r="H25" s="37"/>
      <c r="I25" s="37"/>
    </row>
    <row r="26" spans="2:9" x14ac:dyDescent="0.2">
      <c r="B26" s="20">
        <v>17</v>
      </c>
      <c r="C26" s="21" t="s">
        <v>36</v>
      </c>
      <c r="D26" s="21" t="s">
        <v>107</v>
      </c>
      <c r="E26" s="21" t="s">
        <v>49</v>
      </c>
      <c r="F26" s="21">
        <f>($B$4/COUNTIF(C:C,"SQL Tempdata*"))+3</f>
        <v>19</v>
      </c>
      <c r="G26" s="37" t="s">
        <v>146</v>
      </c>
      <c r="H26" s="37"/>
      <c r="I26" s="37"/>
    </row>
    <row r="27" spans="2:9" x14ac:dyDescent="0.2">
      <c r="B27" s="20">
        <v>18</v>
      </c>
      <c r="C27" s="21" t="s">
        <v>37</v>
      </c>
      <c r="D27" s="21" t="s">
        <v>107</v>
      </c>
      <c r="E27" s="21" t="s">
        <v>50</v>
      </c>
      <c r="F27" s="21">
        <f>($B$4/COUNTIF(C:C,"SQL Tempdata*"))+4</f>
        <v>20</v>
      </c>
      <c r="G27" s="37" t="s">
        <v>146</v>
      </c>
      <c r="H27" s="37"/>
      <c r="I27" s="37"/>
    </row>
    <row r="28" spans="2:9" x14ac:dyDescent="0.2">
      <c r="B28" s="20">
        <v>19</v>
      </c>
      <c r="C28" s="21" t="s">
        <v>38</v>
      </c>
      <c r="D28" s="21" t="s">
        <v>107</v>
      </c>
      <c r="E28" s="21" t="s">
        <v>51</v>
      </c>
      <c r="F28" s="21">
        <f>($B$4/COUNTIF(C:C,"SQL Tempdata*"))*2</f>
        <v>32</v>
      </c>
      <c r="G28" s="37" t="s">
        <v>147</v>
      </c>
      <c r="H28" s="37"/>
      <c r="I28" s="37"/>
    </row>
    <row r="29" spans="2:9" x14ac:dyDescent="0.2">
      <c r="B29" s="20">
        <v>20</v>
      </c>
      <c r="C29" s="21" t="s">
        <v>7</v>
      </c>
      <c r="D29" s="21" t="s">
        <v>110</v>
      </c>
      <c r="E29" s="21" t="s">
        <v>39</v>
      </c>
      <c r="F29" s="21">
        <v>450</v>
      </c>
      <c r="G29" s="37" t="s">
        <v>92</v>
      </c>
      <c r="H29" s="37"/>
      <c r="I29" s="37"/>
    </row>
    <row r="31" spans="2:9" x14ac:dyDescent="0.2">
      <c r="B31" s="12" t="s">
        <v>8</v>
      </c>
      <c r="C31" s="12" t="s">
        <v>113</v>
      </c>
    </row>
    <row r="32" spans="2:9" x14ac:dyDescent="0.2">
      <c r="C32" s="12" t="s">
        <v>10</v>
      </c>
    </row>
    <row r="34" spans="1:8" x14ac:dyDescent="0.2">
      <c r="A34" s="13" t="s">
        <v>16</v>
      </c>
    </row>
    <row r="35" spans="1:8" x14ac:dyDescent="0.2">
      <c r="B35" s="12" t="s">
        <v>17</v>
      </c>
    </row>
    <row r="36" spans="1:8" x14ac:dyDescent="0.2">
      <c r="B36" s="12" t="s">
        <v>18</v>
      </c>
    </row>
    <row r="37" spans="1:8" x14ac:dyDescent="0.2">
      <c r="B37" s="12" t="str">
        <f>CONCATENATE("If Balloon Drive is enabled, set 'Reserve all guest memory' and 'Virtual Machine Memory Reservation' to ",B4," GB on guest machine")</f>
        <v>If Balloon Drive is enabled, set 'Reserve all guest memory' and 'Virtual Machine Memory Reservation' to 64 GB on guest machine</v>
      </c>
    </row>
    <row r="38" spans="1:8" x14ac:dyDescent="0.2">
      <c r="B38" s="12" t="s">
        <v>19</v>
      </c>
    </row>
    <row r="39" spans="1:8" x14ac:dyDescent="0.2">
      <c r="B39" s="12" t="s">
        <v>96</v>
      </c>
    </row>
    <row r="40" spans="1:8" x14ac:dyDescent="0.2">
      <c r="B40" s="12" t="s">
        <v>97</v>
      </c>
    </row>
    <row r="41" spans="1:8" x14ac:dyDescent="0.2">
      <c r="B41" s="12" t="s">
        <v>99</v>
      </c>
    </row>
    <row r="42" spans="1:8" x14ac:dyDescent="0.2">
      <c r="B42" s="12" t="s">
        <v>98</v>
      </c>
    </row>
    <row r="43" spans="1:8" ht="12.75" thickBot="1" x14ac:dyDescent="0.25">
      <c r="B43" s="12" t="s">
        <v>131</v>
      </c>
      <c r="H43" s="22"/>
    </row>
    <row r="44" spans="1:8" ht="12.75" thickBot="1" x14ac:dyDescent="0.25">
      <c r="B44" s="33" t="s">
        <v>132</v>
      </c>
      <c r="C44" s="34"/>
      <c r="D44" s="35" t="s">
        <v>133</v>
      </c>
      <c r="H44" s="22"/>
    </row>
    <row r="45" spans="1:8" x14ac:dyDescent="0.2">
      <c r="B45" s="27" t="s">
        <v>134</v>
      </c>
      <c r="C45" s="28"/>
      <c r="D45" s="29">
        <v>0</v>
      </c>
      <c r="H45" s="22"/>
    </row>
    <row r="46" spans="1:8" x14ac:dyDescent="0.2">
      <c r="B46" s="27" t="s">
        <v>135</v>
      </c>
      <c r="C46" s="28"/>
      <c r="D46" s="29">
        <v>0</v>
      </c>
      <c r="H46" s="22"/>
    </row>
    <row r="47" spans="1:8" x14ac:dyDescent="0.2">
      <c r="B47" s="27" t="s">
        <v>136</v>
      </c>
      <c r="C47" s="28"/>
      <c r="D47" s="29">
        <v>0</v>
      </c>
      <c r="H47" s="22"/>
    </row>
    <row r="48" spans="1:8" x14ac:dyDescent="0.2">
      <c r="B48" s="27" t="s">
        <v>137</v>
      </c>
      <c r="C48" s="28"/>
      <c r="D48" s="29">
        <v>0</v>
      </c>
      <c r="H48" s="22"/>
    </row>
    <row r="49" spans="1:8" x14ac:dyDescent="0.2">
      <c r="B49" s="27" t="s">
        <v>138</v>
      </c>
      <c r="C49" s="28"/>
      <c r="D49" s="29">
        <v>0</v>
      </c>
      <c r="H49" s="22"/>
    </row>
    <row r="50" spans="1:8" x14ac:dyDescent="0.2">
      <c r="B50" s="27" t="s">
        <v>139</v>
      </c>
      <c r="C50" s="28"/>
      <c r="D50" s="29">
        <v>0</v>
      </c>
      <c r="H50" s="22"/>
    </row>
    <row r="51" spans="1:8" x14ac:dyDescent="0.2">
      <c r="B51" s="27" t="s">
        <v>140</v>
      </c>
      <c r="C51" s="28"/>
      <c r="D51" s="29">
        <v>0</v>
      </c>
      <c r="H51" s="22"/>
    </row>
    <row r="52" spans="1:8" ht="12.75" thickBot="1" x14ac:dyDescent="0.25">
      <c r="B52" s="30" t="s">
        <v>141</v>
      </c>
      <c r="C52" s="31"/>
      <c r="D52" s="32">
        <v>0</v>
      </c>
      <c r="H52" s="22"/>
    </row>
    <row r="54" spans="1:8" x14ac:dyDescent="0.2">
      <c r="A54" s="13" t="s">
        <v>20</v>
      </c>
    </row>
    <row r="55" spans="1:8" x14ac:dyDescent="0.2">
      <c r="B55" s="12" t="s">
        <v>153</v>
      </c>
    </row>
    <row r="56" spans="1:8" x14ac:dyDescent="0.2">
      <c r="A56" s="13" t="s">
        <v>28</v>
      </c>
    </row>
    <row r="57" spans="1:8" x14ac:dyDescent="0.2">
      <c r="B57" s="12" t="s">
        <v>21</v>
      </c>
      <c r="F57" s="12" t="s">
        <v>25</v>
      </c>
    </row>
    <row r="58" spans="1:8" x14ac:dyDescent="0.2">
      <c r="B58" s="12" t="s">
        <v>22</v>
      </c>
      <c r="F58" s="12" t="s">
        <v>26</v>
      </c>
    </row>
    <row r="59" spans="1:8" x14ac:dyDescent="0.2">
      <c r="B59" s="12" t="s">
        <v>23</v>
      </c>
      <c r="F59" s="12" t="s">
        <v>27</v>
      </c>
    </row>
    <row r="60" spans="1:8" x14ac:dyDescent="0.2">
      <c r="B60" s="12" t="s">
        <v>24</v>
      </c>
    </row>
  </sheetData>
  <autoFilter ref="B9:G29" xr:uid="{46138C8E-CD38-4447-BD5C-CA831B1B66F9}"/>
  <mergeCells count="21">
    <mergeCell ref="G27:I27"/>
    <mergeCell ref="G28:I28"/>
    <mergeCell ref="G29:I29"/>
    <mergeCell ref="G21:I21"/>
    <mergeCell ref="G22:I22"/>
    <mergeCell ref="G23:I23"/>
    <mergeCell ref="G24:I24"/>
    <mergeCell ref="G25:I25"/>
    <mergeCell ref="G26:I26"/>
    <mergeCell ref="G20:I20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</mergeCells>
  <conditionalFormatting sqref="F1:F42 F53:F1048576">
    <cfRule type="duplicateValues" dxfId="6" priority="2"/>
  </conditionalFormatting>
  <conditionalFormatting sqref="F43:F52">
    <cfRule type="duplicateValues" dxfId="5" priority="1"/>
  </conditionalFormatting>
  <pageMargins left="0.25" right="0.25" top="0.75" bottom="0.75" header="0.3" footer="0.3"/>
  <pageSetup orientation="landscape" r:id="rId1"/>
  <headerFooter>
    <oddHeader>&amp;L&amp;G</oddHeader>
    <oddFooter>&amp;Lwww.sqldeep.com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/>
  </sheetViews>
  <sheetFormatPr defaultRowHeight="15" x14ac:dyDescent="0.25"/>
  <cols>
    <col min="3" max="3" width="16.5703125" customWidth="1"/>
    <col min="4" max="4" width="19.140625" bestFit="1" customWidth="1"/>
    <col min="6" max="6" width="44" bestFit="1" customWidth="1"/>
  </cols>
  <sheetData>
    <row r="1" spans="1:6" x14ac:dyDescent="0.25">
      <c r="A1" s="4" t="s">
        <v>84</v>
      </c>
      <c r="B1" t="s">
        <v>86</v>
      </c>
    </row>
    <row r="2" spans="1:6" x14ac:dyDescent="0.25">
      <c r="A2" s="4" t="s">
        <v>79</v>
      </c>
      <c r="B2" t="s">
        <v>83</v>
      </c>
    </row>
    <row r="3" spans="1:6" x14ac:dyDescent="0.25">
      <c r="A3" s="4" t="s">
        <v>11</v>
      </c>
      <c r="B3" t="s">
        <v>0</v>
      </c>
    </row>
    <row r="4" spans="1:6" x14ac:dyDescent="0.25">
      <c r="A4" s="4" t="s">
        <v>12</v>
      </c>
      <c r="B4" s="11">
        <v>12</v>
      </c>
      <c r="C4" t="s">
        <v>100</v>
      </c>
    </row>
    <row r="5" spans="1:6" x14ac:dyDescent="0.25">
      <c r="A5" s="4" t="s">
        <v>14</v>
      </c>
      <c r="B5" t="s">
        <v>15</v>
      </c>
    </row>
    <row r="6" spans="1:6" x14ac:dyDescent="0.25">
      <c r="A6" s="4" t="s">
        <v>81</v>
      </c>
      <c r="B6" t="s">
        <v>82</v>
      </c>
    </row>
    <row r="7" spans="1:6" x14ac:dyDescent="0.25">
      <c r="A7" s="4" t="s">
        <v>13</v>
      </c>
    </row>
    <row r="8" spans="1:6" x14ac:dyDescent="0.25">
      <c r="B8" s="3" t="s">
        <v>1</v>
      </c>
      <c r="C8" s="3" t="s">
        <v>2</v>
      </c>
      <c r="D8" s="3" t="s">
        <v>52</v>
      </c>
      <c r="E8" s="3" t="s">
        <v>3</v>
      </c>
      <c r="F8" s="3" t="s">
        <v>4</v>
      </c>
    </row>
    <row r="9" spans="1:6" x14ac:dyDescent="0.25">
      <c r="B9" s="2">
        <v>1</v>
      </c>
      <c r="C9" s="1" t="s">
        <v>5</v>
      </c>
      <c r="D9" s="1" t="s">
        <v>40</v>
      </c>
      <c r="E9" s="1">
        <v>90</v>
      </c>
      <c r="F9" s="1" t="s">
        <v>87</v>
      </c>
    </row>
    <row r="10" spans="1:6" x14ac:dyDescent="0.25">
      <c r="B10" s="2">
        <v>2</v>
      </c>
      <c r="C10" s="1" t="s">
        <v>6</v>
      </c>
      <c r="D10" s="1" t="s">
        <v>41</v>
      </c>
      <c r="E10" s="1">
        <f>(B4*1.5)+5</f>
        <v>23</v>
      </c>
      <c r="F10" s="1" t="s">
        <v>88</v>
      </c>
    </row>
    <row r="11" spans="1:6" x14ac:dyDescent="0.25">
      <c r="B11" s="2">
        <v>3</v>
      </c>
      <c r="C11" s="1" t="s">
        <v>78</v>
      </c>
      <c r="D11" s="1" t="s">
        <v>42</v>
      </c>
      <c r="E11" s="1">
        <v>5</v>
      </c>
      <c r="F11" s="1" t="s">
        <v>89</v>
      </c>
    </row>
    <row r="13" spans="1:6" x14ac:dyDescent="0.25">
      <c r="B13" t="s">
        <v>8</v>
      </c>
      <c r="C13" t="s">
        <v>9</v>
      </c>
    </row>
    <row r="14" spans="1:6" x14ac:dyDescent="0.25">
      <c r="C14" t="s">
        <v>10</v>
      </c>
    </row>
    <row r="16" spans="1:6" x14ac:dyDescent="0.25">
      <c r="A16" s="4" t="s">
        <v>16</v>
      </c>
    </row>
    <row r="17" spans="1:2" x14ac:dyDescent="0.25">
      <c r="B17" t="s">
        <v>17</v>
      </c>
    </row>
    <row r="18" spans="1:2" x14ac:dyDescent="0.25">
      <c r="B18" t="str">
        <f>CONCATENATE("If Balloon Drive is enabled, set 'Reserve all guest memory' and 'Virtual Machine Memory Reservation' to ",B4," GB on guest machine")</f>
        <v>If Balloon Drive is enabled, set 'Reserve all guest memory' and 'Virtual Machine Memory Reservation' to 12 GB on guest machine</v>
      </c>
    </row>
    <row r="19" spans="1:2" x14ac:dyDescent="0.25">
      <c r="B19" t="s">
        <v>19</v>
      </c>
    </row>
    <row r="20" spans="1:2" x14ac:dyDescent="0.25">
      <c r="A20" s="4" t="s">
        <v>20</v>
      </c>
    </row>
    <row r="21" spans="1:2" x14ac:dyDescent="0.25">
      <c r="B21" t="s">
        <v>153</v>
      </c>
    </row>
    <row r="22" spans="1:2" x14ac:dyDescent="0.25">
      <c r="A22" s="4" t="s">
        <v>28</v>
      </c>
    </row>
    <row r="23" spans="1:2" x14ac:dyDescent="0.25">
      <c r="B23" t="s">
        <v>24</v>
      </c>
    </row>
    <row r="24" spans="1:2" x14ac:dyDescent="0.25">
      <c r="B24" t="s">
        <v>27</v>
      </c>
    </row>
  </sheetData>
  <pageMargins left="0.25" right="0.25" top="0.75" bottom="0.75" header="0.3" footer="0.3"/>
  <pageSetup paperSize="9" orientation="landscape" r:id="rId1"/>
  <headerFooter>
    <oddHeader>&amp;L&amp;G</oddHeader>
    <oddFooter>&amp;Lwww.sqldeep.com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99D2-D023-4B83-BF96-DD67A21792A1}">
  <dimension ref="A1:F23"/>
  <sheetViews>
    <sheetView workbookViewId="0"/>
  </sheetViews>
  <sheetFormatPr defaultRowHeight="15" x14ac:dyDescent="0.25"/>
  <cols>
    <col min="3" max="3" width="16.5703125" customWidth="1"/>
    <col min="4" max="4" width="19.140625" bestFit="1" customWidth="1"/>
    <col min="6" max="6" width="44" bestFit="1" customWidth="1"/>
  </cols>
  <sheetData>
    <row r="1" spans="1:6" x14ac:dyDescent="0.25">
      <c r="A1" s="4" t="s">
        <v>84</v>
      </c>
      <c r="B1" t="s">
        <v>114</v>
      </c>
    </row>
    <row r="2" spans="1:6" x14ac:dyDescent="0.25">
      <c r="A2" s="4" t="s">
        <v>79</v>
      </c>
      <c r="B2" t="s">
        <v>83</v>
      </c>
    </row>
    <row r="3" spans="1:6" x14ac:dyDescent="0.25">
      <c r="A3" s="4" t="s">
        <v>11</v>
      </c>
      <c r="B3" t="s">
        <v>115</v>
      </c>
    </row>
    <row r="4" spans="1:6" x14ac:dyDescent="0.25">
      <c r="A4" s="4" t="s">
        <v>12</v>
      </c>
      <c r="B4" s="11">
        <v>16</v>
      </c>
      <c r="C4" t="s">
        <v>100</v>
      </c>
    </row>
    <row r="5" spans="1:6" x14ac:dyDescent="0.25">
      <c r="A5" s="4" t="s">
        <v>14</v>
      </c>
      <c r="B5" t="s">
        <v>15</v>
      </c>
    </row>
    <row r="6" spans="1:6" x14ac:dyDescent="0.25">
      <c r="A6" s="4" t="s">
        <v>81</v>
      </c>
      <c r="B6" t="s">
        <v>82</v>
      </c>
    </row>
    <row r="7" spans="1:6" x14ac:dyDescent="0.25">
      <c r="A7" s="4" t="s">
        <v>13</v>
      </c>
    </row>
    <row r="8" spans="1:6" x14ac:dyDescent="0.25">
      <c r="B8" s="3" t="s">
        <v>1</v>
      </c>
      <c r="C8" s="3" t="s">
        <v>2</v>
      </c>
      <c r="D8" s="3" t="s">
        <v>52</v>
      </c>
      <c r="E8" s="3" t="s">
        <v>3</v>
      </c>
      <c r="F8" s="3" t="s">
        <v>4</v>
      </c>
    </row>
    <row r="9" spans="1:6" x14ac:dyDescent="0.25">
      <c r="B9" s="2">
        <v>1</v>
      </c>
      <c r="C9" s="1" t="s">
        <v>5</v>
      </c>
      <c r="D9" s="1" t="s">
        <v>40</v>
      </c>
      <c r="E9" s="1">
        <v>90</v>
      </c>
      <c r="F9" s="1" t="s">
        <v>87</v>
      </c>
    </row>
    <row r="10" spans="1:6" x14ac:dyDescent="0.25">
      <c r="B10" s="2">
        <v>2</v>
      </c>
      <c r="C10" s="1" t="s">
        <v>6</v>
      </c>
      <c r="D10" s="1" t="s">
        <v>41</v>
      </c>
      <c r="E10" s="1">
        <f>(B4*1.5)+5</f>
        <v>29</v>
      </c>
      <c r="F10" s="1" t="s">
        <v>88</v>
      </c>
    </row>
    <row r="12" spans="1:6" x14ac:dyDescent="0.25">
      <c r="B12" t="s">
        <v>8</v>
      </c>
      <c r="C12" t="s">
        <v>9</v>
      </c>
    </row>
    <row r="13" spans="1:6" x14ac:dyDescent="0.25">
      <c r="C13" t="s">
        <v>10</v>
      </c>
    </row>
    <row r="15" spans="1:6" x14ac:dyDescent="0.25">
      <c r="A15" s="4" t="s">
        <v>16</v>
      </c>
    </row>
    <row r="16" spans="1:6" x14ac:dyDescent="0.25">
      <c r="B16" t="s">
        <v>17</v>
      </c>
    </row>
    <row r="17" spans="1:2" x14ac:dyDescent="0.25">
      <c r="B17" t="str">
        <f>CONCATENATE("If Balloon Drive is enabled, set 'Reserve all guest memory' and 'Virtual Machine Memory Reservation' to ",B4," GB on guest machine")</f>
        <v>If Balloon Drive is enabled, set 'Reserve all guest memory' and 'Virtual Machine Memory Reservation' to 16 GB on guest machine</v>
      </c>
    </row>
    <row r="18" spans="1:2" x14ac:dyDescent="0.25">
      <c r="B18" t="s">
        <v>19</v>
      </c>
    </row>
    <row r="19" spans="1:2" x14ac:dyDescent="0.25">
      <c r="A19" s="4" t="s">
        <v>20</v>
      </c>
    </row>
    <row r="20" spans="1:2" x14ac:dyDescent="0.25">
      <c r="B20" t="s">
        <v>153</v>
      </c>
    </row>
    <row r="21" spans="1:2" x14ac:dyDescent="0.25">
      <c r="A21" s="4" t="s">
        <v>28</v>
      </c>
    </row>
    <row r="22" spans="1:2" x14ac:dyDescent="0.25">
      <c r="B22" t="s">
        <v>24</v>
      </c>
    </row>
    <row r="23" spans="1:2" x14ac:dyDescent="0.25">
      <c r="B23" t="s">
        <v>27</v>
      </c>
    </row>
  </sheetData>
  <pageMargins left="0.25" right="0.25" top="0.75" bottom="0.75" header="0.3" footer="0.3"/>
  <pageSetup paperSize="9" orientation="landscape" r:id="rId1"/>
  <headerFooter>
    <oddHeader>&amp;L&amp;G</oddHeader>
    <oddFooter>&amp;Lwww.sqldeep.com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68AC-0B1F-41B5-AA0D-A5110FB61BF7}">
  <dimension ref="A1:I53"/>
  <sheetViews>
    <sheetView zoomScale="130" zoomScaleNormal="130" workbookViewId="0"/>
  </sheetViews>
  <sheetFormatPr defaultColWidth="9.140625" defaultRowHeight="12" x14ac:dyDescent="0.2"/>
  <cols>
    <col min="1" max="1" width="8.85546875" style="12" customWidth="1"/>
    <col min="2" max="2" width="7.42578125" style="12" customWidth="1"/>
    <col min="3" max="3" width="14.5703125" style="12" customWidth="1"/>
    <col min="4" max="4" width="6" style="12" customWidth="1"/>
    <col min="5" max="5" width="15" style="12" customWidth="1"/>
    <col min="6" max="6" width="9.5703125" style="12" customWidth="1"/>
    <col min="7" max="7" width="49.5703125" style="12" customWidth="1"/>
    <col min="8" max="8" width="9.140625" style="22" customWidth="1"/>
    <col min="9" max="9" width="12.85546875" style="12" customWidth="1"/>
    <col min="10" max="16384" width="9.140625" style="12"/>
  </cols>
  <sheetData>
    <row r="1" spans="1:9" x14ac:dyDescent="0.2">
      <c r="A1" s="13" t="s">
        <v>84</v>
      </c>
      <c r="B1" s="12" t="s">
        <v>116</v>
      </c>
      <c r="G1" s="24" t="s">
        <v>104</v>
      </c>
      <c r="H1" s="23">
        <v>1</v>
      </c>
      <c r="I1" s="26"/>
    </row>
    <row r="2" spans="1:9" x14ac:dyDescent="0.2">
      <c r="A2" s="13" t="s">
        <v>79</v>
      </c>
      <c r="B2" s="12" t="s">
        <v>83</v>
      </c>
      <c r="G2" s="25" t="s">
        <v>105</v>
      </c>
      <c r="H2" s="23">
        <f>( (VALUE(LEFT(B3, FIND("Socket",B3,1)-1))) * (VALUE(MID(B3,FIND("x",B3,1)+1,FIND("Core",B3,1)-FIND("x",B3,1)-1))))/H1</f>
        <v>8</v>
      </c>
      <c r="I2" s="26"/>
    </row>
    <row r="3" spans="1:9" x14ac:dyDescent="0.2">
      <c r="A3" s="13" t="s">
        <v>11</v>
      </c>
      <c r="B3" s="12" t="s">
        <v>117</v>
      </c>
      <c r="C3" s="15"/>
      <c r="D3" s="15"/>
      <c r="E3" s="16"/>
      <c r="F3" s="16"/>
      <c r="G3" s="25" t="s">
        <v>101</v>
      </c>
      <c r="H3" s="23">
        <f>B4*1024/H1</f>
        <v>16384</v>
      </c>
      <c r="I3" s="26" t="s">
        <v>103</v>
      </c>
    </row>
    <row r="4" spans="1:9" x14ac:dyDescent="0.2">
      <c r="A4" s="13" t="s">
        <v>12</v>
      </c>
      <c r="B4" s="15">
        <v>16</v>
      </c>
      <c r="C4" s="12" t="s">
        <v>100</v>
      </c>
      <c r="G4" s="25" t="s">
        <v>102</v>
      </c>
      <c r="H4" s="23">
        <f>(1024*B4)/ ( (VALUE(LEFT(B3, FIND("Socket",B3,1)-1))) * (VALUE(MID(B3,FIND("x",B3,1)+1,FIND("Core",B3,1)-FIND("x",B3,1)-1))))</f>
        <v>2048</v>
      </c>
      <c r="I4" s="26" t="s">
        <v>103</v>
      </c>
    </row>
    <row r="5" spans="1:9" x14ac:dyDescent="0.2">
      <c r="A5" s="13" t="s">
        <v>14</v>
      </c>
      <c r="B5" s="12" t="s">
        <v>15</v>
      </c>
      <c r="G5" s="25" t="s">
        <v>111</v>
      </c>
      <c r="H5" s="23">
        <f>((2*( (VALUE(LEFT(B3, FIND("Socket",B3,1)-1))) * (VALUE(MID(B3,FIND("x",B3,1)+1,FIND("Core",B3,1)-FIND("x",B3,1)-1)))))+1)*6</f>
        <v>102</v>
      </c>
      <c r="I5" s="15"/>
    </row>
    <row r="6" spans="1:9" x14ac:dyDescent="0.2">
      <c r="A6" s="13" t="s">
        <v>90</v>
      </c>
      <c r="B6" s="12" t="s">
        <v>82</v>
      </c>
    </row>
    <row r="7" spans="1:9" x14ac:dyDescent="0.2">
      <c r="A7" s="13" t="s">
        <v>13</v>
      </c>
    </row>
    <row r="8" spans="1:9" ht="15" x14ac:dyDescent="0.25">
      <c r="B8" s="19" t="s">
        <v>1</v>
      </c>
      <c r="C8" s="19" t="s">
        <v>2</v>
      </c>
      <c r="D8" s="19" t="s">
        <v>129</v>
      </c>
      <c r="E8" s="19" t="s">
        <v>52</v>
      </c>
      <c r="F8" s="19" t="s">
        <v>3</v>
      </c>
      <c r="G8" s="38" t="s">
        <v>4</v>
      </c>
      <c r="H8" s="39"/>
      <c r="I8" s="39"/>
    </row>
    <row r="9" spans="1:9" x14ac:dyDescent="0.2">
      <c r="B9" s="20">
        <v>1</v>
      </c>
      <c r="C9" s="21" t="s">
        <v>5</v>
      </c>
      <c r="D9" s="21" t="s">
        <v>107</v>
      </c>
      <c r="E9" s="21" t="s">
        <v>40</v>
      </c>
      <c r="F9" s="21">
        <v>90</v>
      </c>
      <c r="G9" s="37" t="s">
        <v>144</v>
      </c>
      <c r="H9" s="37"/>
      <c r="I9" s="37"/>
    </row>
    <row r="10" spans="1:9" x14ac:dyDescent="0.2">
      <c r="B10" s="20">
        <v>2</v>
      </c>
      <c r="C10" s="21" t="s">
        <v>6</v>
      </c>
      <c r="D10" s="21" t="s">
        <v>107</v>
      </c>
      <c r="E10" s="21" t="s">
        <v>41</v>
      </c>
      <c r="F10" s="21">
        <f>(B4*1.5)+5</f>
        <v>29</v>
      </c>
      <c r="G10" s="37" t="s">
        <v>145</v>
      </c>
      <c r="H10" s="37"/>
      <c r="I10" s="37"/>
    </row>
    <row r="11" spans="1:9" x14ac:dyDescent="0.2">
      <c r="B11" s="20">
        <v>3</v>
      </c>
      <c r="C11" s="21" t="s">
        <v>29</v>
      </c>
      <c r="D11" s="21" t="s">
        <v>108</v>
      </c>
      <c r="E11" s="21" t="s">
        <v>42</v>
      </c>
      <c r="F11" s="21">
        <v>5</v>
      </c>
      <c r="G11" s="37" t="s">
        <v>144</v>
      </c>
      <c r="H11" s="37"/>
      <c r="I11" s="37"/>
    </row>
    <row r="12" spans="1:9" x14ac:dyDescent="0.2">
      <c r="B12" s="20">
        <v>4</v>
      </c>
      <c r="C12" s="21" t="s">
        <v>30</v>
      </c>
      <c r="D12" s="21" t="s">
        <v>108</v>
      </c>
      <c r="E12" s="21" t="s">
        <v>43</v>
      </c>
      <c r="F12" s="21">
        <v>1</v>
      </c>
      <c r="G12" s="37" t="s">
        <v>145</v>
      </c>
      <c r="H12" s="37"/>
      <c r="I12" s="37"/>
    </row>
    <row r="13" spans="1:9" x14ac:dyDescent="0.2">
      <c r="B13" s="20">
        <v>5</v>
      </c>
      <c r="C13" s="21" t="s">
        <v>33</v>
      </c>
      <c r="D13" s="21" t="s">
        <v>108</v>
      </c>
      <c r="E13" s="21" t="s">
        <v>44</v>
      </c>
      <c r="F13" s="21">
        <v>50</v>
      </c>
      <c r="G13" s="37" t="s">
        <v>128</v>
      </c>
      <c r="H13" s="37"/>
      <c r="I13" s="37"/>
    </row>
    <row r="14" spans="1:9" x14ac:dyDescent="0.2">
      <c r="B14" s="20">
        <v>6</v>
      </c>
      <c r="C14" s="21" t="s">
        <v>149</v>
      </c>
      <c r="D14" s="21" t="s">
        <v>108</v>
      </c>
      <c r="E14" s="21" t="s">
        <v>148</v>
      </c>
      <c r="F14" s="21">
        <f>(B4*2)+5</f>
        <v>37</v>
      </c>
      <c r="G14" s="40" t="s">
        <v>118</v>
      </c>
      <c r="H14" s="41"/>
      <c r="I14" s="42"/>
    </row>
    <row r="15" spans="1:9" x14ac:dyDescent="0.2">
      <c r="B15" s="20">
        <v>7</v>
      </c>
      <c r="C15" s="21" t="s">
        <v>150</v>
      </c>
      <c r="D15" s="21" t="s">
        <v>108</v>
      </c>
      <c r="E15" s="21" t="s">
        <v>151</v>
      </c>
      <c r="F15" s="21">
        <v>20</v>
      </c>
      <c r="G15" s="36" t="s">
        <v>118</v>
      </c>
      <c r="H15" s="36"/>
      <c r="I15" s="36"/>
    </row>
    <row r="16" spans="1:9" x14ac:dyDescent="0.2">
      <c r="B16" s="20">
        <v>8</v>
      </c>
      <c r="C16" s="21" t="s">
        <v>31</v>
      </c>
      <c r="D16" s="21" t="s">
        <v>109</v>
      </c>
      <c r="E16" s="21" t="s">
        <v>46</v>
      </c>
      <c r="F16" s="21">
        <v>25</v>
      </c>
      <c r="G16" s="37" t="s">
        <v>127</v>
      </c>
      <c r="H16" s="37"/>
      <c r="I16" s="37"/>
    </row>
    <row r="17" spans="1:9" x14ac:dyDescent="0.2">
      <c r="B17" s="20">
        <v>9</v>
      </c>
      <c r="C17" s="21" t="s">
        <v>34</v>
      </c>
      <c r="D17" s="21" t="s">
        <v>107</v>
      </c>
      <c r="E17" s="21" t="s">
        <v>47</v>
      </c>
      <c r="F17" s="21">
        <f>($B$4/COUNTIF(C:C,"SQL Tempdata*"))+2</f>
        <v>6</v>
      </c>
      <c r="G17" s="37" t="s">
        <v>146</v>
      </c>
      <c r="H17" s="37"/>
      <c r="I17" s="37"/>
    </row>
    <row r="18" spans="1:9" x14ac:dyDescent="0.2">
      <c r="B18" s="20">
        <v>10</v>
      </c>
      <c r="C18" s="21" t="s">
        <v>35</v>
      </c>
      <c r="D18" s="21" t="s">
        <v>107</v>
      </c>
      <c r="E18" s="21" t="s">
        <v>48</v>
      </c>
      <c r="F18" s="21">
        <f>($B$4/COUNTIF(C:C,"SQL Tempdata*"))+3</f>
        <v>7</v>
      </c>
      <c r="G18" s="37" t="s">
        <v>146</v>
      </c>
      <c r="H18" s="37"/>
      <c r="I18" s="37"/>
    </row>
    <row r="19" spans="1:9" x14ac:dyDescent="0.2">
      <c r="B19" s="20">
        <v>11</v>
      </c>
      <c r="C19" s="21" t="s">
        <v>36</v>
      </c>
      <c r="D19" s="21" t="s">
        <v>107</v>
      </c>
      <c r="E19" s="21" t="s">
        <v>49</v>
      </c>
      <c r="F19" s="21">
        <f>($B$4/COUNTIF(C:C,"SQL Tempdata*"))+4</f>
        <v>8</v>
      </c>
      <c r="G19" s="37" t="s">
        <v>146</v>
      </c>
      <c r="H19" s="37"/>
      <c r="I19" s="37"/>
    </row>
    <row r="20" spans="1:9" x14ac:dyDescent="0.2">
      <c r="B20" s="20">
        <v>12</v>
      </c>
      <c r="C20" s="21" t="s">
        <v>37</v>
      </c>
      <c r="D20" s="21" t="s">
        <v>107</v>
      </c>
      <c r="E20" s="21" t="s">
        <v>50</v>
      </c>
      <c r="F20" s="21">
        <f>($B$4/COUNTIF(C:C,"SQL Tempdata*"))+5</f>
        <v>9</v>
      </c>
      <c r="G20" s="37" t="s">
        <v>146</v>
      </c>
      <c r="H20" s="37"/>
      <c r="I20" s="37"/>
    </row>
    <row r="21" spans="1:9" x14ac:dyDescent="0.2">
      <c r="B21" s="20">
        <v>13</v>
      </c>
      <c r="C21" s="21" t="s">
        <v>38</v>
      </c>
      <c r="D21" s="21" t="s">
        <v>107</v>
      </c>
      <c r="E21" s="21" t="s">
        <v>51</v>
      </c>
      <c r="F21" s="21">
        <f>($B$4/(COUNTIF(C:C,"SQL Tempdata*")*2))+1</f>
        <v>3</v>
      </c>
      <c r="G21" s="37" t="s">
        <v>147</v>
      </c>
      <c r="H21" s="37"/>
      <c r="I21" s="37"/>
    </row>
    <row r="22" spans="1:9" x14ac:dyDescent="0.2">
      <c r="B22" s="20">
        <v>14</v>
      </c>
      <c r="C22" s="21" t="s">
        <v>7</v>
      </c>
      <c r="D22" s="21" t="s">
        <v>110</v>
      </c>
      <c r="E22" s="21" t="s">
        <v>39</v>
      </c>
      <c r="F22" s="21">
        <v>10</v>
      </c>
      <c r="G22" s="37" t="s">
        <v>92</v>
      </c>
      <c r="H22" s="37"/>
      <c r="I22" s="37"/>
    </row>
    <row r="24" spans="1:9" x14ac:dyDescent="0.2">
      <c r="B24" s="12" t="s">
        <v>8</v>
      </c>
      <c r="C24" s="12" t="s">
        <v>112</v>
      </c>
    </row>
    <row r="25" spans="1:9" x14ac:dyDescent="0.2">
      <c r="C25" s="12" t="s">
        <v>10</v>
      </c>
    </row>
    <row r="27" spans="1:9" x14ac:dyDescent="0.2">
      <c r="A27" s="13" t="s">
        <v>16</v>
      </c>
    </row>
    <row r="28" spans="1:9" x14ac:dyDescent="0.2">
      <c r="B28" s="12" t="s">
        <v>17</v>
      </c>
    </row>
    <row r="29" spans="1:9" x14ac:dyDescent="0.2">
      <c r="B29" s="12" t="s">
        <v>18</v>
      </c>
    </row>
    <row r="30" spans="1:9" x14ac:dyDescent="0.2">
      <c r="B30" s="12" t="str">
        <f>CONCATENATE("If Balloon Drive is enabled, set 'Reserve all guest memory' and 'Virtual Machine Memory Reservation' to ",B4," GB on guest machine")</f>
        <v>If Balloon Drive is enabled, set 'Reserve all guest memory' and 'Virtual Machine Memory Reservation' to 16 GB on guest machine</v>
      </c>
    </row>
    <row r="31" spans="1:9" x14ac:dyDescent="0.2">
      <c r="B31" s="12" t="s">
        <v>19</v>
      </c>
    </row>
    <row r="32" spans="1:9" x14ac:dyDescent="0.2">
      <c r="B32" s="12" t="s">
        <v>96</v>
      </c>
    </row>
    <row r="33" spans="1:4" x14ac:dyDescent="0.2">
      <c r="B33" s="12" t="s">
        <v>97</v>
      </c>
    </row>
    <row r="34" spans="1:4" x14ac:dyDescent="0.2">
      <c r="B34" s="12" t="s">
        <v>99</v>
      </c>
    </row>
    <row r="35" spans="1:4" x14ac:dyDescent="0.2">
      <c r="B35" s="12" t="s">
        <v>98</v>
      </c>
    </row>
    <row r="36" spans="1:4" ht="12.75" thickBot="1" x14ac:dyDescent="0.25">
      <c r="B36" s="12" t="s">
        <v>131</v>
      </c>
    </row>
    <row r="37" spans="1:4" ht="12.75" thickBot="1" x14ac:dyDescent="0.25">
      <c r="B37" s="33" t="s">
        <v>132</v>
      </c>
      <c r="C37" s="34"/>
      <c r="D37" s="35" t="s">
        <v>133</v>
      </c>
    </row>
    <row r="38" spans="1:4" x14ac:dyDescent="0.2">
      <c r="B38" s="27" t="s">
        <v>134</v>
      </c>
      <c r="C38" s="28"/>
      <c r="D38" s="29">
        <v>0</v>
      </c>
    </row>
    <row r="39" spans="1:4" x14ac:dyDescent="0.2">
      <c r="B39" s="27" t="s">
        <v>135</v>
      </c>
      <c r="C39" s="28"/>
      <c r="D39" s="29">
        <v>0</v>
      </c>
    </row>
    <row r="40" spans="1:4" x14ac:dyDescent="0.2">
      <c r="B40" s="27" t="s">
        <v>136</v>
      </c>
      <c r="C40" s="28"/>
      <c r="D40" s="29">
        <v>0</v>
      </c>
    </row>
    <row r="41" spans="1:4" x14ac:dyDescent="0.2">
      <c r="B41" s="27" t="s">
        <v>137</v>
      </c>
      <c r="C41" s="28"/>
      <c r="D41" s="29">
        <v>0</v>
      </c>
    </row>
    <row r="42" spans="1:4" x14ac:dyDescent="0.2">
      <c r="B42" s="27" t="s">
        <v>138</v>
      </c>
      <c r="C42" s="28"/>
      <c r="D42" s="29">
        <v>0</v>
      </c>
    </row>
    <row r="43" spans="1:4" x14ac:dyDescent="0.2">
      <c r="B43" s="27" t="s">
        <v>139</v>
      </c>
      <c r="C43" s="28"/>
      <c r="D43" s="29">
        <v>0</v>
      </c>
    </row>
    <row r="44" spans="1:4" x14ac:dyDescent="0.2">
      <c r="B44" s="27" t="s">
        <v>140</v>
      </c>
      <c r="C44" s="28"/>
      <c r="D44" s="29">
        <v>0</v>
      </c>
    </row>
    <row r="45" spans="1:4" ht="12.75" thickBot="1" x14ac:dyDescent="0.25">
      <c r="B45" s="30" t="s">
        <v>141</v>
      </c>
      <c r="C45" s="31"/>
      <c r="D45" s="32">
        <v>0</v>
      </c>
    </row>
    <row r="47" spans="1:4" x14ac:dyDescent="0.2">
      <c r="A47" s="13" t="s">
        <v>20</v>
      </c>
    </row>
    <row r="48" spans="1:4" x14ac:dyDescent="0.2">
      <c r="B48" s="12" t="s">
        <v>153</v>
      </c>
    </row>
    <row r="49" spans="1:2" x14ac:dyDescent="0.2">
      <c r="A49" s="13" t="s">
        <v>28</v>
      </c>
    </row>
    <row r="50" spans="1:2" x14ac:dyDescent="0.2">
      <c r="B50" s="12" t="s">
        <v>21</v>
      </c>
    </row>
    <row r="51" spans="1:2" x14ac:dyDescent="0.2">
      <c r="B51" s="12" t="s">
        <v>22</v>
      </c>
    </row>
    <row r="52" spans="1:2" x14ac:dyDescent="0.2">
      <c r="B52" s="12" t="s">
        <v>23</v>
      </c>
    </row>
    <row r="53" spans="1:2" x14ac:dyDescent="0.2">
      <c r="B53" s="12" t="s">
        <v>27</v>
      </c>
    </row>
  </sheetData>
  <autoFilter ref="B8:G22" xr:uid="{CAB23230-4CD6-4E59-9474-42465001D725}"/>
  <mergeCells count="14">
    <mergeCell ref="G21:I21"/>
    <mergeCell ref="G22:I22"/>
    <mergeCell ref="G14:I14"/>
    <mergeCell ref="G16:I16"/>
    <mergeCell ref="G17:I17"/>
    <mergeCell ref="G18:I18"/>
    <mergeCell ref="G19:I19"/>
    <mergeCell ref="G20:I20"/>
    <mergeCell ref="G13:I13"/>
    <mergeCell ref="G8:I8"/>
    <mergeCell ref="G9:I9"/>
    <mergeCell ref="G10:I10"/>
    <mergeCell ref="G11:I11"/>
    <mergeCell ref="G12:I12"/>
  </mergeCells>
  <conditionalFormatting sqref="F1:F1048576">
    <cfRule type="duplicateValues" dxfId="4" priority="1"/>
  </conditionalFormatting>
  <pageMargins left="0.25" right="0.25" top="0.75" bottom="0.75" header="0.3" footer="0.3"/>
  <pageSetup orientation="landscape" r:id="rId1"/>
  <headerFooter>
    <oddHeader>&amp;L&amp;G</oddHeader>
    <oddFooter>&amp;Lwww.sqldeep.com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5667-FBE3-42BB-8144-5901B17C1FB7}">
  <dimension ref="A1:I34"/>
  <sheetViews>
    <sheetView workbookViewId="0"/>
  </sheetViews>
  <sheetFormatPr defaultColWidth="9.140625" defaultRowHeight="12" x14ac:dyDescent="0.2"/>
  <cols>
    <col min="1" max="1" width="8.85546875" style="12" customWidth="1"/>
    <col min="2" max="2" width="9.85546875" style="12" customWidth="1"/>
    <col min="3" max="3" width="15.28515625" style="12" customWidth="1"/>
    <col min="4" max="4" width="7.42578125" style="12" customWidth="1"/>
    <col min="5" max="5" width="15.42578125" style="12" customWidth="1"/>
    <col min="6" max="6" width="9.85546875" style="12" customWidth="1"/>
    <col min="7" max="7" width="51" style="12" customWidth="1"/>
    <col min="8" max="8" width="8.140625" style="22" bestFit="1" customWidth="1"/>
    <col min="9" max="9" width="3.42578125" style="12" bestFit="1" customWidth="1"/>
    <col min="10" max="16384" width="9.140625" style="12"/>
  </cols>
  <sheetData>
    <row r="1" spans="1:9" x14ac:dyDescent="0.2">
      <c r="A1" s="13" t="s">
        <v>84</v>
      </c>
      <c r="B1" s="12" t="s">
        <v>142</v>
      </c>
      <c r="G1" s="24" t="s">
        <v>104</v>
      </c>
      <c r="H1" s="23">
        <v>1</v>
      </c>
      <c r="I1" s="14"/>
    </row>
    <row r="2" spans="1:9" x14ac:dyDescent="0.2">
      <c r="A2" s="13" t="s">
        <v>79</v>
      </c>
      <c r="B2" s="12" t="s">
        <v>80</v>
      </c>
      <c r="G2" s="25" t="s">
        <v>105</v>
      </c>
      <c r="H2" s="23">
        <f>( (VALUE(LEFT(B3, FIND("Socket",B3,1)-1))) * (VALUE(MID(B3,FIND("x",B3,1)+1,FIND("Core",B3,1)-FIND("x",B3,1)-1))))/H1</f>
        <v>8</v>
      </c>
      <c r="I2" s="14"/>
    </row>
    <row r="3" spans="1:9" x14ac:dyDescent="0.2">
      <c r="A3" s="13" t="s">
        <v>11</v>
      </c>
      <c r="B3" s="12" t="s">
        <v>117</v>
      </c>
      <c r="C3" s="15"/>
      <c r="D3" s="15"/>
      <c r="E3" s="16"/>
      <c r="F3" s="16"/>
      <c r="G3" s="25" t="s">
        <v>101</v>
      </c>
      <c r="H3" s="23">
        <f>B4*1024/H1</f>
        <v>32768</v>
      </c>
      <c r="I3" s="18" t="s">
        <v>103</v>
      </c>
    </row>
    <row r="4" spans="1:9" x14ac:dyDescent="0.2">
      <c r="A4" s="13" t="s">
        <v>12</v>
      </c>
      <c r="B4" s="15">
        <v>32</v>
      </c>
      <c r="C4" s="12" t="s">
        <v>100</v>
      </c>
      <c r="G4" s="25" t="s">
        <v>102</v>
      </c>
      <c r="H4" s="23">
        <f>(1024*B4)/ ( (VALUE(LEFT(B3, FIND("Socket",B3,1)-1))) * (VALUE(MID(B3,FIND("x",B3,1)+1,FIND("Core",B3,1)-FIND("x",B3,1)-1))))</f>
        <v>4096</v>
      </c>
      <c r="I4" s="18" t="s">
        <v>103</v>
      </c>
    </row>
    <row r="5" spans="1:9" x14ac:dyDescent="0.2">
      <c r="A5" s="13" t="s">
        <v>14</v>
      </c>
      <c r="B5" s="12" t="s">
        <v>15</v>
      </c>
      <c r="G5" s="25" t="s">
        <v>111</v>
      </c>
      <c r="H5" s="23">
        <f>((2*( (VALUE(LEFT(B3, FIND("Socket",B3,1)-1))) * (VALUE(MID(B3,FIND("x",B3,1)+1,FIND("Core",B3,1)-FIND("x",B3,1)-1)))))+1)*6</f>
        <v>102</v>
      </c>
    </row>
    <row r="6" spans="1:9" x14ac:dyDescent="0.2">
      <c r="A6" s="13" t="s">
        <v>90</v>
      </c>
      <c r="B6" s="12" t="s">
        <v>82</v>
      </c>
    </row>
    <row r="7" spans="1:9" x14ac:dyDescent="0.2">
      <c r="A7" s="13" t="s">
        <v>91</v>
      </c>
      <c r="B7" s="12" t="s">
        <v>82</v>
      </c>
    </row>
    <row r="8" spans="1:9" x14ac:dyDescent="0.2">
      <c r="A8" s="13" t="s">
        <v>13</v>
      </c>
    </row>
    <row r="9" spans="1:9" x14ac:dyDescent="0.2">
      <c r="B9" s="19" t="s">
        <v>1</v>
      </c>
      <c r="C9" s="19" t="s">
        <v>2</v>
      </c>
      <c r="D9" s="19" t="s">
        <v>106</v>
      </c>
      <c r="E9" s="19" t="s">
        <v>52</v>
      </c>
      <c r="F9" s="19" t="s">
        <v>3</v>
      </c>
      <c r="G9" s="19" t="s">
        <v>4</v>
      </c>
    </row>
    <row r="10" spans="1:9" x14ac:dyDescent="0.2">
      <c r="B10" s="20">
        <v>1</v>
      </c>
      <c r="C10" s="21" t="s">
        <v>5</v>
      </c>
      <c r="D10" s="21" t="s">
        <v>107</v>
      </c>
      <c r="E10" s="21" t="s">
        <v>40</v>
      </c>
      <c r="F10" s="21">
        <v>90</v>
      </c>
      <c r="G10" s="21" t="s">
        <v>94</v>
      </c>
    </row>
    <row r="11" spans="1:9" x14ac:dyDescent="0.2">
      <c r="B11" s="20">
        <v>2</v>
      </c>
      <c r="C11" s="21" t="s">
        <v>6</v>
      </c>
      <c r="D11" s="21" t="s">
        <v>107</v>
      </c>
      <c r="E11" s="21" t="s">
        <v>41</v>
      </c>
      <c r="F11" s="21">
        <f>(B4*1.5)+5</f>
        <v>53</v>
      </c>
      <c r="G11" s="21" t="s">
        <v>88</v>
      </c>
    </row>
    <row r="12" spans="1:9" x14ac:dyDescent="0.2">
      <c r="B12" s="20">
        <v>3</v>
      </c>
      <c r="C12" s="21" t="s">
        <v>29</v>
      </c>
      <c r="D12" s="21" t="s">
        <v>108</v>
      </c>
      <c r="E12" s="21" t="s">
        <v>42</v>
      </c>
      <c r="F12" s="21">
        <v>5</v>
      </c>
      <c r="G12" s="21" t="s">
        <v>95</v>
      </c>
    </row>
    <row r="13" spans="1:9" x14ac:dyDescent="0.2">
      <c r="B13" s="20">
        <v>4</v>
      </c>
      <c r="C13" s="21" t="s">
        <v>124</v>
      </c>
      <c r="D13" s="21" t="s">
        <v>108</v>
      </c>
      <c r="E13" s="21" t="s">
        <v>43</v>
      </c>
      <c r="F13" s="21">
        <v>1</v>
      </c>
      <c r="G13" s="21" t="s">
        <v>93</v>
      </c>
    </row>
    <row r="14" spans="1:9" x14ac:dyDescent="0.2">
      <c r="B14" s="20">
        <v>5</v>
      </c>
      <c r="C14" s="21" t="s">
        <v>125</v>
      </c>
      <c r="D14" s="21" t="s">
        <v>109</v>
      </c>
      <c r="E14" s="21" t="s">
        <v>119</v>
      </c>
      <c r="F14" s="21">
        <v>1</v>
      </c>
      <c r="G14" s="21" t="s">
        <v>93</v>
      </c>
    </row>
    <row r="15" spans="1:9" s="22" customFormat="1" x14ac:dyDescent="0.2">
      <c r="A15" s="12"/>
      <c r="B15" s="20">
        <v>6</v>
      </c>
      <c r="C15" s="21" t="s">
        <v>7</v>
      </c>
      <c r="D15" s="21" t="s">
        <v>110</v>
      </c>
      <c r="E15" s="21" t="s">
        <v>39</v>
      </c>
      <c r="F15" s="21">
        <v>1</v>
      </c>
      <c r="G15" s="21" t="s">
        <v>92</v>
      </c>
      <c r="I15" s="12"/>
    </row>
    <row r="17" spans="1:9" s="22" customFormat="1" x14ac:dyDescent="0.2">
      <c r="A17" s="12"/>
      <c r="B17" s="12" t="s">
        <v>8</v>
      </c>
      <c r="C17" s="12" t="s">
        <v>10</v>
      </c>
      <c r="D17" s="12"/>
      <c r="E17" s="12"/>
      <c r="F17" s="12"/>
      <c r="G17" s="12"/>
      <c r="I17" s="12"/>
    </row>
    <row r="19" spans="1:9" s="22" customFormat="1" x14ac:dyDescent="0.2">
      <c r="A19" s="13" t="s">
        <v>16</v>
      </c>
      <c r="B19" s="12"/>
      <c r="C19" s="12"/>
      <c r="D19" s="12"/>
      <c r="E19" s="12"/>
      <c r="F19" s="12"/>
      <c r="G19" s="12"/>
      <c r="I19" s="12"/>
    </row>
    <row r="20" spans="1:9" s="22" customFormat="1" x14ac:dyDescent="0.2">
      <c r="A20" s="12"/>
      <c r="B20" s="12" t="s">
        <v>17</v>
      </c>
      <c r="C20" s="12"/>
      <c r="D20" s="12"/>
      <c r="E20" s="12"/>
      <c r="F20" s="12"/>
      <c r="G20" s="12"/>
      <c r="I20" s="12"/>
    </row>
    <row r="21" spans="1:9" s="22" customFormat="1" x14ac:dyDescent="0.2">
      <c r="A21" s="12"/>
      <c r="B21" s="12" t="s">
        <v>18</v>
      </c>
      <c r="C21" s="12"/>
      <c r="D21" s="12"/>
      <c r="E21" s="12"/>
      <c r="F21" s="12"/>
      <c r="G21" s="12"/>
      <c r="I21" s="12"/>
    </row>
    <row r="22" spans="1:9" s="22" customFormat="1" x14ac:dyDescent="0.2">
      <c r="A22" s="12"/>
      <c r="B22" s="12" t="str">
        <f>CONCATENATE("If Balloon Drive is enabled, set 'Reserve all guest memory' and 'Virtual Machine Memory Reservation' to ",B4," GB on guest machine")</f>
        <v>If Balloon Drive is enabled, set 'Reserve all guest memory' and 'Virtual Machine Memory Reservation' to 32 GB on guest machine</v>
      </c>
      <c r="C22" s="12"/>
      <c r="D22" s="12"/>
      <c r="E22" s="12"/>
      <c r="F22" s="12"/>
      <c r="G22" s="12"/>
      <c r="I22" s="12"/>
    </row>
    <row r="23" spans="1:9" s="22" customFormat="1" x14ac:dyDescent="0.2">
      <c r="A23" s="12"/>
      <c r="B23" s="12" t="s">
        <v>19</v>
      </c>
      <c r="C23" s="12"/>
      <c r="D23" s="12"/>
      <c r="E23" s="12"/>
      <c r="F23" s="12"/>
      <c r="G23" s="12"/>
      <c r="I23" s="12"/>
    </row>
    <row r="24" spans="1:9" s="22" customFormat="1" x14ac:dyDescent="0.2">
      <c r="A24" s="12"/>
      <c r="B24" s="12" t="s">
        <v>96</v>
      </c>
      <c r="C24" s="12"/>
      <c r="D24" s="12"/>
      <c r="E24" s="12"/>
      <c r="F24" s="12"/>
      <c r="G24" s="12"/>
      <c r="I24" s="12"/>
    </row>
    <row r="25" spans="1:9" x14ac:dyDescent="0.2">
      <c r="B25" s="12" t="s">
        <v>97</v>
      </c>
    </row>
    <row r="26" spans="1:9" x14ac:dyDescent="0.2">
      <c r="B26" s="12" t="s">
        <v>98</v>
      </c>
    </row>
    <row r="27" spans="1:9" x14ac:dyDescent="0.2">
      <c r="B27" s="12" t="s">
        <v>99</v>
      </c>
    </row>
    <row r="28" spans="1:9" x14ac:dyDescent="0.2">
      <c r="A28" s="13" t="s">
        <v>20</v>
      </c>
    </row>
    <row r="29" spans="1:9" x14ac:dyDescent="0.2">
      <c r="B29" s="12" t="s">
        <v>153</v>
      </c>
    </row>
    <row r="30" spans="1:9" x14ac:dyDescent="0.2">
      <c r="A30" s="13" t="s">
        <v>28</v>
      </c>
    </row>
    <row r="31" spans="1:9" x14ac:dyDescent="0.2">
      <c r="B31" s="12" t="s">
        <v>21</v>
      </c>
      <c r="F31" s="12" t="s">
        <v>25</v>
      </c>
    </row>
    <row r="32" spans="1:9" x14ac:dyDescent="0.2">
      <c r="B32" s="12" t="s">
        <v>22</v>
      </c>
      <c r="F32" s="12" t="s">
        <v>26</v>
      </c>
    </row>
    <row r="33" spans="2:6" x14ac:dyDescent="0.2">
      <c r="B33" s="12" t="s">
        <v>23</v>
      </c>
      <c r="F33" s="12" t="s">
        <v>27</v>
      </c>
    </row>
    <row r="34" spans="2:6" x14ac:dyDescent="0.2">
      <c r="B34" s="12" t="s">
        <v>24</v>
      </c>
    </row>
  </sheetData>
  <autoFilter ref="B9:G15" xr:uid="{CAB23230-4CD6-4E59-9474-42465001D725}"/>
  <conditionalFormatting sqref="F35:F1048576 F1:F30">
    <cfRule type="duplicateValues" dxfId="3" priority="4"/>
  </conditionalFormatting>
  <conditionalFormatting sqref="F31:F33">
    <cfRule type="duplicateValues" dxfId="2" priority="1"/>
  </conditionalFormatting>
  <pageMargins left="0.25" right="0.25" top="0.75" bottom="0.75" header="0.3" footer="0.3"/>
  <pageSetup orientation="landscape" r:id="rId1"/>
  <headerFooter>
    <oddHeader>&amp;L&amp;G</oddHeader>
    <oddFooter>&amp;Lwww.sqldeep.com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C62C-9C97-4EE5-83E2-D7BD42433B89}">
  <dimension ref="A1:I31"/>
  <sheetViews>
    <sheetView workbookViewId="0"/>
  </sheetViews>
  <sheetFormatPr defaultColWidth="9.140625" defaultRowHeight="12" x14ac:dyDescent="0.2"/>
  <cols>
    <col min="1" max="1" width="8.85546875" style="12" customWidth="1"/>
    <col min="2" max="2" width="9.85546875" style="12" customWidth="1"/>
    <col min="3" max="3" width="15.28515625" style="12" customWidth="1"/>
    <col min="4" max="4" width="7.42578125" style="12" customWidth="1"/>
    <col min="5" max="5" width="15.42578125" style="12" customWidth="1"/>
    <col min="6" max="6" width="9.85546875" style="12" customWidth="1"/>
    <col min="7" max="7" width="51" style="12" customWidth="1"/>
    <col min="8" max="8" width="8.140625" style="22" bestFit="1" customWidth="1"/>
    <col min="9" max="9" width="3.42578125" style="12" bestFit="1" customWidth="1"/>
    <col min="10" max="16384" width="9.140625" style="12"/>
  </cols>
  <sheetData>
    <row r="1" spans="1:9" x14ac:dyDescent="0.2">
      <c r="A1" s="13" t="s">
        <v>84</v>
      </c>
      <c r="B1" s="12" t="s">
        <v>143</v>
      </c>
      <c r="G1" s="24" t="s">
        <v>104</v>
      </c>
      <c r="H1" s="23">
        <v>1</v>
      </c>
      <c r="I1" s="14"/>
    </row>
    <row r="2" spans="1:9" x14ac:dyDescent="0.2">
      <c r="A2" s="13" t="s">
        <v>79</v>
      </c>
      <c r="B2" s="12" t="s">
        <v>80</v>
      </c>
      <c r="G2" s="25" t="s">
        <v>105</v>
      </c>
      <c r="H2" s="23">
        <f>( (VALUE(LEFT(B3, FIND("Socket",B3,1)-1))) * (VALUE(MID(B3,FIND("x",B3,1)+1,FIND("Core",B3,1)-FIND("x",B3,1)-1))))/H1</f>
        <v>8</v>
      </c>
      <c r="I2" s="14"/>
    </row>
    <row r="3" spans="1:9" x14ac:dyDescent="0.2">
      <c r="A3" s="13" t="s">
        <v>11</v>
      </c>
      <c r="B3" s="12" t="s">
        <v>117</v>
      </c>
      <c r="C3" s="15"/>
      <c r="D3" s="15"/>
      <c r="E3" s="16"/>
      <c r="F3" s="16"/>
      <c r="G3" s="25" t="s">
        <v>101</v>
      </c>
      <c r="H3" s="23">
        <f>B4*1024/H1</f>
        <v>16384</v>
      </c>
      <c r="I3" s="18" t="s">
        <v>103</v>
      </c>
    </row>
    <row r="4" spans="1:9" x14ac:dyDescent="0.2">
      <c r="A4" s="13" t="s">
        <v>12</v>
      </c>
      <c r="B4" s="15">
        <v>16</v>
      </c>
      <c r="C4" s="12" t="s">
        <v>100</v>
      </c>
      <c r="G4" s="25" t="s">
        <v>102</v>
      </c>
      <c r="H4" s="23">
        <f>(1024*B4)/ ( (VALUE(LEFT(B3, FIND("Socket",B3,1)-1))) * (VALUE(MID(B3,FIND("x",B3,1)+1,FIND("Core",B3,1)-FIND("x",B3,1)-1))))</f>
        <v>2048</v>
      </c>
      <c r="I4" s="18" t="s">
        <v>103</v>
      </c>
    </row>
    <row r="5" spans="1:9" x14ac:dyDescent="0.2">
      <c r="A5" s="13" t="s">
        <v>14</v>
      </c>
      <c r="B5" s="12" t="s">
        <v>15</v>
      </c>
      <c r="G5" s="25" t="s">
        <v>111</v>
      </c>
      <c r="H5" s="23">
        <f>((2*( (VALUE(LEFT(B3, FIND("Socket",B3,1)-1))) * (VALUE(MID(B3,FIND("x",B3,1)+1,FIND("Core",B3,1)-FIND("x",B3,1)-1)))))+1)*6</f>
        <v>102</v>
      </c>
    </row>
    <row r="6" spans="1:9" x14ac:dyDescent="0.2">
      <c r="A6" s="13" t="s">
        <v>90</v>
      </c>
      <c r="B6" s="12" t="s">
        <v>82</v>
      </c>
    </row>
    <row r="7" spans="1:9" x14ac:dyDescent="0.2">
      <c r="A7" s="13" t="s">
        <v>91</v>
      </c>
      <c r="B7" s="12" t="s">
        <v>82</v>
      </c>
    </row>
    <row r="8" spans="1:9" x14ac:dyDescent="0.2">
      <c r="A8" s="13" t="s">
        <v>13</v>
      </c>
    </row>
    <row r="9" spans="1:9" x14ac:dyDescent="0.2">
      <c r="B9" s="19" t="s">
        <v>1</v>
      </c>
      <c r="C9" s="19" t="s">
        <v>2</v>
      </c>
      <c r="D9" s="19" t="s">
        <v>106</v>
      </c>
      <c r="E9" s="19" t="s">
        <v>52</v>
      </c>
      <c r="F9" s="19" t="s">
        <v>3</v>
      </c>
      <c r="G9" s="19" t="s">
        <v>4</v>
      </c>
    </row>
    <row r="10" spans="1:9" x14ac:dyDescent="0.2">
      <c r="B10" s="20">
        <v>1</v>
      </c>
      <c r="C10" s="21" t="s">
        <v>5</v>
      </c>
      <c r="D10" s="21" t="s">
        <v>107</v>
      </c>
      <c r="E10" s="21" t="s">
        <v>40</v>
      </c>
      <c r="F10" s="21">
        <v>90</v>
      </c>
      <c r="G10" s="21" t="s">
        <v>94</v>
      </c>
    </row>
    <row r="11" spans="1:9" x14ac:dyDescent="0.2">
      <c r="B11" s="20">
        <v>2</v>
      </c>
      <c r="C11" s="21" t="s">
        <v>6</v>
      </c>
      <c r="D11" s="21" t="s">
        <v>107</v>
      </c>
      <c r="E11" s="21" t="s">
        <v>41</v>
      </c>
      <c r="F11" s="21">
        <f>(B4*1.5)+5</f>
        <v>29</v>
      </c>
      <c r="G11" s="21" t="s">
        <v>88</v>
      </c>
    </row>
    <row r="12" spans="1:9" x14ac:dyDescent="0.2">
      <c r="B12" s="20">
        <v>3</v>
      </c>
      <c r="C12" s="21" t="s">
        <v>123</v>
      </c>
      <c r="D12" s="21" t="s">
        <v>108</v>
      </c>
      <c r="E12" s="21" t="s">
        <v>42</v>
      </c>
      <c r="F12" s="21">
        <v>30</v>
      </c>
      <c r="G12" s="21" t="s">
        <v>95</v>
      </c>
    </row>
    <row r="14" spans="1:9" s="22" customFormat="1" x14ac:dyDescent="0.2">
      <c r="A14" s="12"/>
      <c r="B14" s="12" t="s">
        <v>8</v>
      </c>
      <c r="C14" s="12" t="s">
        <v>10</v>
      </c>
      <c r="D14" s="12"/>
      <c r="E14" s="12"/>
      <c r="F14" s="12"/>
      <c r="G14" s="12"/>
      <c r="I14" s="12"/>
    </row>
    <row r="16" spans="1:9" s="22" customFormat="1" x14ac:dyDescent="0.2">
      <c r="A16" s="13" t="s">
        <v>16</v>
      </c>
      <c r="B16" s="12"/>
      <c r="C16" s="12"/>
      <c r="D16" s="12"/>
      <c r="E16" s="12"/>
      <c r="F16" s="12"/>
      <c r="G16" s="12"/>
      <c r="I16" s="12"/>
    </row>
    <row r="17" spans="1:9" s="22" customFormat="1" x14ac:dyDescent="0.2">
      <c r="A17" s="12"/>
      <c r="B17" s="12" t="s">
        <v>17</v>
      </c>
      <c r="C17" s="12"/>
      <c r="D17" s="12"/>
      <c r="E17" s="12"/>
      <c r="F17" s="12"/>
      <c r="G17" s="12"/>
      <c r="I17" s="12"/>
    </row>
    <row r="18" spans="1:9" s="22" customFormat="1" x14ac:dyDescent="0.2">
      <c r="A18" s="12"/>
      <c r="B18" s="12" t="s">
        <v>18</v>
      </c>
      <c r="C18" s="12"/>
      <c r="D18" s="12"/>
      <c r="E18" s="12"/>
      <c r="F18" s="12"/>
      <c r="G18" s="12"/>
      <c r="I18" s="12"/>
    </row>
    <row r="19" spans="1:9" s="22" customFormat="1" x14ac:dyDescent="0.2">
      <c r="A19" s="12"/>
      <c r="B19" s="12" t="str">
        <f>CONCATENATE("If Balloon Drive is enabled, set 'Reserve all guest memory' and 'Virtual Machine Memory Reservation' to ",B4," GB on guest machine")</f>
        <v>If Balloon Drive is enabled, set 'Reserve all guest memory' and 'Virtual Machine Memory Reservation' to 16 GB on guest machine</v>
      </c>
      <c r="C19" s="12"/>
      <c r="D19" s="12"/>
      <c r="E19" s="12"/>
      <c r="F19" s="12"/>
      <c r="G19" s="12"/>
      <c r="I19" s="12"/>
    </row>
    <row r="20" spans="1:9" s="22" customFormat="1" x14ac:dyDescent="0.2">
      <c r="A20" s="12"/>
      <c r="B20" s="12" t="s">
        <v>19</v>
      </c>
      <c r="C20" s="12"/>
      <c r="D20" s="12"/>
      <c r="E20" s="12"/>
      <c r="F20" s="12"/>
      <c r="G20" s="12"/>
      <c r="I20" s="12"/>
    </row>
    <row r="21" spans="1:9" s="22" customFormat="1" x14ac:dyDescent="0.2">
      <c r="A21" s="12"/>
      <c r="B21" s="12" t="s">
        <v>96</v>
      </c>
      <c r="C21" s="12"/>
      <c r="D21" s="12"/>
      <c r="E21" s="12"/>
      <c r="F21" s="12"/>
      <c r="G21" s="12"/>
      <c r="I21" s="12"/>
    </row>
    <row r="22" spans="1:9" x14ac:dyDescent="0.2">
      <c r="B22" s="12" t="s">
        <v>97</v>
      </c>
    </row>
    <row r="23" spans="1:9" x14ac:dyDescent="0.2">
      <c r="B23" s="12" t="s">
        <v>98</v>
      </c>
    </row>
    <row r="24" spans="1:9" x14ac:dyDescent="0.2">
      <c r="B24" s="12" t="s">
        <v>99</v>
      </c>
    </row>
    <row r="25" spans="1:9" x14ac:dyDescent="0.2">
      <c r="A25" s="13" t="s">
        <v>20</v>
      </c>
    </row>
    <row r="26" spans="1:9" x14ac:dyDescent="0.2">
      <c r="B26" s="12" t="s">
        <v>153</v>
      </c>
    </row>
    <row r="27" spans="1:9" x14ac:dyDescent="0.2">
      <c r="A27" s="13" t="s">
        <v>28</v>
      </c>
    </row>
    <row r="28" spans="1:9" x14ac:dyDescent="0.2">
      <c r="B28" s="12" t="s">
        <v>21</v>
      </c>
      <c r="F28" s="12" t="s">
        <v>26</v>
      </c>
    </row>
    <row r="29" spans="1:9" x14ac:dyDescent="0.2">
      <c r="B29" s="12" t="s">
        <v>22</v>
      </c>
      <c r="F29" s="12" t="s">
        <v>126</v>
      </c>
    </row>
    <row r="30" spans="1:9" x14ac:dyDescent="0.2">
      <c r="B30" s="12" t="s">
        <v>23</v>
      </c>
      <c r="F30" s="12" t="s">
        <v>27</v>
      </c>
    </row>
    <row r="31" spans="1:9" x14ac:dyDescent="0.2">
      <c r="B31" s="12" t="s">
        <v>24</v>
      </c>
    </row>
  </sheetData>
  <autoFilter ref="B9:G12" xr:uid="{CAB23230-4CD6-4E59-9474-42465001D725}"/>
  <conditionalFormatting sqref="F1:F27 F32 F37:F1048576">
    <cfRule type="duplicateValues" dxfId="1" priority="3"/>
  </conditionalFormatting>
  <conditionalFormatting sqref="F28 F30">
    <cfRule type="duplicateValues" dxfId="0" priority="1"/>
  </conditionalFormatting>
  <pageMargins left="0.25" right="0.25" top="0.75" bottom="0.75" header="0.3" footer="0.3"/>
  <pageSetup orientation="landscape" r:id="rId1"/>
  <headerFooter>
    <oddHeader>&amp;L&amp;G</oddHeader>
    <oddFooter>&amp;Lwww.sqldeep.com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FF30-99A1-453E-B3E9-C65B769815D7}">
  <dimension ref="A1:F23"/>
  <sheetViews>
    <sheetView workbookViewId="0"/>
  </sheetViews>
  <sheetFormatPr defaultRowHeight="15" x14ac:dyDescent="0.25"/>
  <cols>
    <col min="3" max="3" width="16.5703125" customWidth="1"/>
    <col min="4" max="4" width="19.140625" bestFit="1" customWidth="1"/>
    <col min="6" max="6" width="44" bestFit="1" customWidth="1"/>
  </cols>
  <sheetData>
    <row r="1" spans="1:6" x14ac:dyDescent="0.25">
      <c r="A1" s="4" t="s">
        <v>84</v>
      </c>
      <c r="B1" t="s">
        <v>120</v>
      </c>
    </row>
    <row r="2" spans="1:6" x14ac:dyDescent="0.25">
      <c r="A2" s="4" t="s">
        <v>79</v>
      </c>
      <c r="B2" t="s">
        <v>80</v>
      </c>
    </row>
    <row r="3" spans="1:6" x14ac:dyDescent="0.25">
      <c r="A3" s="4" t="s">
        <v>11</v>
      </c>
      <c r="B3" t="s">
        <v>121</v>
      </c>
    </row>
    <row r="4" spans="1:6" x14ac:dyDescent="0.25">
      <c r="A4" s="4" t="s">
        <v>12</v>
      </c>
      <c r="B4" s="11">
        <v>8</v>
      </c>
      <c r="C4" t="s">
        <v>100</v>
      </c>
    </row>
    <row r="5" spans="1:6" x14ac:dyDescent="0.25">
      <c r="A5" s="4" t="s">
        <v>14</v>
      </c>
      <c r="B5" t="s">
        <v>15</v>
      </c>
    </row>
    <row r="6" spans="1:6" x14ac:dyDescent="0.25">
      <c r="A6" s="4" t="s">
        <v>81</v>
      </c>
      <c r="B6" t="s">
        <v>82</v>
      </c>
    </row>
    <row r="7" spans="1:6" x14ac:dyDescent="0.25">
      <c r="A7" s="4" t="s">
        <v>13</v>
      </c>
    </row>
    <row r="8" spans="1:6" x14ac:dyDescent="0.25">
      <c r="B8" s="3" t="s">
        <v>1</v>
      </c>
      <c r="C8" s="3" t="s">
        <v>2</v>
      </c>
      <c r="D8" s="3" t="s">
        <v>52</v>
      </c>
      <c r="E8" s="3" t="s">
        <v>3</v>
      </c>
      <c r="F8" s="3" t="s">
        <v>4</v>
      </c>
    </row>
    <row r="9" spans="1:6" x14ac:dyDescent="0.25">
      <c r="B9" s="2">
        <v>1</v>
      </c>
      <c r="C9" s="1" t="s">
        <v>5</v>
      </c>
      <c r="D9" s="1" t="s">
        <v>40</v>
      </c>
      <c r="E9" s="1">
        <v>90</v>
      </c>
      <c r="F9" s="1" t="s">
        <v>87</v>
      </c>
    </row>
    <row r="10" spans="1:6" x14ac:dyDescent="0.25">
      <c r="B10" s="2">
        <v>2</v>
      </c>
      <c r="C10" s="1" t="s">
        <v>6</v>
      </c>
      <c r="D10" s="1" t="s">
        <v>41</v>
      </c>
      <c r="E10" s="1">
        <f>(B4*1.5)+5</f>
        <v>17</v>
      </c>
      <c r="F10" s="1" t="s">
        <v>88</v>
      </c>
    </row>
    <row r="11" spans="1:6" x14ac:dyDescent="0.25">
      <c r="B11" s="2">
        <v>3</v>
      </c>
      <c r="C11" s="1" t="s">
        <v>122</v>
      </c>
      <c r="D11" s="1" t="s">
        <v>42</v>
      </c>
      <c r="E11" s="1">
        <v>2</v>
      </c>
      <c r="F11" s="1" t="s">
        <v>88</v>
      </c>
    </row>
    <row r="13" spans="1:6" x14ac:dyDescent="0.25">
      <c r="B13" t="s">
        <v>8</v>
      </c>
      <c r="C13" t="s">
        <v>9</v>
      </c>
    </row>
    <row r="14" spans="1:6" x14ac:dyDescent="0.25">
      <c r="C14" t="s">
        <v>10</v>
      </c>
    </row>
    <row r="16" spans="1:6" x14ac:dyDescent="0.25">
      <c r="A16" s="4" t="s">
        <v>16</v>
      </c>
    </row>
    <row r="17" spans="1:2" x14ac:dyDescent="0.25">
      <c r="B17" t="s">
        <v>17</v>
      </c>
    </row>
    <row r="18" spans="1:2" x14ac:dyDescent="0.25">
      <c r="B18" t="str">
        <f>CONCATENATE("If Balloon Drive is enabled, set 'Reserve all guest memory' and 'Virtual Machine Memory Reservation' to ",B4," GB on guest machine")</f>
        <v>If Balloon Drive is enabled, set 'Reserve all guest memory' and 'Virtual Machine Memory Reservation' to 8 GB on guest machine</v>
      </c>
    </row>
    <row r="19" spans="1:2" x14ac:dyDescent="0.25">
      <c r="B19" t="s">
        <v>19</v>
      </c>
    </row>
    <row r="20" spans="1:2" x14ac:dyDescent="0.25">
      <c r="A20" s="4" t="s">
        <v>20</v>
      </c>
    </row>
    <row r="21" spans="1:2" x14ac:dyDescent="0.25">
      <c r="B21" t="s">
        <v>153</v>
      </c>
    </row>
    <row r="22" spans="1:2" x14ac:dyDescent="0.25">
      <c r="A22" s="4" t="s">
        <v>28</v>
      </c>
    </row>
    <row r="23" spans="1:2" x14ac:dyDescent="0.25">
      <c r="B23" t="s">
        <v>27</v>
      </c>
    </row>
  </sheetData>
  <pageMargins left="0.25" right="0.25" top="0.75" bottom="0.75" header="0.3" footer="0.3"/>
  <pageSetup paperSize="9" orientation="landscape" r:id="rId1"/>
  <headerFooter>
    <oddHeader>&amp;L&amp;G</oddHeader>
    <oddFooter>&amp;Lwww.sqldeep.com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B7" sqref="B7"/>
    </sheetView>
  </sheetViews>
  <sheetFormatPr defaultRowHeight="15" x14ac:dyDescent="0.25"/>
  <cols>
    <col min="1" max="1" width="14.85546875" bestFit="1" customWidth="1"/>
  </cols>
  <sheetData>
    <row r="1" spans="1:2" x14ac:dyDescent="0.25">
      <c r="A1" s="5" t="s">
        <v>59</v>
      </c>
      <c r="B1" s="6">
        <f>12*1024</f>
        <v>12288</v>
      </c>
    </row>
    <row r="2" spans="1:2" x14ac:dyDescent="0.25">
      <c r="A2" s="7" t="s">
        <v>58</v>
      </c>
      <c r="B2" s="8">
        <v>1024</v>
      </c>
    </row>
    <row r="3" spans="1:2" x14ac:dyDescent="0.25">
      <c r="A3" s="7" t="s">
        <v>57</v>
      </c>
      <c r="B3" s="8">
        <f>512*2</f>
        <v>1024</v>
      </c>
    </row>
    <row r="4" spans="1:2" x14ac:dyDescent="0.25">
      <c r="A4" s="7" t="s">
        <v>56</v>
      </c>
      <c r="B4" s="8">
        <v>1024</v>
      </c>
    </row>
    <row r="5" spans="1:2" x14ac:dyDescent="0.25">
      <c r="A5" s="7" t="s">
        <v>55</v>
      </c>
      <c r="B5" s="8">
        <v>3024</v>
      </c>
    </row>
    <row r="6" spans="1:2" x14ac:dyDescent="0.25">
      <c r="A6" s="7" t="s">
        <v>54</v>
      </c>
      <c r="B6" s="8">
        <f>12*100/4</f>
        <v>300</v>
      </c>
    </row>
    <row r="7" spans="1:2" x14ac:dyDescent="0.25">
      <c r="A7" s="9" t="s">
        <v>53</v>
      </c>
      <c r="B7" s="10">
        <v>128</v>
      </c>
    </row>
    <row r="8" spans="1:2" x14ac:dyDescent="0.25">
      <c r="A8" t="s">
        <v>61</v>
      </c>
      <c r="B8">
        <f>B1-(SUM(B2:B7))</f>
        <v>5764</v>
      </c>
    </row>
    <row r="9" spans="1:2" x14ac:dyDescent="0.25">
      <c r="A9" t="s">
        <v>60</v>
      </c>
      <c r="B9">
        <f>B8/2</f>
        <v>2882</v>
      </c>
    </row>
    <row r="10" spans="1:2" x14ac:dyDescent="0.25">
      <c r="A10" t="s">
        <v>62</v>
      </c>
      <c r="B10">
        <f>B8/1024</f>
        <v>5.62890625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SQL 2019_Windows 2019 Template1</vt:lpstr>
      <vt:lpstr>SQL 2019_Windows 2019 Template2</vt:lpstr>
      <vt:lpstr>PBI Report Server App</vt:lpstr>
      <vt:lpstr>OOS Server App</vt:lpstr>
      <vt:lpstr>ETL Server App</vt:lpstr>
      <vt:lpstr>OLAP Server App</vt:lpstr>
      <vt:lpstr>ML Server App</vt:lpstr>
      <vt:lpstr>Quorum Server DB</vt:lpstr>
      <vt:lpstr>Mem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Golchoobian, Siavash (Information Technology)</dc:creator>
  <cp:lastModifiedBy>Siavash</cp:lastModifiedBy>
  <cp:lastPrinted>2022-10-16T10:26:43Z</cp:lastPrinted>
  <dcterms:created xsi:type="dcterms:W3CDTF">2017-10-07T11:15:16Z</dcterms:created>
  <dcterms:modified xsi:type="dcterms:W3CDTF">2024-01-13T06:30:00Z</dcterms:modified>
</cp:coreProperties>
</file>