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ma\Downloads\"/>
    </mc:Choice>
  </mc:AlternateContent>
  <xr:revisionPtr revIDLastSave="0" documentId="13_ncr:1_{666935ED-C0FE-4976-B473-27A158F78A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er Room" sheetId="1" r:id="rId1"/>
    <sheet name="IT Suppot Room" sheetId="2" r:id="rId2"/>
    <sheet name="Cashier Room" sheetId="3" r:id="rId3"/>
    <sheet name="Casino Floor" sheetId="6" r:id="rId4"/>
    <sheet name="Internet Cafe" sheetId="4" r:id="rId5"/>
    <sheet name="Shops" sheetId="8" r:id="rId6"/>
    <sheet name="Depot" sheetId="5" r:id="rId7"/>
    <sheet name="Total Cabl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E20" i="5"/>
  <c r="F20" i="5"/>
  <c r="G20" i="5"/>
  <c r="E19" i="5"/>
  <c r="F26" i="1"/>
  <c r="G26" i="1" s="1"/>
  <c r="F27" i="1"/>
  <c r="G27" i="1"/>
  <c r="F19" i="1"/>
  <c r="G19" i="1" s="1"/>
  <c r="F17" i="1"/>
  <c r="F54" i="8"/>
  <c r="G54" i="8"/>
  <c r="G17" i="1" l="1"/>
  <c r="F23" i="2"/>
  <c r="G23" i="2" s="1"/>
  <c r="F22" i="2"/>
  <c r="G22" i="2" s="1"/>
  <c r="F31" i="4" l="1"/>
  <c r="G31" i="4" s="1"/>
  <c r="D11" i="4" s="1"/>
  <c r="D31" i="4"/>
  <c r="F16" i="8"/>
  <c r="E25" i="5" l="1"/>
  <c r="E26" i="5"/>
  <c r="E27" i="5"/>
  <c r="E24" i="5"/>
  <c r="F26" i="5"/>
  <c r="G26" i="5"/>
  <c r="E22" i="5"/>
  <c r="E17" i="5"/>
  <c r="E38" i="8"/>
  <c r="E43" i="8"/>
  <c r="E42" i="8"/>
  <c r="F42" i="8" s="1"/>
  <c r="E40" i="8"/>
  <c r="E39" i="8"/>
  <c r="E47" i="8"/>
  <c r="E48" i="8"/>
  <c r="E53" i="8"/>
  <c r="F53" i="8" s="1"/>
  <c r="E35" i="8"/>
  <c r="F35" i="8" s="1"/>
  <c r="E46" i="8"/>
  <c r="F46" i="8" s="1"/>
  <c r="E45" i="8"/>
  <c r="E32" i="8"/>
  <c r="F32" i="8" s="1"/>
  <c r="E29" i="8"/>
  <c r="E26" i="8"/>
  <c r="E25" i="8"/>
  <c r="G25" i="8" s="1"/>
  <c r="E24" i="8"/>
  <c r="E23" i="8"/>
  <c r="E21" i="8"/>
  <c r="F21" i="8" s="1"/>
  <c r="E17" i="8"/>
  <c r="F17" i="8" s="1"/>
  <c r="E20" i="8"/>
  <c r="F20" i="8" s="1"/>
  <c r="E19" i="8"/>
  <c r="F19" i="8" s="1"/>
  <c r="E18" i="8"/>
  <c r="F18" i="8" s="1"/>
  <c r="E28" i="4"/>
  <c r="E30" i="1"/>
  <c r="E27" i="4"/>
  <c r="F27" i="4" s="1"/>
  <c r="E26" i="4"/>
  <c r="F26" i="4" s="1"/>
  <c r="E25" i="4"/>
  <c r="F25" i="4" s="1"/>
  <c r="E24" i="4"/>
  <c r="E23" i="4"/>
  <c r="E22" i="4"/>
  <c r="E21" i="4"/>
  <c r="F21" i="4" s="1"/>
  <c r="E20" i="6"/>
  <c r="E18" i="6"/>
  <c r="E17" i="6"/>
  <c r="E16" i="6"/>
  <c r="F17" i="4"/>
  <c r="F18" i="4"/>
  <c r="F19" i="4"/>
  <c r="F20" i="4"/>
  <c r="F22" i="4"/>
  <c r="F23" i="4"/>
  <c r="F24" i="4"/>
  <c r="F28" i="4"/>
  <c r="F29" i="4"/>
  <c r="F30" i="4"/>
  <c r="F16" i="4"/>
  <c r="G16" i="4" s="1"/>
  <c r="E16" i="2"/>
  <c r="E17" i="2"/>
  <c r="F22" i="8"/>
  <c r="G22" i="8" s="1"/>
  <c r="F23" i="8"/>
  <c r="F27" i="8"/>
  <c r="G27" i="8" s="1"/>
  <c r="F28" i="8"/>
  <c r="G28" i="8" s="1"/>
  <c r="F30" i="8"/>
  <c r="G30" i="8" s="1"/>
  <c r="F31" i="8"/>
  <c r="G31" i="8" s="1"/>
  <c r="F33" i="8"/>
  <c r="G33" i="8" s="1"/>
  <c r="F34" i="8"/>
  <c r="G34" i="8" s="1"/>
  <c r="F36" i="8"/>
  <c r="G36" i="8" s="1"/>
  <c r="F37" i="8"/>
  <c r="G37" i="8" s="1"/>
  <c r="F39" i="8"/>
  <c r="F41" i="8"/>
  <c r="G41" i="8" s="1"/>
  <c r="F44" i="8"/>
  <c r="G44" i="8" s="1"/>
  <c r="F45" i="8"/>
  <c r="F47" i="8"/>
  <c r="F49" i="8"/>
  <c r="G49" i="8" s="1"/>
  <c r="F50" i="8"/>
  <c r="G50" i="8" s="1"/>
  <c r="F51" i="8"/>
  <c r="G51" i="8" s="1"/>
  <c r="F52" i="8"/>
  <c r="G52" i="8" s="1"/>
  <c r="E18" i="3"/>
  <c r="E19" i="3"/>
  <c r="E20" i="3"/>
  <c r="E21" i="3"/>
  <c r="E25" i="2"/>
  <c r="E24" i="2"/>
  <c r="E18" i="2"/>
  <c r="E19" i="2"/>
  <c r="E20" i="2"/>
  <c r="E26" i="2"/>
  <c r="E21" i="2"/>
  <c r="E28" i="2"/>
  <c r="E27" i="2"/>
  <c r="E29" i="1"/>
  <c r="E28" i="1"/>
  <c r="F27" i="5" l="1"/>
  <c r="G27" i="5" s="1"/>
  <c r="D12" i="5" s="1"/>
  <c r="F23" i="1"/>
  <c r="G23" i="1" s="1"/>
  <c r="F20" i="1"/>
  <c r="G20" i="1" s="1"/>
  <c r="F28" i="1"/>
  <c r="G28" i="1" s="1"/>
  <c r="F29" i="1"/>
  <c r="G29" i="1" s="1"/>
  <c r="F22" i="1"/>
  <c r="G22" i="1" s="1"/>
  <c r="F30" i="1"/>
  <c r="G30" i="1" s="1"/>
  <c r="F16" i="1"/>
  <c r="G16" i="1" s="1"/>
  <c r="F24" i="1"/>
  <c r="G24" i="1" s="1"/>
  <c r="F18" i="1"/>
  <c r="G18" i="1" s="1"/>
  <c r="F25" i="1"/>
  <c r="G25" i="1" s="1"/>
  <c r="F21" i="1"/>
  <c r="G21" i="1" s="1"/>
  <c r="G42" i="8"/>
  <c r="F29" i="8"/>
  <c r="G29" i="8" s="1"/>
  <c r="G16" i="8"/>
  <c r="G18" i="8"/>
  <c r="G46" i="8"/>
  <c r="F43" i="8"/>
  <c r="G43" i="8" s="1"/>
  <c r="G32" i="8"/>
  <c r="G45" i="8"/>
  <c r="F40" i="8"/>
  <c r="G40" i="8" s="1"/>
  <c r="G19" i="8"/>
  <c r="G35" i="8"/>
  <c r="G20" i="8"/>
  <c r="G53" i="8"/>
  <c r="F15" i="8"/>
  <c r="G15" i="8" s="1"/>
  <c r="F38" i="8"/>
  <c r="G38" i="8" s="1"/>
  <c r="F26" i="8"/>
  <c r="G26" i="8" s="1"/>
  <c r="G17" i="8"/>
  <c r="F24" i="8"/>
  <c r="G24" i="8" s="1"/>
  <c r="G21" i="8"/>
  <c r="G47" i="8"/>
  <c r="F48" i="8"/>
  <c r="G48" i="8" s="1"/>
  <c r="G23" i="8"/>
  <c r="G39" i="8"/>
  <c r="F23" i="5"/>
  <c r="F24" i="5"/>
  <c r="G24" i="5" s="1"/>
  <c r="F25" i="5"/>
  <c r="G25" i="5" s="1"/>
  <c r="F22" i="5"/>
  <c r="G22" i="5" s="1"/>
  <c r="D10" i="5" s="1"/>
  <c r="F37" i="6"/>
  <c r="G37" i="6" s="1"/>
  <c r="D11" i="6" s="1"/>
  <c r="F36" i="6"/>
  <c r="G36" i="6"/>
  <c r="D10" i="6" s="1"/>
  <c r="D51" i="8"/>
  <c r="D52" i="8"/>
  <c r="D45" i="8"/>
  <c r="D46" i="8"/>
  <c r="D47" i="8"/>
  <c r="D48" i="8"/>
  <c r="F32" i="6"/>
  <c r="G32" i="6"/>
  <c r="F33" i="6"/>
  <c r="G33" i="6"/>
  <c r="F34" i="6"/>
  <c r="G34" i="6"/>
  <c r="F35" i="6"/>
  <c r="G35" i="6" s="1"/>
  <c r="F23" i="6"/>
  <c r="G23" i="6" s="1"/>
  <c r="F24" i="6"/>
  <c r="G24" i="6"/>
  <c r="F25" i="6"/>
  <c r="G25" i="6" s="1"/>
  <c r="F26" i="6"/>
  <c r="G26" i="6" s="1"/>
  <c r="F27" i="6"/>
  <c r="G27" i="6"/>
  <c r="F28" i="6"/>
  <c r="G28" i="6" s="1"/>
  <c r="F29" i="6"/>
  <c r="G29" i="6"/>
  <c r="F30" i="6"/>
  <c r="G30" i="6" s="1"/>
  <c r="F31" i="6"/>
  <c r="G31" i="6"/>
  <c r="F16" i="6"/>
  <c r="G16" i="6" s="1"/>
  <c r="F17" i="6"/>
  <c r="G17" i="6"/>
  <c r="F18" i="6"/>
  <c r="G18" i="6" s="1"/>
  <c r="F19" i="6"/>
  <c r="G19" i="6"/>
  <c r="F20" i="6"/>
  <c r="G20" i="6" s="1"/>
  <c r="F21" i="6"/>
  <c r="G21" i="6" s="1"/>
  <c r="F22" i="6"/>
  <c r="G22" i="6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9" i="8"/>
  <c r="D50" i="8"/>
  <c r="D53" i="8"/>
  <c r="D18" i="8"/>
  <c r="D19" i="8"/>
  <c r="D10" i="1" l="1"/>
  <c r="D11" i="1"/>
  <c r="D12" i="1"/>
  <c r="G31" i="1"/>
  <c r="D8" i="1"/>
  <c r="G38" i="6"/>
  <c r="G55" i="8"/>
  <c r="D9" i="1"/>
  <c r="D10" i="8"/>
  <c r="D9" i="8"/>
  <c r="D11" i="8"/>
  <c r="D8" i="8"/>
  <c r="D9" i="6"/>
  <c r="D8" i="6"/>
  <c r="D12" i="6"/>
  <c r="F17" i="5"/>
  <c r="G17" i="5" s="1"/>
  <c r="F18" i="5"/>
  <c r="G18" i="5" s="1"/>
  <c r="F19" i="5"/>
  <c r="G19" i="5" s="1"/>
  <c r="F21" i="5"/>
  <c r="G21" i="5" s="1"/>
  <c r="D11" i="5" s="1"/>
  <c r="G23" i="5"/>
  <c r="D13" i="5" s="1"/>
  <c r="G28" i="5" l="1"/>
  <c r="D9" i="5"/>
  <c r="B10" i="9" s="1"/>
  <c r="D8" i="5"/>
  <c r="B11" i="9" s="1"/>
  <c r="D16" i="8"/>
  <c r="D54" i="8" s="1"/>
  <c r="D17" i="8"/>
  <c r="D18" i="4" l="1"/>
  <c r="D19" i="4"/>
  <c r="D20" i="4"/>
  <c r="D21" i="4"/>
  <c r="D22" i="4"/>
  <c r="D23" i="4"/>
  <c r="D24" i="4"/>
  <c r="D25" i="4"/>
  <c r="D26" i="4"/>
  <c r="D27" i="4"/>
  <c r="D28" i="4"/>
  <c r="D29" i="4"/>
  <c r="D30" i="4"/>
  <c r="D17" i="4"/>
  <c r="G22" i="4"/>
  <c r="G23" i="4"/>
  <c r="G24" i="4"/>
  <c r="G25" i="4"/>
  <c r="G26" i="4"/>
  <c r="G27" i="4"/>
  <c r="E24" i="3"/>
  <c r="E25" i="3"/>
  <c r="F25" i="3" s="1"/>
  <c r="E23" i="3"/>
  <c r="E22" i="3"/>
  <c r="E17" i="3"/>
  <c r="E16" i="3"/>
  <c r="F16" i="2" l="1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4" i="2"/>
  <c r="G24" i="2" s="1"/>
  <c r="F25" i="2"/>
  <c r="G25" i="2" s="1"/>
  <c r="F26" i="2"/>
  <c r="G26" i="2" s="1"/>
  <c r="D10" i="2" s="1"/>
  <c r="F27" i="2"/>
  <c r="G27" i="2" s="1"/>
  <c r="D11" i="2" s="1"/>
  <c r="B6" i="9" s="1"/>
  <c r="F28" i="2"/>
  <c r="G28" i="2" s="1"/>
  <c r="G25" i="3"/>
  <c r="D11" i="3" s="1"/>
  <c r="F24" i="3"/>
  <c r="G24" i="3" s="1"/>
  <c r="D10" i="3" s="1"/>
  <c r="G17" i="4"/>
  <c r="G18" i="4"/>
  <c r="G19" i="4"/>
  <c r="G20" i="4"/>
  <c r="G21" i="4"/>
  <c r="G28" i="4"/>
  <c r="G29" i="4"/>
  <c r="G30" i="4"/>
  <c r="D10" i="4" s="1"/>
  <c r="F17" i="3"/>
  <c r="G17" i="3" s="1"/>
  <c r="F16" i="3"/>
  <c r="G16" i="3" s="1"/>
  <c r="F18" i="3"/>
  <c r="G18" i="3" s="1"/>
  <c r="F19" i="3"/>
  <c r="G19" i="3" s="1"/>
  <c r="F20" i="3"/>
  <c r="G20" i="3" s="1"/>
  <c r="F21" i="3"/>
  <c r="G21" i="3" s="1"/>
  <c r="F22" i="3"/>
  <c r="G22" i="3" s="1"/>
  <c r="D12" i="3" s="1"/>
  <c r="F23" i="3"/>
  <c r="G23" i="3" s="1"/>
  <c r="D9" i="4" l="1"/>
  <c r="D9" i="2"/>
  <c r="G32" i="4"/>
  <c r="D8" i="4"/>
  <c r="D12" i="4"/>
  <c r="D12" i="2"/>
  <c r="B9" i="9" s="1"/>
  <c r="G29" i="2"/>
  <c r="D8" i="2"/>
  <c r="D9" i="3"/>
  <c r="B7" i="9" s="1"/>
  <c r="G26" i="3"/>
  <c r="D8" i="3"/>
  <c r="B8" i="9"/>
  <c r="B5" i="9" l="1"/>
</calcChain>
</file>

<file path=xl/sharedStrings.xml><?xml version="1.0" encoding="utf-8"?>
<sst xmlns="http://schemas.openxmlformats.org/spreadsheetml/2006/main" count="702" uniqueCount="417">
  <si>
    <t>SERVER ROOM</t>
  </si>
  <si>
    <t>Cable's Extended percentage</t>
  </si>
  <si>
    <t>Room Measurements:</t>
  </si>
  <si>
    <t>Length :</t>
  </si>
  <si>
    <t>35m</t>
  </si>
  <si>
    <t>Width:</t>
  </si>
  <si>
    <t>20m</t>
  </si>
  <si>
    <t>Cable Color</t>
  </si>
  <si>
    <t>Used For</t>
  </si>
  <si>
    <t>Cable Type</t>
  </si>
  <si>
    <t>Length(m)</t>
  </si>
  <si>
    <t>Yellow</t>
  </si>
  <si>
    <t>Cat 6</t>
  </si>
  <si>
    <t>Blue</t>
  </si>
  <si>
    <t>Router 1 to MLS-1&amp;2</t>
  </si>
  <si>
    <t>Red</t>
  </si>
  <si>
    <t>Router 2 to MLS-1&amp;2</t>
  </si>
  <si>
    <t>Grey</t>
  </si>
  <si>
    <t>MLS to MLS</t>
  </si>
  <si>
    <t>Green</t>
  </si>
  <si>
    <t>Switch to Cams</t>
  </si>
  <si>
    <t>Cable Startpoint</t>
  </si>
  <si>
    <t>Cable Endpoint</t>
  </si>
  <si>
    <t>Cable Tag:</t>
  </si>
  <si>
    <t>Length of the cable(m)</t>
  </si>
  <si>
    <t>10% of the Cable</t>
  </si>
  <si>
    <t>Total Cable</t>
  </si>
  <si>
    <t>MLS 1 - G0/1</t>
  </si>
  <si>
    <t>MLS 2 - G0/1</t>
  </si>
  <si>
    <t>MLS 1 - G0/2</t>
  </si>
  <si>
    <t>MLS 2 - G0/2</t>
  </si>
  <si>
    <t>Camera_1 - Fa0/0</t>
  </si>
  <si>
    <t>Camera_2 - Fa0/0</t>
  </si>
  <si>
    <t>Total:</t>
  </si>
  <si>
    <t>60m</t>
  </si>
  <si>
    <t>15m</t>
  </si>
  <si>
    <t>MLS 1 - G0/5</t>
  </si>
  <si>
    <t>MLS 2 - G0/5</t>
  </si>
  <si>
    <t>PC(A) - Fa0/0</t>
  </si>
  <si>
    <t>PC(B) - Fa0/0</t>
  </si>
  <si>
    <t>PC(C) - Fa0/0</t>
  </si>
  <si>
    <t>PC(D) - Fa0/0</t>
  </si>
  <si>
    <t>IP Phone - Fa0/0</t>
  </si>
  <si>
    <t>Biometric Scanner_2 - Fa0/0</t>
  </si>
  <si>
    <t>Biometric Scanner_3 - Fa0/0</t>
  </si>
  <si>
    <t>CASHIER ROOM</t>
  </si>
  <si>
    <t>Cable Tag</t>
  </si>
  <si>
    <t>Camera_6 - Fa0/0</t>
  </si>
  <si>
    <t>Camera_7 - Fa0/0</t>
  </si>
  <si>
    <t>Biometric Scanner_4 - Fa0/0</t>
  </si>
  <si>
    <t>CASINO FLOOR</t>
  </si>
  <si>
    <t>150m</t>
  </si>
  <si>
    <t>120m</t>
  </si>
  <si>
    <t>10%of the Cable</t>
  </si>
  <si>
    <t>MLS 1 - G0/7</t>
  </si>
  <si>
    <t>MLS 2 - G0/7</t>
  </si>
  <si>
    <t>Kiosk 1- Fa 0/0</t>
  </si>
  <si>
    <t>Kiosk 2- Fa 0/0</t>
  </si>
  <si>
    <t>Kiosk 3- Fa 0/0</t>
  </si>
  <si>
    <t>Camera_3 - Fa0/0</t>
  </si>
  <si>
    <t>Camera_4 - Fa0/0</t>
  </si>
  <si>
    <t>Camera_5 - Fa0/0</t>
  </si>
  <si>
    <t>Camera_8 - Fa0/0</t>
  </si>
  <si>
    <t>Camera_9 - Fa0/0</t>
  </si>
  <si>
    <t>Camera_10 - Fa0/0</t>
  </si>
  <si>
    <t>Camera_11 - Fa0/0</t>
  </si>
  <si>
    <t>Camera_12- Fa0/0</t>
  </si>
  <si>
    <t>Camera_13 - Fa0/0</t>
  </si>
  <si>
    <t>Camera_14 - Fa0/0</t>
  </si>
  <si>
    <t>Camera_15 - Fa0/0</t>
  </si>
  <si>
    <t>Biometric Scanner 5 - Fa0/0</t>
  </si>
  <si>
    <t>Biometric Scanner 6 - Fa0/0</t>
  </si>
  <si>
    <t>10%(Cable)</t>
  </si>
  <si>
    <t>PC(A) - Fa 0/0</t>
  </si>
  <si>
    <t>PC(B) - Fa 0/0</t>
  </si>
  <si>
    <t>PC(C) - Fa 0/0</t>
  </si>
  <si>
    <t>PC(D) - Fa 0/0</t>
  </si>
  <si>
    <t>PC(E) - Fa 0/0</t>
  </si>
  <si>
    <t>PC(F) - Fa 0/0</t>
  </si>
  <si>
    <t>PC(G) - Fa 0/0</t>
  </si>
  <si>
    <t>PC(H) - Fa 0/0</t>
  </si>
  <si>
    <t>PC(I) - Fa 0/0</t>
  </si>
  <si>
    <t>PC(J) - Fa 0/0</t>
  </si>
  <si>
    <t>SHOPS</t>
  </si>
  <si>
    <t>Length(10%)</t>
  </si>
  <si>
    <t>MLS 1 - G0/9</t>
  </si>
  <si>
    <t>PC(B) - Fa 0/1</t>
  </si>
  <si>
    <t>Camera_1 - Fa0/1</t>
  </si>
  <si>
    <t>Camera_2 - Fa0/1</t>
  </si>
  <si>
    <t>PC(C) - Fa 0/1</t>
  </si>
  <si>
    <t>PC(D) - Fa 0/1</t>
  </si>
  <si>
    <t>Kiosk_4 - Fa0/0</t>
  </si>
  <si>
    <t>DEPOT</t>
  </si>
  <si>
    <t>Fibre</t>
  </si>
  <si>
    <t>Purple</t>
  </si>
  <si>
    <t>Total Cable(m)</t>
  </si>
  <si>
    <t>MLS 1 - G0/10</t>
  </si>
  <si>
    <t>MLS 2 - G0/10</t>
  </si>
  <si>
    <t>Camera_3- Fa0/2</t>
  </si>
  <si>
    <t>Camera_4- Fa0/3</t>
  </si>
  <si>
    <t>Total Cables</t>
  </si>
  <si>
    <t>Cable</t>
  </si>
  <si>
    <t>Total(m)</t>
  </si>
  <si>
    <t>Blue (Cat 6)</t>
  </si>
  <si>
    <t>Yellow (Cat 6)</t>
  </si>
  <si>
    <t>Red (Cat 6)</t>
  </si>
  <si>
    <t>Grey (Cat 6)</t>
  </si>
  <si>
    <t>Green (Cat 6)</t>
  </si>
  <si>
    <t>Purple (Cat 6)</t>
  </si>
  <si>
    <t>Servers to Switch</t>
  </si>
  <si>
    <t>AccesPoint PT - Fa0/0</t>
  </si>
  <si>
    <t>AccesPoint PT - Fa0/4</t>
  </si>
  <si>
    <t>MLS 2 - G0/9</t>
  </si>
  <si>
    <t>RT1(G00)-MLS1-G10</t>
  </si>
  <si>
    <t>RT1(G01)-MLS2-G10</t>
  </si>
  <si>
    <t>RT2(G00)-MLS1-G11</t>
  </si>
  <si>
    <t>RT2(G01)-MLS2-G11</t>
  </si>
  <si>
    <t>AccessPoint-PT - Fa0/0</t>
  </si>
  <si>
    <t>Total</t>
  </si>
  <si>
    <t>Cat 7</t>
  </si>
  <si>
    <t>Central Server - F0</t>
  </si>
  <si>
    <t>MLS1 -F0/8</t>
  </si>
  <si>
    <t>Central Server - F1</t>
  </si>
  <si>
    <t>Back-Up Central Server - F0</t>
  </si>
  <si>
    <t>Back-Up Central Server - F1</t>
  </si>
  <si>
    <t>MLS2 -F0/7</t>
  </si>
  <si>
    <t>MLS1 -F0/7</t>
  </si>
  <si>
    <t>MLS2 -F0/8</t>
  </si>
  <si>
    <t>Main_Router - F0/0</t>
  </si>
  <si>
    <t>Main_Router - F 0/1</t>
  </si>
  <si>
    <t>Back-Up_Router - F0/1</t>
  </si>
  <si>
    <t>Back-Up_Router - F0/0</t>
  </si>
  <si>
    <t>MLS 1 - F0/9</t>
  </si>
  <si>
    <t>MLS 1 - F0/10</t>
  </si>
  <si>
    <t>MLS 1 - F0/11</t>
  </si>
  <si>
    <t>MLS 1 - F0/12</t>
  </si>
  <si>
    <t>MLS 2 - F0/10</t>
  </si>
  <si>
    <t>MLS 2 - F0/9</t>
  </si>
  <si>
    <t>MLS 2 - F0/11</t>
  </si>
  <si>
    <t>MLS 2 - F0/12</t>
  </si>
  <si>
    <t>MLS1(G09)-MLS2-G09</t>
  </si>
  <si>
    <t>MLS1(G010)-MLS2-G010</t>
  </si>
  <si>
    <t>MLS1(G011)-MLS2-G011</t>
  </si>
  <si>
    <t>MLS1(G012)-MLS2-G012</t>
  </si>
  <si>
    <t>IT Suppot_Sw- G0/1</t>
  </si>
  <si>
    <t>IT Suppot_Sw- G0/2</t>
  </si>
  <si>
    <t>IT Suppot_Sw- Fa0/4</t>
  </si>
  <si>
    <t>IT Suppot_Sw- Fa0/5</t>
  </si>
  <si>
    <t>IT Suppot_Sw- Fa0/6</t>
  </si>
  <si>
    <t>IT Suppot_Sw- Fa0/7</t>
  </si>
  <si>
    <t>IT Suppot_Sw- Fa0/8</t>
  </si>
  <si>
    <t>IT Suppot_Sw- Fa0/9</t>
  </si>
  <si>
    <t>IT Suppot_Sw- Fa0/10</t>
  </si>
  <si>
    <t>IT Suppot_Sw- Fa0/11</t>
  </si>
  <si>
    <t>IT Suppot_Sw- Fa0/12</t>
  </si>
  <si>
    <t>IT Suppot_Sw- Fa0/13</t>
  </si>
  <si>
    <t>IT Suppot_Sw- Fa0/14</t>
  </si>
  <si>
    <t>IT(Sw1)(G01)-MLS1-G05</t>
  </si>
  <si>
    <t>IT(Sw1)G02)-MLS2-G05</t>
  </si>
  <si>
    <t>IT(Sw1)(F04)-PC-01</t>
  </si>
  <si>
    <t>IT(Sw1)(F05)-PC-02</t>
  </si>
  <si>
    <t>IT(Sw1)(F06)-PC-03</t>
  </si>
  <si>
    <t>IT(Sw1)(F07)-PC-04</t>
  </si>
  <si>
    <t>IT(Sw1)(F08)-CAM-01</t>
  </si>
  <si>
    <t>IT(Sw1)(F09)-CAM-02</t>
  </si>
  <si>
    <t>IT(Sw1)(F10)-CAM-03</t>
  </si>
  <si>
    <t>IT(Sw1)(F11)-CAM-04</t>
  </si>
  <si>
    <t>IT(Sw1)(F12)-IP-01</t>
  </si>
  <si>
    <t>IT(Sw1)(F13)-BS-02</t>
  </si>
  <si>
    <t>IT(Sw1)(F14)-BS-03</t>
  </si>
  <si>
    <t>IT SUPPORT ROOM</t>
  </si>
  <si>
    <t>IT Suppot_Sw - Fa 0/1</t>
  </si>
  <si>
    <t>IT Suppot_Sw - Fa 0/2</t>
  </si>
  <si>
    <t>IT Suppot_Sw - Fa 0/3</t>
  </si>
  <si>
    <t>Biometric Scanner_1 - Fa0/0</t>
  </si>
  <si>
    <t>Cashiers_Sw - G0/1</t>
  </si>
  <si>
    <t>Cashiers_Sw - G0/2</t>
  </si>
  <si>
    <t>Cashiers_Sw - Fa0/1</t>
  </si>
  <si>
    <t>Cashiers_Sw - Fa0/2</t>
  </si>
  <si>
    <t>Cashiers_Sw - Fa0/3</t>
  </si>
  <si>
    <t>Cashiers_Sw - Fa0/4</t>
  </si>
  <si>
    <t>Cashiers_Sw - Fa0/5</t>
  </si>
  <si>
    <t>Cashiers_Sw - Fa0/6</t>
  </si>
  <si>
    <t>Cashiers_Sw - Fa0/7</t>
  </si>
  <si>
    <t>Cashiers_Sw - Fa0/8</t>
  </si>
  <si>
    <t>CaSW(F01)-PC-A</t>
  </si>
  <si>
    <t>CaSW(F02)-PC-B</t>
  </si>
  <si>
    <t>CaSW(F03)-PC-C</t>
  </si>
  <si>
    <t>CaSW(F04)-PC-D</t>
  </si>
  <si>
    <t>CaSW(F05)-CAM-06</t>
  </si>
  <si>
    <t>CaSW(F05)-CAM-07</t>
  </si>
  <si>
    <t>CaSW(F07)-IP-02</t>
  </si>
  <si>
    <t>CaSW(F08)-BS-04</t>
  </si>
  <si>
    <t>MLS 2 - F0/2</t>
  </si>
  <si>
    <t>MLS 1 - F0/2</t>
  </si>
  <si>
    <t>CaSW(G01)-MLS1-G02</t>
  </si>
  <si>
    <t>CaSW(G02)-MLS2-G02</t>
  </si>
  <si>
    <t>Shops_Sw - G0/1</t>
  </si>
  <si>
    <t>Shops_Sw - G0/2</t>
  </si>
  <si>
    <t>Shops_Sw to MLS-1&amp;2</t>
  </si>
  <si>
    <t xml:space="preserve">Shops_Sw to Kiosks </t>
  </si>
  <si>
    <t>Shops_Sw to AccessPoint</t>
  </si>
  <si>
    <t>Shops_Sw to Biometric Scanner</t>
  </si>
  <si>
    <t>Shops_Sw to Cams</t>
  </si>
  <si>
    <t>Shops_Sw - F0/1</t>
  </si>
  <si>
    <t>Shops_Sw - F0/2</t>
  </si>
  <si>
    <t>Shops_Sw - F0/3</t>
  </si>
  <si>
    <t>Shops_Sw - F0/4</t>
  </si>
  <si>
    <t>Shops_Sw - F0/5</t>
  </si>
  <si>
    <t>Shops_Sw - F0/6</t>
  </si>
  <si>
    <t>Shops_Sw - F0/7</t>
  </si>
  <si>
    <t>Shops_Sw - F0/8</t>
  </si>
  <si>
    <t>Shops_Sw - F0/9</t>
  </si>
  <si>
    <t>Shops_Sw - F0/10</t>
  </si>
  <si>
    <t>Shops_Sw - F0/11</t>
  </si>
  <si>
    <t>Shops_Sw - F0/12</t>
  </si>
  <si>
    <t>Shops_Sw - F0/13</t>
  </si>
  <si>
    <t>Shops_Sw - F0/14</t>
  </si>
  <si>
    <t>Shops_Sw - F0/15</t>
  </si>
  <si>
    <t>Shops_Sw - F0/16</t>
  </si>
  <si>
    <t>Shops_Sw - F0/17</t>
  </si>
  <si>
    <t>Shops_Sw - F0/18</t>
  </si>
  <si>
    <t>Shops_Sw - F0/19</t>
  </si>
  <si>
    <t>Shops_Sw - F0/20</t>
  </si>
  <si>
    <t>Cashiers_Sw to MLS-1&amp;2</t>
  </si>
  <si>
    <t xml:space="preserve">Cashiers_Sw to PC's </t>
  </si>
  <si>
    <t>Cashiers_Sw to IP Phone</t>
  </si>
  <si>
    <t>Cashiers_Sw to Biometric Scanner</t>
  </si>
  <si>
    <t>Cashiers_Sw to Cams</t>
  </si>
  <si>
    <t>Internet Cafe_Swto MLS-1&amp;2</t>
  </si>
  <si>
    <t xml:space="preserve">Internet Cafe_Swto PC's </t>
  </si>
  <si>
    <t>Internet Cafe_Swto AccessPoint-PT</t>
  </si>
  <si>
    <t>Internet Cafe_Swto Biometric Scanner</t>
  </si>
  <si>
    <t>Internet Cafe_Swto Cams</t>
  </si>
  <si>
    <t>Internet Cafe_Sw- G0/1</t>
  </si>
  <si>
    <t>Internet Cafe_Sw- G0/2</t>
  </si>
  <si>
    <t>Internet Cafe_Sw- Fa0/1</t>
  </si>
  <si>
    <t>Internet Cafe_Sw- Fa0/2</t>
  </si>
  <si>
    <t>Internet Cafe_Sw- Fa0/3</t>
  </si>
  <si>
    <t>Internet Cafe_Sw- Fa0/4</t>
  </si>
  <si>
    <t>Internet Cafe_Sw- Fa0/5</t>
  </si>
  <si>
    <t>Internet Cafe_Sw- Fa0/6</t>
  </si>
  <si>
    <t>Internet Cafe_Sw- Fa0/7</t>
  </si>
  <si>
    <t>Internet Cafe_Sw- Fa0/8</t>
  </si>
  <si>
    <t>Internet Cafe_Sw- Fa0/9</t>
  </si>
  <si>
    <t>Internet Cafe_Sw- Fa0/10</t>
  </si>
  <si>
    <t>Internet Cafe_Sw- Fa0/11</t>
  </si>
  <si>
    <t>Internet Cafe_Sw- Fa0/12</t>
  </si>
  <si>
    <t>Internet Cafe_Sw- Fa0/13</t>
  </si>
  <si>
    <t>Internet Cafe_Sw- Fa0/14</t>
  </si>
  <si>
    <t>MLS 1 - F0/5</t>
  </si>
  <si>
    <t>MLS 2 - F0/5</t>
  </si>
  <si>
    <t>Shops_Swto MLS-1&amp;2</t>
  </si>
  <si>
    <t xml:space="preserve">Shops_Swto PC's </t>
  </si>
  <si>
    <t>Shops_Swto Kiosk</t>
  </si>
  <si>
    <t>Shops_Swto Cams</t>
  </si>
  <si>
    <t>Shops_Sw- G0/1</t>
  </si>
  <si>
    <t>Shops_Sw- G0/2</t>
  </si>
  <si>
    <t>Shops_Sw- Fa0/1</t>
  </si>
  <si>
    <t>Shops_Sw- Fa0/2</t>
  </si>
  <si>
    <t>Shops_Sw- Fa0/3</t>
  </si>
  <si>
    <t>Shops_Sw- Fa0/4</t>
  </si>
  <si>
    <t>Shops_Sw- Fa0/5</t>
  </si>
  <si>
    <t>Shops_Sw- Fa0/6</t>
  </si>
  <si>
    <t>Shops_Sw- Fa0/7</t>
  </si>
  <si>
    <t>Shops_Sw- Fa0/8</t>
  </si>
  <si>
    <t>Shops_Sw- Fa0/9</t>
  </si>
  <si>
    <t>Shops_Sw- Fa0/10</t>
  </si>
  <si>
    <t>Shops_Sw- Fa0/11</t>
  </si>
  <si>
    <t>Shops_Sw- Fa0/12</t>
  </si>
  <si>
    <t>Shops_Sw- Fa0/13</t>
  </si>
  <si>
    <t>Shops_Sw- Fa0/14</t>
  </si>
  <si>
    <t>Shops_Sw- Fa0/15</t>
  </si>
  <si>
    <t>Shops_Sw- Fa0/16</t>
  </si>
  <si>
    <t>Shops_Sw- Fa0/17</t>
  </si>
  <si>
    <t>Shops_Sw- Fa0/18</t>
  </si>
  <si>
    <t>Shops_Sw- Fa0/19</t>
  </si>
  <si>
    <t>Shops_Sw- Fa0/20</t>
  </si>
  <si>
    <t>Shops_Sw- Fa0/21</t>
  </si>
  <si>
    <t>Shops_Sw- Fa0/22</t>
  </si>
  <si>
    <t>Shops_Sw- Fa0/23</t>
  </si>
  <si>
    <t>Shops_Sw- Fa0/24</t>
  </si>
  <si>
    <t>Shops_Sw- Fa0/25</t>
  </si>
  <si>
    <t>Shops_Sw- Fa0/26</t>
  </si>
  <si>
    <t>Shops_Sw- Fa0/27</t>
  </si>
  <si>
    <t>Shops_Sw- Fa0/28</t>
  </si>
  <si>
    <t>Shops_Sw- Fa0/29</t>
  </si>
  <si>
    <t>Shops_Sw- Fa0/30</t>
  </si>
  <si>
    <t>Shops_Sw- Fa0/31</t>
  </si>
  <si>
    <t>Shops_Sw- Fa0/32</t>
  </si>
  <si>
    <t>Shops_Sw- Fa0/33</t>
  </si>
  <si>
    <t>Shops_Sw- Fa0/34</t>
  </si>
  <si>
    <t>Shops_Sw- Fa0/35</t>
  </si>
  <si>
    <t>Shops_Sw- Fa0/36</t>
  </si>
  <si>
    <t>Shops_Sw- Fa0/37</t>
  </si>
  <si>
    <t>Shops_Sw- Fa0/38</t>
  </si>
  <si>
    <t>Sh(Sw)(G01)-MLS1-G09</t>
  </si>
  <si>
    <t>Sh(Sw)(G02)-MLS2-G09</t>
  </si>
  <si>
    <t>Sh(Sw)(F01)-S1(PC-A)</t>
  </si>
  <si>
    <t>Sh(Sw)(F02)-S1(CAM-01)</t>
  </si>
  <si>
    <t>Sh(Sw)(F03)-S1(CAM-02)</t>
  </si>
  <si>
    <t>Sh(Sw)(F04)-S2(PC-B)</t>
  </si>
  <si>
    <t>Sh(Sw)(F05)-S2(CAM-01)</t>
  </si>
  <si>
    <t>Sh(Sw)(F06)-S2(CAM-02)</t>
  </si>
  <si>
    <t>Sh(Sw)(F07)-S3(PC-C)</t>
  </si>
  <si>
    <t>Sh(Sw)(F08)-S3(CAM-01)</t>
  </si>
  <si>
    <t>Sh(Sw)(F09)-S3(CAM-02)</t>
  </si>
  <si>
    <t>Sh(Sw)(F10)-S4(PC-D)</t>
  </si>
  <si>
    <t>Sh(Sw)(F11)-S4(CAM-01)</t>
  </si>
  <si>
    <t>Sh(Sw)(F12)-S4(CAM-02)</t>
  </si>
  <si>
    <t>Sh(Sw)(F13)-S5(PC-E)</t>
  </si>
  <si>
    <t>Sh(Sw)(F14)-S5(CAM-01)</t>
  </si>
  <si>
    <t>Sh(Sw)(F15)-S5(CAM-02)</t>
  </si>
  <si>
    <t>Sh(Sw)(F16)-S6(PC-F)</t>
  </si>
  <si>
    <t>Sh(Sw)(F17)-S6(CAM-01)</t>
  </si>
  <si>
    <t>Sh(Sw)(F18)-S6(CAM-02)</t>
  </si>
  <si>
    <t>Sh(Sw)(F19)-S7(PC-G)</t>
  </si>
  <si>
    <t>Sh(Sw)(F20)-S7(CAM-01)</t>
  </si>
  <si>
    <t>Sh(Sw)(F21)-S7(CAM-02)</t>
  </si>
  <si>
    <t>Sh(Sw)(F22)-S8(PC-H)</t>
  </si>
  <si>
    <t>Sh(Sw)(F23)-S8(CAM-01)</t>
  </si>
  <si>
    <t>Sh(Sw)(F24)-S8(CAM-02)</t>
  </si>
  <si>
    <t>Sh(Sw)(F25)-S9(PC-I)</t>
  </si>
  <si>
    <t>Sh(Sw)(F26)-S9(CAM-01)</t>
  </si>
  <si>
    <t>Sh(Sw)(F27)-S9(CAM-02)</t>
  </si>
  <si>
    <t>Sh(Sw)(F28)-S10(PC-J)</t>
  </si>
  <si>
    <t>Sh(Sw)(F29)-S10(CAM-01)</t>
  </si>
  <si>
    <t>Sh(Sw)(F30)-S10(CAM-02)</t>
  </si>
  <si>
    <t>Sh(Sw)(F31)-OUT(CAM-01)</t>
  </si>
  <si>
    <t>Sh(Sw)(F32)-OUT(CAM-02)</t>
  </si>
  <si>
    <t>Sh(Sw)(F33)-OUT(CAM-03)</t>
  </si>
  <si>
    <t>Sh(Sw)(F34)-OUT(CAM-04)</t>
  </si>
  <si>
    <t>Sh(Sw)(F35)-OUT(CAM-05)</t>
  </si>
  <si>
    <t>Sh(Sw)(F36)-OUT(CAM-06)</t>
  </si>
  <si>
    <t>Sh(Sw)(F37)-KIOK-04</t>
  </si>
  <si>
    <t>Sh(Sw)(F38)-APT-00</t>
  </si>
  <si>
    <t>INTERNET CAFE ROOM</t>
  </si>
  <si>
    <t>Depot_Sw - G0/0</t>
  </si>
  <si>
    <t>Depot_Sw - G0/1</t>
  </si>
  <si>
    <t>Depot_Sw - Fa0/2</t>
  </si>
  <si>
    <t>Depot_Sw - Fa0/3</t>
  </si>
  <si>
    <t>Depot_Sw - Fa0/4</t>
  </si>
  <si>
    <t>Depot_Sw - Fa0/5</t>
  </si>
  <si>
    <t>Depot_Sw - Fa0/6</t>
  </si>
  <si>
    <t>Depot_Sw - Fa0/7</t>
  </si>
  <si>
    <t>Depot_Sw - Fa0/8</t>
  </si>
  <si>
    <t>IT Suppot_Sw to MLS-1&amp;2</t>
  </si>
  <si>
    <t xml:space="preserve">IT Suppot_Sw to Monitors/PC's </t>
  </si>
  <si>
    <t>IT Suppot_Sw to IP Phone</t>
  </si>
  <si>
    <t>IT Suppot_Sw to Biometric Scanner</t>
  </si>
  <si>
    <t>IT Suppot_Sw to Cams</t>
  </si>
  <si>
    <t>MLS1 - F0/14</t>
  </si>
  <si>
    <t>MLS2 - F0/13</t>
  </si>
  <si>
    <t>Depot Server - F0</t>
  </si>
  <si>
    <t>Depot Server - F1</t>
  </si>
  <si>
    <t>MLS1-(F0/14)-DS-F0</t>
  </si>
  <si>
    <t>MLS2-(F0/13)-DS-F1</t>
  </si>
  <si>
    <t>Depot_Sw to MLS-1&amp;2</t>
  </si>
  <si>
    <t xml:space="preserve">Depot_Sw to Depot-Server </t>
  </si>
  <si>
    <t xml:space="preserve">Depot_Sw to Monitors/PC's </t>
  </si>
  <si>
    <t>Depot_Sw to IP Phone</t>
  </si>
  <si>
    <t>Depot_Sw to AccesPoint-PT 3</t>
  </si>
  <si>
    <t>Depot_Sw to Cams</t>
  </si>
  <si>
    <t>ShSW(G01)-MLS1-G07</t>
  </si>
  <si>
    <t>ShSW(G02)-MLS1-G07</t>
  </si>
  <si>
    <t>ShSW(F01)-KIO-01</t>
  </si>
  <si>
    <t>ShSW(F02)-KIO-02</t>
  </si>
  <si>
    <t>ShSW(F03)-KIO-03</t>
  </si>
  <si>
    <t>ShSW(F04)-CAM-01</t>
  </si>
  <si>
    <t>ShSW(F05)-CAM-02</t>
  </si>
  <si>
    <t>ShSW(F06)-CAM-03</t>
  </si>
  <si>
    <t>ShSW(F07)-CAM-04</t>
  </si>
  <si>
    <t>ShSW(F08)-CAM-05</t>
  </si>
  <si>
    <t>ShSW(F09)-CAM-06</t>
  </si>
  <si>
    <t>ShSW(F10)-CAM-07</t>
  </si>
  <si>
    <t>ShSW(F11)-CAM-08</t>
  </si>
  <si>
    <t>ShSW(F12)-CAM-09</t>
  </si>
  <si>
    <t>ShSW(F13)-CAM-10</t>
  </si>
  <si>
    <t>ShSW(F14)-CAM-11</t>
  </si>
  <si>
    <t>ShSW(F15)-CAM-12</t>
  </si>
  <si>
    <t>ShSW(F16)-CAM-13</t>
  </si>
  <si>
    <t>ShSW(F17)-CAM-13</t>
  </si>
  <si>
    <t>ShSW(F18)-CAM-15</t>
  </si>
  <si>
    <t>ShSW(F19)-APT-00</t>
  </si>
  <si>
    <t>ShSW(F20)-BIO-05</t>
  </si>
  <si>
    <t>ICSw(G01)-MLS1-F05</t>
  </si>
  <si>
    <t>ICSw(G02)-MLS2-F05</t>
  </si>
  <si>
    <t>ICSw(F01)-PC-A</t>
  </si>
  <si>
    <t>ICSw(F02)-PC-B</t>
  </si>
  <si>
    <t>ICSw(F03)-PC-C</t>
  </si>
  <si>
    <t>ICSw(F04)-PC-D</t>
  </si>
  <si>
    <t>ICSw(F05)-PC-E</t>
  </si>
  <si>
    <t>ICSw(F06)-PC-F</t>
  </si>
  <si>
    <t>ICSw(F07)-PC-G</t>
  </si>
  <si>
    <t>ICSw(F08)-PC-H</t>
  </si>
  <si>
    <t>ICSw(F09)-PC-I</t>
  </si>
  <si>
    <t>ICSw(F10)-PC-J</t>
  </si>
  <si>
    <t>ICSw(F11)-CAM-01</t>
  </si>
  <si>
    <t>ICSw(F12)-CAM-02</t>
  </si>
  <si>
    <t>ICSw(F13)-APT-02</t>
  </si>
  <si>
    <t>ICSw(F14)-BIO-06</t>
  </si>
  <si>
    <t>DP(G00)-MLS1-G10</t>
  </si>
  <si>
    <t>DP(G01)-MLS2-G10</t>
  </si>
  <si>
    <t>DP(F02)-IP-03</t>
  </si>
  <si>
    <t>DP(F03)-PC-A</t>
  </si>
  <si>
    <t>DP(F04)-CAM-01</t>
  </si>
  <si>
    <t>DP(F05)-CAM-02</t>
  </si>
  <si>
    <t>DP(F06)-CAM-03</t>
  </si>
  <si>
    <t>DP(F07)-CAM-04</t>
  </si>
  <si>
    <t>DP(F08)-APT-03</t>
  </si>
  <si>
    <t>ITSw(F01)-CAM-01</t>
  </si>
  <si>
    <t>ITSw(F02)-CAM-02</t>
  </si>
  <si>
    <t>ITSw(F04)-BS-01</t>
  </si>
  <si>
    <t>CS(G00)-ITSw-F01</t>
  </si>
  <si>
    <t>CS(G00)-ITSw-F02</t>
  </si>
  <si>
    <t>BCS(G00)-ITSw-F02</t>
  </si>
  <si>
    <t>BCS(G00)-ITSw-F03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</si>
</sst>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6" fillId="5" borderId="10" applyNumberFormat="0" applyAlignment="0" applyProtection="0"/>
    <xf numFmtId="0" fontId="11" fillId="0" borderId="12" applyNumberFormat="0" applyFill="0" applyAlignment="0" applyProtection="0"/>
    <xf numFmtId="0" fontId="12" fillId="6" borderId="13" applyNumberFormat="0" applyAlignment="0" applyProtection="0"/>
    <xf numFmtId="0" fontId="10" fillId="7" borderId="14" applyNumberFormat="0" applyFont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2" borderId="0" xfId="1" applyAlignment="1"/>
    <xf numFmtId="9" fontId="2" fillId="2" borderId="0" xfId="1" applyNumberFormat="1"/>
    <xf numFmtId="0" fontId="0" fillId="0" borderId="3" xfId="0" applyBorder="1"/>
    <xf numFmtId="0" fontId="4" fillId="0" borderId="0" xfId="0" applyFont="1"/>
    <xf numFmtId="0" fontId="1" fillId="0" borderId="1" xfId="0" applyFont="1" applyBorder="1"/>
    <xf numFmtId="0" fontId="1" fillId="0" borderId="4" xfId="0" applyFont="1" applyBorder="1"/>
    <xf numFmtId="0" fontId="0" fillId="0" borderId="5" xfId="0" applyBorder="1"/>
    <xf numFmtId="0" fontId="1" fillId="4" borderId="6" xfId="0" applyFont="1" applyFill="1" applyBorder="1"/>
    <xf numFmtId="0" fontId="2" fillId="2" borderId="0" xfId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wrapText="1"/>
    </xf>
    <xf numFmtId="0" fontId="1" fillId="0" borderId="0" xfId="0" applyFont="1"/>
    <xf numFmtId="0" fontId="7" fillId="0" borderId="0" xfId="0" applyFont="1"/>
    <xf numFmtId="0" fontId="8" fillId="0" borderId="2" xfId="0" applyFont="1" applyBorder="1"/>
    <xf numFmtId="0" fontId="9" fillId="0" borderId="9" xfId="0" quotePrefix="1" applyFont="1" applyBorder="1"/>
    <xf numFmtId="0" fontId="0" fillId="0" borderId="11" xfId="0" applyBorder="1"/>
    <xf numFmtId="0" fontId="6" fillId="5" borderId="10" xfId="2"/>
    <xf numFmtId="0" fontId="12" fillId="6" borderId="13" xfId="4"/>
    <xf numFmtId="0" fontId="11" fillId="3" borderId="12" xfId="3" applyFill="1"/>
    <xf numFmtId="0" fontId="10" fillId="8" borderId="15" xfId="6" applyBorder="1" applyAlignment="1">
      <alignment horizontal="center"/>
    </xf>
    <xf numFmtId="0" fontId="10" fillId="8" borderId="18" xfId="6" applyBorder="1" applyAlignment="1">
      <alignment horizontal="center"/>
    </xf>
    <xf numFmtId="0" fontId="10" fillId="8" borderId="19" xfId="6" applyBorder="1"/>
    <xf numFmtId="0" fontId="10" fillId="8" borderId="20" xfId="6" applyBorder="1" applyAlignment="1">
      <alignment horizontal="center"/>
    </xf>
    <xf numFmtId="0" fontId="10" fillId="8" borderId="22" xfId="6" applyBorder="1"/>
    <xf numFmtId="0" fontId="5" fillId="7" borderId="14" xfId="5" applyFont="1"/>
    <xf numFmtId="0" fontId="13" fillId="9" borderId="0" xfId="7" applyFont="1" applyBorder="1" applyAlignment="1">
      <alignment horizontal="center"/>
    </xf>
    <xf numFmtId="0" fontId="11" fillId="3" borderId="12" xfId="3" applyFill="1" applyAlignment="1">
      <alignment horizontal="center"/>
    </xf>
    <xf numFmtId="0" fontId="10" fillId="8" borderId="15" xfId="6" applyBorder="1" applyAlignment="1">
      <alignment horizontal="center"/>
    </xf>
    <xf numFmtId="0" fontId="10" fillId="8" borderId="16" xfId="6" applyBorder="1" applyAlignment="1">
      <alignment horizontal="center"/>
    </xf>
    <xf numFmtId="0" fontId="10" fillId="8" borderId="17" xfId="6" applyBorder="1" applyAlignment="1">
      <alignment horizontal="center"/>
    </xf>
    <xf numFmtId="0" fontId="10" fillId="8" borderId="18" xfId="6" applyBorder="1" applyAlignment="1">
      <alignment horizontal="center"/>
    </xf>
    <xf numFmtId="0" fontId="10" fillId="8" borderId="0" xfId="6" applyBorder="1" applyAlignment="1">
      <alignment horizontal="center"/>
    </xf>
    <xf numFmtId="0" fontId="10" fillId="8" borderId="20" xfId="6" applyBorder="1" applyAlignment="1">
      <alignment horizontal="center"/>
    </xf>
    <xf numFmtId="0" fontId="10" fillId="8" borderId="21" xfId="6" applyBorder="1" applyAlignment="1">
      <alignment horizontal="center"/>
    </xf>
  </cellXfs>
  <cellStyles count="8">
    <cellStyle name="40% - Accent4" xfId="6" builtinId="43"/>
    <cellStyle name="40% - Accent6" xfId="7" builtinId="51"/>
    <cellStyle name="Accent3" xfId="1" builtinId="37"/>
    <cellStyle name="Check Cell" xfId="4" builtinId="23"/>
    <cellStyle name="Heading 2" xfId="3" builtinId="17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7" workbookViewId="0">
      <selection activeCell="I33" sqref="I33"/>
    </sheetView>
  </sheetViews>
  <sheetFormatPr defaultRowHeight="15" x14ac:dyDescent="0.25"/>
  <cols>
    <col min="1" max="1" width="27.42578125" bestFit="1" customWidth="1"/>
    <col min="2" max="2" width="26" bestFit="1" customWidth="1"/>
    <col min="3" max="3" width="27.5703125" bestFit="1" customWidth="1"/>
    <col min="4" max="4" width="10.7109375" bestFit="1" customWidth="1"/>
    <col min="5" max="5" width="21.42578125" bestFit="1" customWidth="1"/>
    <col min="6" max="6" width="16.140625" bestFit="1" customWidth="1"/>
    <col min="7" max="7" width="10.85546875" bestFit="1" customWidth="1"/>
    <col min="9" max="9" width="27.140625" bestFit="1" customWidth="1"/>
    <col min="10" max="10" width="4.5703125" bestFit="1" customWidth="1"/>
  </cols>
  <sheetData>
    <row r="1" spans="1:10" ht="39.75" customHeight="1" x14ac:dyDescent="0.55000000000000004">
      <c r="A1" s="29" t="s">
        <v>0</v>
      </c>
      <c r="B1" s="29"/>
      <c r="C1" s="29"/>
      <c r="D1" s="29"/>
      <c r="E1" s="29"/>
      <c r="F1" s="29"/>
      <c r="G1" s="29"/>
    </row>
    <row r="2" spans="1:10" x14ac:dyDescent="0.25">
      <c r="I2" s="2" t="s">
        <v>1</v>
      </c>
      <c r="J2" s="3">
        <v>0.1</v>
      </c>
    </row>
    <row r="3" spans="1:10" ht="18" thickBot="1" x14ac:dyDescent="0.35">
      <c r="B3" s="30" t="s">
        <v>2</v>
      </c>
      <c r="C3" s="30"/>
      <c r="D3" s="30"/>
      <c r="E3" s="30"/>
      <c r="F3" s="30"/>
    </row>
    <row r="4" spans="1:10" ht="18.75" thickTop="1" thickBot="1" x14ac:dyDescent="0.35">
      <c r="B4" s="30" t="s">
        <v>3</v>
      </c>
      <c r="C4" s="30"/>
      <c r="D4" s="30"/>
      <c r="E4" s="30"/>
      <c r="F4" s="22" t="s">
        <v>4</v>
      </c>
    </row>
    <row r="5" spans="1:10" ht="18.75" thickTop="1" thickBot="1" x14ac:dyDescent="0.35">
      <c r="B5" s="30" t="s">
        <v>5</v>
      </c>
      <c r="C5" s="30"/>
      <c r="D5" s="30"/>
      <c r="E5" s="30"/>
      <c r="F5" s="22" t="s">
        <v>6</v>
      </c>
    </row>
    <row r="6" spans="1:10" ht="16.5" thickTop="1" thickBot="1" x14ac:dyDescent="0.3"/>
    <row r="7" spans="1:10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10" ht="15.75" thickTop="1" x14ac:dyDescent="0.25">
      <c r="A8" s="28" t="s">
        <v>11</v>
      </c>
      <c r="B8" s="28" t="s">
        <v>109</v>
      </c>
      <c r="C8" s="28" t="s">
        <v>12</v>
      </c>
      <c r="D8" s="28">
        <f>SUM(G16:G18)</f>
        <v>6.6000000000000005</v>
      </c>
    </row>
    <row r="9" spans="1:10" x14ac:dyDescent="0.25">
      <c r="A9" s="28" t="s">
        <v>13</v>
      </c>
      <c r="B9" s="28" t="s">
        <v>14</v>
      </c>
      <c r="C9" s="28" t="s">
        <v>12</v>
      </c>
      <c r="D9" s="28">
        <f>SUM(G20:G21)</f>
        <v>4.4000000000000004</v>
      </c>
    </row>
    <row r="10" spans="1:10" x14ac:dyDescent="0.25">
      <c r="A10" s="28" t="s">
        <v>15</v>
      </c>
      <c r="B10" s="28" t="s">
        <v>16</v>
      </c>
      <c r="C10" s="28" t="s">
        <v>12</v>
      </c>
      <c r="D10" s="28">
        <f>SUM(G22:G23)</f>
        <v>4.4000000000000004</v>
      </c>
    </row>
    <row r="11" spans="1:10" x14ac:dyDescent="0.25">
      <c r="A11" s="28" t="s">
        <v>17</v>
      </c>
      <c r="B11" s="28" t="s">
        <v>18</v>
      </c>
      <c r="C11" s="28" t="s">
        <v>12</v>
      </c>
      <c r="D11" s="28">
        <f>SUM(G24:G25)</f>
        <v>4.4000000000000004</v>
      </c>
    </row>
    <row r="12" spans="1:10" x14ac:dyDescent="0.25">
      <c r="A12" s="28" t="s">
        <v>19</v>
      </c>
      <c r="B12" s="28" t="s">
        <v>20</v>
      </c>
      <c r="C12" s="28" t="s">
        <v>12</v>
      </c>
      <c r="D12" s="28">
        <f>SUM(G28:G29)</f>
        <v>60.5</v>
      </c>
    </row>
    <row r="14" spans="1:10" ht="15.75" thickBot="1" x14ac:dyDescent="0.3"/>
    <row r="15" spans="1:10" ht="16.5" thickTop="1" thickBot="1" x14ac:dyDescent="0.3">
      <c r="A15" s="21" t="s">
        <v>21</v>
      </c>
      <c r="B15" s="21" t="s">
        <v>22</v>
      </c>
      <c r="C15" s="21" t="s">
        <v>23</v>
      </c>
      <c r="D15" s="21" t="s">
        <v>9</v>
      </c>
      <c r="E15" s="21" t="s">
        <v>24</v>
      </c>
      <c r="F15" s="21" t="s">
        <v>25</v>
      </c>
      <c r="G15" s="21" t="s">
        <v>26</v>
      </c>
    </row>
    <row r="16" spans="1:10" ht="15.75" thickTop="1" x14ac:dyDescent="0.25">
      <c r="A16" s="8" t="s">
        <v>120</v>
      </c>
      <c r="B16" s="8" t="s">
        <v>126</v>
      </c>
      <c r="C16" s="8" t="s">
        <v>413</v>
      </c>
      <c r="D16" s="8" t="s">
        <v>12</v>
      </c>
      <c r="E16" s="8">
        <v>2</v>
      </c>
      <c r="F16" s="8">
        <f>E16*$J$2</f>
        <v>0.2</v>
      </c>
      <c r="G16" s="8">
        <f>E16+F16</f>
        <v>2.2000000000000002</v>
      </c>
    </row>
    <row r="17" spans="1:7" x14ac:dyDescent="0.25">
      <c r="A17" s="8" t="s">
        <v>122</v>
      </c>
      <c r="B17" s="8" t="s">
        <v>125</v>
      </c>
      <c r="C17" s="8" t="s">
        <v>414</v>
      </c>
      <c r="D17" s="8" t="s">
        <v>12</v>
      </c>
      <c r="E17" s="8">
        <v>2</v>
      </c>
      <c r="F17" s="8">
        <f>E17*$J$2</f>
        <v>0.2</v>
      </c>
      <c r="G17" s="8">
        <f>E17+F17</f>
        <v>2.2000000000000002</v>
      </c>
    </row>
    <row r="18" spans="1:7" x14ac:dyDescent="0.25">
      <c r="A18" s="1" t="s">
        <v>123</v>
      </c>
      <c r="B18" s="8" t="s">
        <v>121</v>
      </c>
      <c r="C18" s="8" t="s">
        <v>415</v>
      </c>
      <c r="D18" s="8" t="s">
        <v>12</v>
      </c>
      <c r="E18" s="8">
        <v>2</v>
      </c>
      <c r="F18" s="8">
        <f t="shared" ref="F18:F30" si="0">E18*$J$2</f>
        <v>0.2</v>
      </c>
      <c r="G18" s="8">
        <f>E18+F18</f>
        <v>2.2000000000000002</v>
      </c>
    </row>
    <row r="19" spans="1:7" x14ac:dyDescent="0.25">
      <c r="A19" s="1" t="s">
        <v>124</v>
      </c>
      <c r="B19" s="8" t="s">
        <v>127</v>
      </c>
      <c r="C19" s="8" t="s">
        <v>416</v>
      </c>
      <c r="D19" s="8" t="s">
        <v>119</v>
      </c>
      <c r="E19" s="8">
        <v>2</v>
      </c>
      <c r="F19" s="8">
        <f t="shared" ref="F19" si="1">E19*$J$2</f>
        <v>0.2</v>
      </c>
      <c r="G19" s="8">
        <f>E19+F19</f>
        <v>2.2000000000000002</v>
      </c>
    </row>
    <row r="20" spans="1:7" x14ac:dyDescent="0.25">
      <c r="A20" s="8" t="s">
        <v>128</v>
      </c>
      <c r="B20" s="8" t="s">
        <v>27</v>
      </c>
      <c r="C20" s="8" t="s">
        <v>113</v>
      </c>
      <c r="D20" s="8" t="s">
        <v>12</v>
      </c>
      <c r="E20" s="8">
        <v>2</v>
      </c>
      <c r="F20" s="8">
        <f t="shared" si="0"/>
        <v>0.2</v>
      </c>
      <c r="G20" s="8">
        <f t="shared" ref="G20:G30" si="2">E20+F20</f>
        <v>2.2000000000000002</v>
      </c>
    </row>
    <row r="21" spans="1:7" x14ac:dyDescent="0.25">
      <c r="A21" s="1" t="s">
        <v>129</v>
      </c>
      <c r="B21" s="8" t="s">
        <v>28</v>
      </c>
      <c r="C21" s="8" t="s">
        <v>114</v>
      </c>
      <c r="D21" s="1" t="s">
        <v>12</v>
      </c>
      <c r="E21" s="8">
        <v>2</v>
      </c>
      <c r="F21" s="8">
        <f t="shared" si="0"/>
        <v>0.2</v>
      </c>
      <c r="G21" s="8">
        <f t="shared" si="2"/>
        <v>2.2000000000000002</v>
      </c>
    </row>
    <row r="22" spans="1:7" x14ac:dyDescent="0.25">
      <c r="A22" s="1" t="s">
        <v>130</v>
      </c>
      <c r="B22" s="8" t="s">
        <v>29</v>
      </c>
      <c r="C22" s="8" t="s">
        <v>115</v>
      </c>
      <c r="D22" s="1" t="s">
        <v>12</v>
      </c>
      <c r="E22" s="8">
        <v>2</v>
      </c>
      <c r="F22" s="8">
        <f t="shared" si="0"/>
        <v>0.2</v>
      </c>
      <c r="G22" s="8">
        <f t="shared" si="2"/>
        <v>2.2000000000000002</v>
      </c>
    </row>
    <row r="23" spans="1:7" x14ac:dyDescent="0.25">
      <c r="A23" s="1" t="s">
        <v>131</v>
      </c>
      <c r="B23" s="8" t="s">
        <v>30</v>
      </c>
      <c r="C23" s="8" t="s">
        <v>116</v>
      </c>
      <c r="D23" s="1" t="s">
        <v>12</v>
      </c>
      <c r="E23" s="8">
        <v>2</v>
      </c>
      <c r="F23" s="8">
        <f t="shared" si="0"/>
        <v>0.2</v>
      </c>
      <c r="G23" s="8">
        <f t="shared" si="2"/>
        <v>2.2000000000000002</v>
      </c>
    </row>
    <row r="24" spans="1:7" x14ac:dyDescent="0.25">
      <c r="A24" s="1" t="s">
        <v>132</v>
      </c>
      <c r="B24" s="1" t="s">
        <v>137</v>
      </c>
      <c r="C24" s="1" t="s">
        <v>140</v>
      </c>
      <c r="D24" s="1" t="s">
        <v>12</v>
      </c>
      <c r="E24" s="8">
        <v>2</v>
      </c>
      <c r="F24" s="8">
        <f t="shared" si="0"/>
        <v>0.2</v>
      </c>
      <c r="G24" s="8">
        <f t="shared" si="2"/>
        <v>2.2000000000000002</v>
      </c>
    </row>
    <row r="25" spans="1:7" x14ac:dyDescent="0.25">
      <c r="A25" s="1" t="s">
        <v>133</v>
      </c>
      <c r="B25" s="1" t="s">
        <v>136</v>
      </c>
      <c r="C25" s="1" t="s">
        <v>141</v>
      </c>
      <c r="D25" s="1" t="s">
        <v>12</v>
      </c>
      <c r="E25" s="8">
        <v>2</v>
      </c>
      <c r="F25" s="8">
        <f t="shared" si="0"/>
        <v>0.2</v>
      </c>
      <c r="G25" s="8">
        <f t="shared" si="2"/>
        <v>2.2000000000000002</v>
      </c>
    </row>
    <row r="26" spans="1:7" x14ac:dyDescent="0.25">
      <c r="A26" s="1" t="s">
        <v>134</v>
      </c>
      <c r="B26" s="1" t="s">
        <v>138</v>
      </c>
      <c r="C26" s="1" t="s">
        <v>142</v>
      </c>
      <c r="D26" s="1" t="s">
        <v>12</v>
      </c>
      <c r="E26" s="8">
        <v>2</v>
      </c>
      <c r="F26" s="8">
        <f t="shared" ref="F26:F27" si="3">E26*$J$2</f>
        <v>0.2</v>
      </c>
      <c r="G26" s="8">
        <f t="shared" ref="G26:G27" si="4">E26+F26</f>
        <v>2.2000000000000002</v>
      </c>
    </row>
    <row r="27" spans="1:7" x14ac:dyDescent="0.25">
      <c r="A27" s="1" t="s">
        <v>135</v>
      </c>
      <c r="B27" s="1" t="s">
        <v>139</v>
      </c>
      <c r="C27" s="1" t="s">
        <v>143</v>
      </c>
      <c r="D27" s="1" t="s">
        <v>12</v>
      </c>
      <c r="E27" s="8">
        <v>2</v>
      </c>
      <c r="F27" s="8">
        <f t="shared" si="3"/>
        <v>0.2</v>
      </c>
      <c r="G27" s="8">
        <f t="shared" si="4"/>
        <v>2.2000000000000002</v>
      </c>
    </row>
    <row r="28" spans="1:7" x14ac:dyDescent="0.25">
      <c r="A28" s="1" t="s">
        <v>171</v>
      </c>
      <c r="B28" s="1" t="s">
        <v>31</v>
      </c>
      <c r="C28" s="1" t="s">
        <v>410</v>
      </c>
      <c r="D28" s="1" t="s">
        <v>12</v>
      </c>
      <c r="E28" s="1">
        <f>35</f>
        <v>35</v>
      </c>
      <c r="F28" s="8">
        <f t="shared" si="0"/>
        <v>3.5</v>
      </c>
      <c r="G28" s="8">
        <f t="shared" si="2"/>
        <v>38.5</v>
      </c>
    </row>
    <row r="29" spans="1:7" x14ac:dyDescent="0.25">
      <c r="A29" s="1" t="s">
        <v>172</v>
      </c>
      <c r="B29" s="1" t="s">
        <v>32</v>
      </c>
      <c r="C29" s="1" t="s">
        <v>411</v>
      </c>
      <c r="D29" s="1" t="s">
        <v>12</v>
      </c>
      <c r="E29" s="1">
        <f>20</f>
        <v>20</v>
      </c>
      <c r="F29" s="8">
        <f t="shared" si="0"/>
        <v>2</v>
      </c>
      <c r="G29" s="8">
        <f t="shared" si="2"/>
        <v>22</v>
      </c>
    </row>
    <row r="30" spans="1:7" x14ac:dyDescent="0.25">
      <c r="A30" s="1" t="s">
        <v>173</v>
      </c>
      <c r="B30" s="1" t="s">
        <v>174</v>
      </c>
      <c r="C30" s="1" t="s">
        <v>412</v>
      </c>
      <c r="D30" s="1" t="s">
        <v>12</v>
      </c>
      <c r="E30" s="1">
        <f>20</f>
        <v>20</v>
      </c>
      <c r="F30" s="8">
        <f t="shared" si="0"/>
        <v>2</v>
      </c>
      <c r="G30" s="8">
        <f t="shared" si="2"/>
        <v>22</v>
      </c>
    </row>
    <row r="31" spans="1:7" ht="17.25" x14ac:dyDescent="0.3">
      <c r="F31" s="5" t="s">
        <v>33</v>
      </c>
      <c r="G31" s="6">
        <f>SUM(G16:G30)</f>
        <v>108.89999999999999</v>
      </c>
    </row>
  </sheetData>
  <mergeCells count="4">
    <mergeCell ref="A1:G1"/>
    <mergeCell ref="B3:F3"/>
    <mergeCell ref="B4:E4"/>
    <mergeCell ref="B5:E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opLeftCell="A5" zoomScale="124" zoomScaleNormal="124" workbookViewId="0">
      <selection activeCell="A16" sqref="A16"/>
    </sheetView>
  </sheetViews>
  <sheetFormatPr defaultRowHeight="15" x14ac:dyDescent="0.25"/>
  <cols>
    <col min="1" max="1" width="20.140625" bestFit="1" customWidth="1"/>
    <col min="2" max="2" width="26" bestFit="1" customWidth="1"/>
    <col min="3" max="3" width="26" customWidth="1"/>
    <col min="4" max="4" width="11.28515625" customWidth="1"/>
    <col min="5" max="5" width="21.42578125" bestFit="1" customWidth="1"/>
    <col min="6" max="6" width="15.85546875" bestFit="1" customWidth="1"/>
    <col min="7" max="7" width="10.85546875" bestFit="1" customWidth="1"/>
    <col min="9" max="9" width="27.140625" bestFit="1" customWidth="1"/>
    <col min="10" max="10" width="4.5703125" bestFit="1" customWidth="1"/>
  </cols>
  <sheetData>
    <row r="1" spans="1:12" ht="36" x14ac:dyDescent="0.55000000000000004">
      <c r="A1" s="29" t="s">
        <v>170</v>
      </c>
      <c r="B1" s="29"/>
      <c r="C1" s="29"/>
      <c r="D1" s="29"/>
      <c r="E1" s="29"/>
      <c r="F1" s="29"/>
      <c r="G1" s="29"/>
      <c r="H1" s="29"/>
      <c r="I1" s="29"/>
      <c r="J1" s="29"/>
    </row>
    <row r="2" spans="1:12" ht="15.75" thickBot="1" x14ac:dyDescent="0.3"/>
    <row r="3" spans="1:12" x14ac:dyDescent="0.25">
      <c r="B3" s="31" t="s">
        <v>2</v>
      </c>
      <c r="C3" s="32"/>
      <c r="D3" s="32"/>
      <c r="E3" s="33"/>
    </row>
    <row r="4" spans="1:12" x14ac:dyDescent="0.25">
      <c r="B4" s="34" t="s">
        <v>3</v>
      </c>
      <c r="C4" s="35"/>
      <c r="D4" s="35"/>
      <c r="E4" s="25" t="s">
        <v>34</v>
      </c>
      <c r="I4" s="2" t="s">
        <v>1</v>
      </c>
      <c r="J4" s="3">
        <v>0.1</v>
      </c>
    </row>
    <row r="5" spans="1:12" ht="15.75" thickBot="1" x14ac:dyDescent="0.3">
      <c r="B5" s="36" t="s">
        <v>5</v>
      </c>
      <c r="C5" s="37"/>
      <c r="D5" s="37"/>
      <c r="E5" s="27" t="s">
        <v>35</v>
      </c>
    </row>
    <row r="6" spans="1:12" ht="15.75" thickBot="1" x14ac:dyDescent="0.3"/>
    <row r="7" spans="1:12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12" ht="15.75" thickTop="1" x14ac:dyDescent="0.25">
      <c r="A8" s="28" t="s">
        <v>13</v>
      </c>
      <c r="B8" s="28" t="s">
        <v>346</v>
      </c>
      <c r="C8" s="28" t="s">
        <v>12</v>
      </c>
      <c r="D8" s="28">
        <f>SUM(G16:G17)</f>
        <v>71.5</v>
      </c>
    </row>
    <row r="9" spans="1:12" x14ac:dyDescent="0.25">
      <c r="A9" s="28" t="s">
        <v>15</v>
      </c>
      <c r="B9" s="28" t="s">
        <v>347</v>
      </c>
      <c r="C9" s="28" t="s">
        <v>12</v>
      </c>
      <c r="D9" s="28">
        <f>SUM(G18:G21)</f>
        <v>165</v>
      </c>
    </row>
    <row r="10" spans="1:12" x14ac:dyDescent="0.25">
      <c r="A10" s="28" t="s">
        <v>17</v>
      </c>
      <c r="B10" s="28" t="s">
        <v>348</v>
      </c>
      <c r="C10" s="28" t="s">
        <v>12</v>
      </c>
      <c r="D10" s="28">
        <f>SUM(G26)</f>
        <v>49.5</v>
      </c>
    </row>
    <row r="11" spans="1:12" x14ac:dyDescent="0.25">
      <c r="A11" s="28" t="s">
        <v>11</v>
      </c>
      <c r="B11" s="28" t="s">
        <v>349</v>
      </c>
      <c r="C11" s="28" t="s">
        <v>12</v>
      </c>
      <c r="D11" s="28">
        <f>SUM(G27:G28)</f>
        <v>93.5</v>
      </c>
    </row>
    <row r="12" spans="1:12" x14ac:dyDescent="0.25">
      <c r="A12" s="28" t="s">
        <v>19</v>
      </c>
      <c r="B12" s="28" t="s">
        <v>350</v>
      </c>
      <c r="C12" s="28" t="s">
        <v>12</v>
      </c>
      <c r="D12" s="28">
        <f>SUM(G22:G25)</f>
        <v>171.6</v>
      </c>
    </row>
    <row r="14" spans="1:12" ht="15.75" thickBot="1" x14ac:dyDescent="0.3">
      <c r="I14" s="15"/>
      <c r="J14" s="15"/>
      <c r="K14" s="15"/>
      <c r="L14" s="15"/>
    </row>
    <row r="15" spans="1:12" ht="16.5" thickTop="1" thickBot="1" x14ac:dyDescent="0.3">
      <c r="A15" s="21" t="s">
        <v>21</v>
      </c>
      <c r="B15" s="21" t="s">
        <v>22</v>
      </c>
      <c r="C15" s="21" t="s">
        <v>23</v>
      </c>
      <c r="D15" s="21" t="s">
        <v>9</v>
      </c>
      <c r="E15" s="21" t="s">
        <v>24</v>
      </c>
      <c r="F15" s="21" t="s">
        <v>25</v>
      </c>
      <c r="G15" s="21" t="s">
        <v>26</v>
      </c>
    </row>
    <row r="16" spans="1:12" ht="15.75" thickTop="1" x14ac:dyDescent="0.25">
      <c r="A16" s="8" t="s">
        <v>144</v>
      </c>
      <c r="B16" s="8" t="s">
        <v>36</v>
      </c>
      <c r="C16" s="1" t="s">
        <v>157</v>
      </c>
      <c r="D16" s="8" t="s">
        <v>12</v>
      </c>
      <c r="E16" s="8">
        <f>20+15</f>
        <v>35</v>
      </c>
      <c r="F16" s="8">
        <f>E16*$J$4</f>
        <v>3.5</v>
      </c>
      <c r="G16" s="8">
        <f>E16+F16</f>
        <v>38.5</v>
      </c>
    </row>
    <row r="17" spans="1:7" x14ac:dyDescent="0.25">
      <c r="A17" s="8" t="s">
        <v>145</v>
      </c>
      <c r="B17" s="1" t="s">
        <v>37</v>
      </c>
      <c r="C17" s="1" t="s">
        <v>158</v>
      </c>
      <c r="D17" s="1" t="s">
        <v>12</v>
      </c>
      <c r="E17" s="1">
        <f>30</f>
        <v>30</v>
      </c>
      <c r="F17" s="1">
        <f>E17*$J$4</f>
        <v>3</v>
      </c>
      <c r="G17" s="1">
        <f>E17+F17</f>
        <v>33</v>
      </c>
    </row>
    <row r="18" spans="1:7" x14ac:dyDescent="0.25">
      <c r="A18" s="8" t="s">
        <v>146</v>
      </c>
      <c r="B18" s="1" t="s">
        <v>38</v>
      </c>
      <c r="C18" s="1" t="s">
        <v>159</v>
      </c>
      <c r="D18" s="8" t="s">
        <v>12</v>
      </c>
      <c r="E18" s="14">
        <f>15+15</f>
        <v>30</v>
      </c>
      <c r="F18" s="1">
        <f>E18*$J$4</f>
        <v>3</v>
      </c>
      <c r="G18" s="1">
        <f>E18+F18</f>
        <v>33</v>
      </c>
    </row>
    <row r="19" spans="1:7" x14ac:dyDescent="0.25">
      <c r="A19" s="8" t="s">
        <v>147</v>
      </c>
      <c r="B19" s="1" t="s">
        <v>39</v>
      </c>
      <c r="C19" s="1" t="s">
        <v>160</v>
      </c>
      <c r="D19" s="1" t="s">
        <v>12</v>
      </c>
      <c r="E19" s="14">
        <f>15+20</f>
        <v>35</v>
      </c>
      <c r="F19" s="1">
        <f>E19*$J$4</f>
        <v>3.5</v>
      </c>
      <c r="G19" s="1">
        <f>E19+F19</f>
        <v>38.5</v>
      </c>
    </row>
    <row r="20" spans="1:7" x14ac:dyDescent="0.25">
      <c r="A20" s="8" t="s">
        <v>148</v>
      </c>
      <c r="B20" s="1" t="s">
        <v>40</v>
      </c>
      <c r="C20" s="1" t="s">
        <v>161</v>
      </c>
      <c r="D20" s="8" t="s">
        <v>12</v>
      </c>
      <c r="E20" s="14">
        <f>15+25</f>
        <v>40</v>
      </c>
      <c r="F20" s="1">
        <f t="shared" ref="F20:F21" si="0">E20*$J$4</f>
        <v>4</v>
      </c>
      <c r="G20" s="1">
        <f t="shared" ref="G20:G21" si="1">E20+F20</f>
        <v>44</v>
      </c>
    </row>
    <row r="21" spans="1:7" x14ac:dyDescent="0.25">
      <c r="A21" s="8" t="s">
        <v>149</v>
      </c>
      <c r="B21" s="1" t="s">
        <v>41</v>
      </c>
      <c r="C21" s="1" t="s">
        <v>162</v>
      </c>
      <c r="D21" s="1" t="s">
        <v>12</v>
      </c>
      <c r="E21" s="14">
        <f>15+30</f>
        <v>45</v>
      </c>
      <c r="F21" s="1">
        <f t="shared" si="0"/>
        <v>4.5</v>
      </c>
      <c r="G21" s="1">
        <f t="shared" si="1"/>
        <v>49.5</v>
      </c>
    </row>
    <row r="22" spans="1:7" x14ac:dyDescent="0.25">
      <c r="A22" s="8" t="s">
        <v>150</v>
      </c>
      <c r="B22" s="1" t="s">
        <v>31</v>
      </c>
      <c r="C22" s="1" t="s">
        <v>163</v>
      </c>
      <c r="D22" s="8" t="s">
        <v>12</v>
      </c>
      <c r="E22" s="14">
        <v>38</v>
      </c>
      <c r="F22" s="1">
        <f>E22*$J$4</f>
        <v>3.8000000000000003</v>
      </c>
      <c r="G22" s="1">
        <f>E22+F22</f>
        <v>41.8</v>
      </c>
    </row>
    <row r="23" spans="1:7" x14ac:dyDescent="0.25">
      <c r="A23" s="8" t="s">
        <v>151</v>
      </c>
      <c r="B23" s="1" t="s">
        <v>32</v>
      </c>
      <c r="C23" s="1" t="s">
        <v>164</v>
      </c>
      <c r="D23" s="1" t="s">
        <v>12</v>
      </c>
      <c r="E23" s="14">
        <v>38</v>
      </c>
      <c r="F23" s="1">
        <f>E23*$J$4</f>
        <v>3.8000000000000003</v>
      </c>
      <c r="G23" s="1">
        <f>E23+F23</f>
        <v>41.8</v>
      </c>
    </row>
    <row r="24" spans="1:7" x14ac:dyDescent="0.25">
      <c r="A24" s="8" t="s">
        <v>152</v>
      </c>
      <c r="B24" s="1" t="s">
        <v>59</v>
      </c>
      <c r="C24" s="1" t="s">
        <v>165</v>
      </c>
      <c r="D24" s="8" t="s">
        <v>12</v>
      </c>
      <c r="E24" s="14">
        <f>60+15</f>
        <v>75</v>
      </c>
      <c r="F24" s="1">
        <f>E24*$J$4</f>
        <v>7.5</v>
      </c>
      <c r="G24" s="1">
        <f>E24+F24</f>
        <v>82.5</v>
      </c>
    </row>
    <row r="25" spans="1:7" x14ac:dyDescent="0.25">
      <c r="A25" s="8" t="s">
        <v>153</v>
      </c>
      <c r="B25" s="1" t="s">
        <v>60</v>
      </c>
      <c r="C25" s="1" t="s">
        <v>166</v>
      </c>
      <c r="D25" s="1" t="s">
        <v>12</v>
      </c>
      <c r="E25" s="14">
        <f>5</f>
        <v>5</v>
      </c>
      <c r="F25" s="1">
        <f>E25*$J$4</f>
        <v>0.5</v>
      </c>
      <c r="G25" s="1">
        <f>E25+F25</f>
        <v>5.5</v>
      </c>
    </row>
    <row r="26" spans="1:7" x14ac:dyDescent="0.25">
      <c r="A26" s="8" t="s">
        <v>154</v>
      </c>
      <c r="B26" s="1" t="s">
        <v>42</v>
      </c>
      <c r="C26" s="1" t="s">
        <v>167</v>
      </c>
      <c r="D26" s="8" t="s">
        <v>12</v>
      </c>
      <c r="E26" s="14">
        <f>15+30</f>
        <v>45</v>
      </c>
      <c r="F26" s="1">
        <f t="shared" ref="F26:F28" si="2">E26*$J$4</f>
        <v>4.5</v>
      </c>
      <c r="G26" s="1">
        <f t="shared" ref="G26:G28" si="3">E26+F26</f>
        <v>49.5</v>
      </c>
    </row>
    <row r="27" spans="1:7" x14ac:dyDescent="0.25">
      <c r="A27" s="8" t="s">
        <v>155</v>
      </c>
      <c r="B27" s="1" t="s">
        <v>43</v>
      </c>
      <c r="C27" s="4" t="s">
        <v>168</v>
      </c>
      <c r="D27" s="1" t="s">
        <v>12</v>
      </c>
      <c r="E27" s="1">
        <f>10</f>
        <v>10</v>
      </c>
      <c r="F27" s="1">
        <f t="shared" si="2"/>
        <v>1</v>
      </c>
      <c r="G27" s="1">
        <f t="shared" si="3"/>
        <v>11</v>
      </c>
    </row>
    <row r="28" spans="1:7" x14ac:dyDescent="0.25">
      <c r="A28" s="8" t="s">
        <v>156</v>
      </c>
      <c r="B28" s="11" t="s">
        <v>44</v>
      </c>
      <c r="C28" s="13" t="s">
        <v>169</v>
      </c>
      <c r="D28" s="12" t="s">
        <v>12</v>
      </c>
      <c r="E28" s="1">
        <f>60+15</f>
        <v>75</v>
      </c>
      <c r="F28" s="1">
        <f t="shared" si="2"/>
        <v>7.5</v>
      </c>
      <c r="G28" s="1">
        <f t="shared" si="3"/>
        <v>82.5</v>
      </c>
    </row>
    <row r="29" spans="1:7" ht="18" thickBot="1" x14ac:dyDescent="0.35">
      <c r="F29" s="5" t="s">
        <v>33</v>
      </c>
      <c r="G29" s="7">
        <f>SUM(G16:G28)</f>
        <v>551.1</v>
      </c>
    </row>
  </sheetData>
  <mergeCells count="4">
    <mergeCell ref="A1:J1"/>
    <mergeCell ref="B3:E3"/>
    <mergeCell ref="B4:D4"/>
    <mergeCell ref="B5:D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A8" sqref="A8:D12"/>
    </sheetView>
  </sheetViews>
  <sheetFormatPr defaultRowHeight="15" x14ac:dyDescent="0.25"/>
  <cols>
    <col min="1" max="1" width="18.7109375" bestFit="1" customWidth="1"/>
    <col min="2" max="2" width="28.42578125" customWidth="1"/>
    <col min="3" max="3" width="26" customWidth="1"/>
    <col min="4" max="4" width="15" customWidth="1"/>
    <col min="5" max="5" width="21.42578125" bestFit="1" customWidth="1"/>
    <col min="6" max="6" width="15.85546875" bestFit="1" customWidth="1"/>
    <col min="7" max="7" width="10.85546875" bestFit="1" customWidth="1"/>
    <col min="9" max="9" width="27.140625" bestFit="1" customWidth="1"/>
  </cols>
  <sheetData>
    <row r="1" spans="1:10" ht="39.75" customHeight="1" x14ac:dyDescent="0.55000000000000004">
      <c r="A1" s="29" t="s">
        <v>45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5.75" thickBot="1" x14ac:dyDescent="0.3"/>
    <row r="3" spans="1:10" x14ac:dyDescent="0.25">
      <c r="B3" s="31" t="s">
        <v>2</v>
      </c>
      <c r="C3" s="32"/>
      <c r="D3" s="32"/>
      <c r="E3" s="33"/>
    </row>
    <row r="4" spans="1:10" x14ac:dyDescent="0.25">
      <c r="B4" s="34" t="s">
        <v>3</v>
      </c>
      <c r="C4" s="35"/>
      <c r="D4" s="35"/>
      <c r="E4" s="25" t="s">
        <v>34</v>
      </c>
      <c r="I4" s="2" t="s">
        <v>1</v>
      </c>
      <c r="J4" s="3">
        <v>0.1</v>
      </c>
    </row>
    <row r="5" spans="1:10" ht="15.75" thickBot="1" x14ac:dyDescent="0.3">
      <c r="B5" s="36" t="s">
        <v>5</v>
      </c>
      <c r="C5" s="37"/>
      <c r="D5" s="37"/>
      <c r="E5" s="27" t="s">
        <v>35</v>
      </c>
    </row>
    <row r="6" spans="1:10" ht="15.75" thickBot="1" x14ac:dyDescent="0.3"/>
    <row r="7" spans="1:10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10" ht="15.75" thickTop="1" x14ac:dyDescent="0.25">
      <c r="A8" s="28" t="s">
        <v>13</v>
      </c>
      <c r="B8" s="28" t="s">
        <v>224</v>
      </c>
      <c r="C8" s="28" t="s">
        <v>12</v>
      </c>
      <c r="D8" s="28">
        <f>SUM(G16:G17)</f>
        <v>121</v>
      </c>
    </row>
    <row r="9" spans="1:10" x14ac:dyDescent="0.25">
      <c r="A9" s="28" t="s">
        <v>15</v>
      </c>
      <c r="B9" s="28" t="s">
        <v>225</v>
      </c>
      <c r="C9" s="28" t="s">
        <v>12</v>
      </c>
      <c r="D9" s="28">
        <f>SUM(G18:G21)</f>
        <v>236.5</v>
      </c>
    </row>
    <row r="10" spans="1:10" x14ac:dyDescent="0.25">
      <c r="A10" s="28" t="s">
        <v>17</v>
      </c>
      <c r="B10" s="28" t="s">
        <v>226</v>
      </c>
      <c r="C10" s="28" t="s">
        <v>12</v>
      </c>
      <c r="D10" s="28">
        <f>SUM(G24)</f>
        <v>16.5</v>
      </c>
    </row>
    <row r="11" spans="1:10" x14ac:dyDescent="0.25">
      <c r="A11" s="28" t="s">
        <v>11</v>
      </c>
      <c r="B11" s="28" t="s">
        <v>227</v>
      </c>
      <c r="C11" s="28" t="s">
        <v>12</v>
      </c>
      <c r="D11" s="28">
        <f>SUM(G25)</f>
        <v>22</v>
      </c>
    </row>
    <row r="12" spans="1:10" x14ac:dyDescent="0.25">
      <c r="A12" s="28" t="s">
        <v>19</v>
      </c>
      <c r="B12" s="28" t="s">
        <v>228</v>
      </c>
      <c r="C12" s="28" t="s">
        <v>12</v>
      </c>
      <c r="D12" s="28">
        <f>SUM(G22:G23)</f>
        <v>82.5</v>
      </c>
    </row>
    <row r="14" spans="1:10" ht="15.75" thickBot="1" x14ac:dyDescent="0.3"/>
    <row r="15" spans="1:10" ht="16.5" thickTop="1" thickBot="1" x14ac:dyDescent="0.3">
      <c r="A15" s="21" t="s">
        <v>21</v>
      </c>
      <c r="B15" s="21" t="s">
        <v>22</v>
      </c>
      <c r="C15" s="21" t="s">
        <v>46</v>
      </c>
      <c r="D15" s="21" t="s">
        <v>9</v>
      </c>
      <c r="E15" s="21" t="s">
        <v>24</v>
      </c>
      <c r="F15" s="21" t="s">
        <v>25</v>
      </c>
      <c r="G15" s="21" t="s">
        <v>26</v>
      </c>
    </row>
    <row r="16" spans="1:10" ht="15.75" thickTop="1" x14ac:dyDescent="0.25">
      <c r="A16" s="8" t="s">
        <v>175</v>
      </c>
      <c r="B16" s="8" t="s">
        <v>194</v>
      </c>
      <c r="C16" s="8" t="s">
        <v>195</v>
      </c>
      <c r="D16" s="8" t="s">
        <v>12</v>
      </c>
      <c r="E16" s="8">
        <f>20</f>
        <v>20</v>
      </c>
      <c r="F16" s="8">
        <f>E16*$J$4</f>
        <v>2</v>
      </c>
      <c r="G16" s="8">
        <f>E16+F16</f>
        <v>22</v>
      </c>
    </row>
    <row r="17" spans="1:7" x14ac:dyDescent="0.25">
      <c r="A17" s="1" t="s">
        <v>176</v>
      </c>
      <c r="B17" s="1" t="s">
        <v>193</v>
      </c>
      <c r="C17" s="8" t="s">
        <v>196</v>
      </c>
      <c r="D17" s="8" t="s">
        <v>12</v>
      </c>
      <c r="E17" s="1">
        <f>5+20+60+5</f>
        <v>90</v>
      </c>
      <c r="F17" s="1">
        <f>E17*$J$4</f>
        <v>9</v>
      </c>
      <c r="G17" s="1">
        <f>E17+F17</f>
        <v>99</v>
      </c>
    </row>
    <row r="18" spans="1:7" x14ac:dyDescent="0.25">
      <c r="A18" s="1" t="s">
        <v>177</v>
      </c>
      <c r="B18" s="1" t="s">
        <v>38</v>
      </c>
      <c r="C18" s="8" t="s">
        <v>185</v>
      </c>
      <c r="D18" s="8" t="s">
        <v>12</v>
      </c>
      <c r="E18" s="1">
        <f>15+50</f>
        <v>65</v>
      </c>
      <c r="F18" s="1">
        <f>E18*$J$4</f>
        <v>6.5</v>
      </c>
      <c r="G18" s="1">
        <f>E18+F18</f>
        <v>71.5</v>
      </c>
    </row>
    <row r="19" spans="1:7" x14ac:dyDescent="0.25">
      <c r="A19" s="1" t="s">
        <v>178</v>
      </c>
      <c r="B19" s="1" t="s">
        <v>39</v>
      </c>
      <c r="C19" s="8" t="s">
        <v>186</v>
      </c>
      <c r="D19" s="8" t="s">
        <v>12</v>
      </c>
      <c r="E19" s="1">
        <f>15+40</f>
        <v>55</v>
      </c>
      <c r="F19" s="1">
        <f>E19*$J$4</f>
        <v>5.5</v>
      </c>
      <c r="G19" s="1">
        <f>E19+F19</f>
        <v>60.5</v>
      </c>
    </row>
    <row r="20" spans="1:7" x14ac:dyDescent="0.25">
      <c r="A20" s="1" t="s">
        <v>179</v>
      </c>
      <c r="B20" s="1" t="s">
        <v>40</v>
      </c>
      <c r="C20" s="8" t="s">
        <v>187</v>
      </c>
      <c r="D20" s="8" t="s">
        <v>12</v>
      </c>
      <c r="E20" s="1">
        <f>15+35</f>
        <v>50</v>
      </c>
      <c r="F20" s="1">
        <f t="shared" ref="F20:F21" si="0">E20*$J$4</f>
        <v>5</v>
      </c>
      <c r="G20" s="1">
        <f t="shared" ref="G20:G21" si="1">E20+F20</f>
        <v>55</v>
      </c>
    </row>
    <row r="21" spans="1:7" x14ac:dyDescent="0.25">
      <c r="A21" s="1" t="s">
        <v>180</v>
      </c>
      <c r="B21" s="1" t="s">
        <v>41</v>
      </c>
      <c r="C21" s="8" t="s">
        <v>188</v>
      </c>
      <c r="D21" s="8" t="s">
        <v>12</v>
      </c>
      <c r="E21" s="1">
        <f>15+30</f>
        <v>45</v>
      </c>
      <c r="F21" s="1">
        <f t="shared" si="0"/>
        <v>4.5</v>
      </c>
      <c r="G21" s="1">
        <f t="shared" si="1"/>
        <v>49.5</v>
      </c>
    </row>
    <row r="22" spans="1:7" x14ac:dyDescent="0.25">
      <c r="A22" s="1" t="s">
        <v>181</v>
      </c>
      <c r="B22" s="1" t="s">
        <v>47</v>
      </c>
      <c r="C22" s="8" t="s">
        <v>189</v>
      </c>
      <c r="D22" s="8" t="s">
        <v>12</v>
      </c>
      <c r="E22" s="1">
        <f>5</f>
        <v>5</v>
      </c>
      <c r="F22" s="1">
        <f>E22*$J$4</f>
        <v>0.5</v>
      </c>
      <c r="G22" s="1">
        <f>E22+F22</f>
        <v>5.5</v>
      </c>
    </row>
    <row r="23" spans="1:7" x14ac:dyDescent="0.25">
      <c r="A23" s="1" t="s">
        <v>182</v>
      </c>
      <c r="B23" s="1" t="s">
        <v>48</v>
      </c>
      <c r="C23" s="8" t="s">
        <v>190</v>
      </c>
      <c r="D23" s="8" t="s">
        <v>12</v>
      </c>
      <c r="E23" s="1">
        <f>55+15</f>
        <v>70</v>
      </c>
      <c r="F23" s="1">
        <f>E23*$J$4</f>
        <v>7</v>
      </c>
      <c r="G23" s="1">
        <f>E23+F23</f>
        <v>77</v>
      </c>
    </row>
    <row r="24" spans="1:7" x14ac:dyDescent="0.25">
      <c r="A24" s="1" t="s">
        <v>183</v>
      </c>
      <c r="B24" s="1" t="s">
        <v>42</v>
      </c>
      <c r="C24" s="8" t="s">
        <v>191</v>
      </c>
      <c r="D24" s="8" t="s">
        <v>12</v>
      </c>
      <c r="E24" s="1">
        <f>15</f>
        <v>15</v>
      </c>
      <c r="F24" s="1">
        <f t="shared" ref="F24" si="2">E24*$J$4</f>
        <v>1.5</v>
      </c>
      <c r="G24" s="1">
        <f t="shared" ref="G24:G25" si="3">E24+F24</f>
        <v>16.5</v>
      </c>
    </row>
    <row r="25" spans="1:7" x14ac:dyDescent="0.25">
      <c r="A25" s="1" t="s">
        <v>184</v>
      </c>
      <c r="B25" s="1" t="s">
        <v>49</v>
      </c>
      <c r="C25" s="8" t="s">
        <v>192</v>
      </c>
      <c r="D25" s="8" t="s">
        <v>12</v>
      </c>
      <c r="E25" s="1">
        <f>5+15</f>
        <v>20</v>
      </c>
      <c r="F25" s="1">
        <f>E25*$J$4</f>
        <v>2</v>
      </c>
      <c r="G25" s="1">
        <f t="shared" si="3"/>
        <v>22</v>
      </c>
    </row>
    <row r="26" spans="1:7" ht="17.25" x14ac:dyDescent="0.3">
      <c r="F26" s="5" t="s">
        <v>33</v>
      </c>
      <c r="G26" s="7">
        <f>SUM(G16:G25)</f>
        <v>478.5</v>
      </c>
    </row>
  </sheetData>
  <mergeCells count="5">
    <mergeCell ref="B3:E3"/>
    <mergeCell ref="B4:D4"/>
    <mergeCell ref="B5:D5"/>
    <mergeCell ref="A1:G1"/>
    <mergeCell ref="H1:J1"/>
  </mergeCells>
  <phoneticPr fontId="3" type="noConversion"/>
  <pageMargins left="0.7" right="0.7" top="0.75" bottom="0.75" header="0.3" footer="0.3"/>
  <pageSetup paperSize="9" orientation="portrait" r:id="rId1"/>
  <ignoredErrors>
    <ignoredError sqref="E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topLeftCell="A11"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27.140625" customWidth="1"/>
    <col min="3" max="3" width="28.28515625" customWidth="1"/>
    <col min="4" max="4" width="10.7109375" bestFit="1" customWidth="1"/>
    <col min="5" max="5" width="21.140625" bestFit="1" customWidth="1"/>
    <col min="6" max="6" width="15.42578125" bestFit="1" customWidth="1"/>
    <col min="7" max="7" width="10.85546875" bestFit="1" customWidth="1"/>
    <col min="9" max="9" width="26.85546875" bestFit="1" customWidth="1"/>
    <col min="10" max="10" width="4.5703125" bestFit="1" customWidth="1"/>
  </cols>
  <sheetData>
    <row r="1" spans="1:10" ht="36" x14ac:dyDescent="0.55000000000000004">
      <c r="A1" s="29" t="s">
        <v>50</v>
      </c>
      <c r="B1" s="29"/>
      <c r="C1" s="29"/>
      <c r="D1" s="29"/>
      <c r="E1" s="29"/>
      <c r="F1" s="29"/>
      <c r="G1" s="29"/>
    </row>
    <row r="2" spans="1:10" ht="15.75" thickBot="1" x14ac:dyDescent="0.3">
      <c r="I2" s="10" t="s">
        <v>1</v>
      </c>
      <c r="J2" s="3">
        <v>0.1</v>
      </c>
    </row>
    <row r="3" spans="1:10" x14ac:dyDescent="0.25">
      <c r="B3" s="31" t="s">
        <v>2</v>
      </c>
      <c r="C3" s="32"/>
      <c r="D3" s="32"/>
      <c r="E3" s="33"/>
      <c r="F3" s="23"/>
    </row>
    <row r="4" spans="1:10" x14ac:dyDescent="0.25">
      <c r="B4" s="34" t="s">
        <v>3</v>
      </c>
      <c r="C4" s="35"/>
      <c r="D4" s="35"/>
      <c r="E4" s="25"/>
      <c r="F4" s="24" t="s">
        <v>51</v>
      </c>
    </row>
    <row r="5" spans="1:10" ht="15.75" thickBot="1" x14ac:dyDescent="0.3">
      <c r="B5" s="36" t="s">
        <v>5</v>
      </c>
      <c r="C5" s="37"/>
      <c r="D5" s="37"/>
      <c r="E5" s="27"/>
      <c r="F5" s="26" t="s">
        <v>52</v>
      </c>
    </row>
    <row r="6" spans="1:10" ht="15.75" thickBot="1" x14ac:dyDescent="0.3"/>
    <row r="7" spans="1:10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10" ht="15.75" thickTop="1" x14ac:dyDescent="0.25">
      <c r="A8" s="28" t="s">
        <v>13</v>
      </c>
      <c r="B8" s="28" t="s">
        <v>199</v>
      </c>
      <c r="C8" s="28" t="s">
        <v>12</v>
      </c>
      <c r="D8" s="28">
        <f>SUM(G16:G17)</f>
        <v>192.5</v>
      </c>
    </row>
    <row r="9" spans="1:10" x14ac:dyDescent="0.25">
      <c r="A9" s="28" t="s">
        <v>15</v>
      </c>
      <c r="B9" s="28" t="s">
        <v>200</v>
      </c>
      <c r="C9" s="28" t="s">
        <v>12</v>
      </c>
      <c r="D9" s="28">
        <f>SUM(G18:G20)</f>
        <v>209</v>
      </c>
    </row>
    <row r="10" spans="1:10" x14ac:dyDescent="0.25">
      <c r="A10" s="28" t="s">
        <v>17</v>
      </c>
      <c r="B10" s="28" t="s">
        <v>201</v>
      </c>
      <c r="C10" s="28" t="s">
        <v>12</v>
      </c>
      <c r="D10" s="28">
        <f>SUM(G36)</f>
        <v>16.5</v>
      </c>
    </row>
    <row r="11" spans="1:10" x14ac:dyDescent="0.25">
      <c r="A11" s="28" t="s">
        <v>11</v>
      </c>
      <c r="B11" s="28" t="s">
        <v>202</v>
      </c>
      <c r="C11" s="28" t="s">
        <v>12</v>
      </c>
      <c r="D11" s="28">
        <f>SUM(G37)</f>
        <v>88</v>
      </c>
    </row>
    <row r="12" spans="1:10" x14ac:dyDescent="0.25">
      <c r="A12" s="28" t="s">
        <v>19</v>
      </c>
      <c r="B12" s="28" t="s">
        <v>203</v>
      </c>
      <c r="C12" s="28" t="s">
        <v>12</v>
      </c>
      <c r="D12" s="28">
        <f>SUM(G21:G35)</f>
        <v>910.8</v>
      </c>
    </row>
    <row r="14" spans="1:10" ht="15.75" thickBot="1" x14ac:dyDescent="0.3"/>
    <row r="15" spans="1:10" ht="16.5" thickTop="1" thickBot="1" x14ac:dyDescent="0.3">
      <c r="A15" s="21" t="s">
        <v>21</v>
      </c>
      <c r="B15" s="21" t="s">
        <v>22</v>
      </c>
      <c r="C15" s="21" t="s">
        <v>23</v>
      </c>
      <c r="D15" s="21" t="s">
        <v>9</v>
      </c>
      <c r="E15" s="21" t="s">
        <v>24</v>
      </c>
      <c r="F15" s="21" t="s">
        <v>53</v>
      </c>
      <c r="G15" s="21" t="s">
        <v>26</v>
      </c>
    </row>
    <row r="16" spans="1:10" ht="15.75" thickTop="1" x14ac:dyDescent="0.25">
      <c r="A16" s="8" t="s">
        <v>197</v>
      </c>
      <c r="B16" s="1" t="s">
        <v>54</v>
      </c>
      <c r="C16" s="1" t="s">
        <v>363</v>
      </c>
      <c r="D16" s="1" t="s">
        <v>12</v>
      </c>
      <c r="E16" s="1">
        <f>70+15</f>
        <v>85</v>
      </c>
      <c r="F16" s="1">
        <f t="shared" ref="F16:F37" si="0">E16*$J$2</f>
        <v>8.5</v>
      </c>
      <c r="G16" s="1">
        <f t="shared" ref="G16:G37" si="1">E16+F16</f>
        <v>93.5</v>
      </c>
    </row>
    <row r="17" spans="1:7" x14ac:dyDescent="0.25">
      <c r="A17" s="8" t="s">
        <v>198</v>
      </c>
      <c r="B17" s="1" t="s">
        <v>55</v>
      </c>
      <c r="C17" s="1" t="s">
        <v>364</v>
      </c>
      <c r="D17" s="1" t="s">
        <v>12</v>
      </c>
      <c r="E17" s="1">
        <f>70+15+5</f>
        <v>90</v>
      </c>
      <c r="F17" s="1">
        <f t="shared" si="0"/>
        <v>9</v>
      </c>
      <c r="G17" s="1">
        <f t="shared" si="1"/>
        <v>99</v>
      </c>
    </row>
    <row r="18" spans="1:7" x14ac:dyDescent="0.25">
      <c r="A18" s="8" t="s">
        <v>204</v>
      </c>
      <c r="B18" s="1" t="s">
        <v>56</v>
      </c>
      <c r="C18" s="1" t="s">
        <v>365</v>
      </c>
      <c r="D18" s="1" t="s">
        <v>12</v>
      </c>
      <c r="E18" s="1">
        <f>70</f>
        <v>70</v>
      </c>
      <c r="F18" s="1">
        <f t="shared" si="0"/>
        <v>7</v>
      </c>
      <c r="G18" s="1">
        <f t="shared" si="1"/>
        <v>77</v>
      </c>
    </row>
    <row r="19" spans="1:7" x14ac:dyDescent="0.25">
      <c r="A19" s="8" t="s">
        <v>205</v>
      </c>
      <c r="B19" s="1" t="s">
        <v>57</v>
      </c>
      <c r="C19" s="1" t="s">
        <v>366</v>
      </c>
      <c r="D19" s="1" t="s">
        <v>12</v>
      </c>
      <c r="E19" s="1">
        <v>50</v>
      </c>
      <c r="F19" s="1">
        <f t="shared" si="0"/>
        <v>5</v>
      </c>
      <c r="G19" s="1">
        <f t="shared" si="1"/>
        <v>55</v>
      </c>
    </row>
    <row r="20" spans="1:7" x14ac:dyDescent="0.25">
      <c r="A20" s="8" t="s">
        <v>206</v>
      </c>
      <c r="B20" s="1" t="s">
        <v>58</v>
      </c>
      <c r="C20" s="1" t="s">
        <v>367</v>
      </c>
      <c r="D20" s="1" t="s">
        <v>12</v>
      </c>
      <c r="E20" s="1">
        <f>70</f>
        <v>70</v>
      </c>
      <c r="F20" s="1">
        <f t="shared" si="0"/>
        <v>7</v>
      </c>
      <c r="G20" s="1">
        <f t="shared" si="1"/>
        <v>77</v>
      </c>
    </row>
    <row r="21" spans="1:7" x14ac:dyDescent="0.25">
      <c r="A21" s="8" t="s">
        <v>207</v>
      </c>
      <c r="B21" s="1" t="s">
        <v>31</v>
      </c>
      <c r="C21" s="1" t="s">
        <v>368</v>
      </c>
      <c r="D21" s="1" t="s">
        <v>12</v>
      </c>
      <c r="E21" s="1">
        <v>80</v>
      </c>
      <c r="F21" s="1">
        <f t="shared" si="0"/>
        <v>8</v>
      </c>
      <c r="G21" s="1">
        <f t="shared" si="1"/>
        <v>88</v>
      </c>
    </row>
    <row r="22" spans="1:7" x14ac:dyDescent="0.25">
      <c r="A22" s="8" t="s">
        <v>208</v>
      </c>
      <c r="B22" s="1" t="s">
        <v>32</v>
      </c>
      <c r="C22" s="1" t="s">
        <v>369</v>
      </c>
      <c r="D22" s="1" t="s">
        <v>12</v>
      </c>
      <c r="E22" s="1">
        <v>80</v>
      </c>
      <c r="F22" s="1">
        <f t="shared" si="0"/>
        <v>8</v>
      </c>
      <c r="G22" s="4">
        <f t="shared" si="1"/>
        <v>88</v>
      </c>
    </row>
    <row r="23" spans="1:7" x14ac:dyDescent="0.25">
      <c r="A23" s="8" t="s">
        <v>209</v>
      </c>
      <c r="B23" s="1" t="s">
        <v>59</v>
      </c>
      <c r="C23" s="1" t="s">
        <v>370</v>
      </c>
      <c r="D23" s="1" t="s">
        <v>12</v>
      </c>
      <c r="E23" s="1">
        <v>45</v>
      </c>
      <c r="F23" s="1">
        <f t="shared" si="0"/>
        <v>4.5</v>
      </c>
      <c r="G23" s="1">
        <f t="shared" si="1"/>
        <v>49.5</v>
      </c>
    </row>
    <row r="24" spans="1:7" x14ac:dyDescent="0.25">
      <c r="A24" s="8" t="s">
        <v>210</v>
      </c>
      <c r="B24" s="1" t="s">
        <v>60</v>
      </c>
      <c r="C24" s="1" t="s">
        <v>371</v>
      </c>
      <c r="D24" s="1" t="s">
        <v>12</v>
      </c>
      <c r="E24" s="1">
        <v>30</v>
      </c>
      <c r="F24" s="1">
        <f t="shared" si="0"/>
        <v>3</v>
      </c>
      <c r="G24" s="4">
        <f t="shared" si="1"/>
        <v>33</v>
      </c>
    </row>
    <row r="25" spans="1:7" x14ac:dyDescent="0.25">
      <c r="A25" s="8" t="s">
        <v>211</v>
      </c>
      <c r="B25" s="1" t="s">
        <v>61</v>
      </c>
      <c r="C25" s="1" t="s">
        <v>372</v>
      </c>
      <c r="D25" s="1" t="s">
        <v>12</v>
      </c>
      <c r="E25" s="1">
        <v>45</v>
      </c>
      <c r="F25" s="1">
        <f t="shared" si="0"/>
        <v>4.5</v>
      </c>
      <c r="G25" s="1">
        <f t="shared" si="1"/>
        <v>49.5</v>
      </c>
    </row>
    <row r="26" spans="1:7" x14ac:dyDescent="0.25">
      <c r="A26" s="8" t="s">
        <v>212</v>
      </c>
      <c r="B26" s="1" t="s">
        <v>47</v>
      </c>
      <c r="C26" s="1" t="s">
        <v>373</v>
      </c>
      <c r="D26" s="1" t="s">
        <v>12</v>
      </c>
      <c r="E26" s="1">
        <v>35</v>
      </c>
      <c r="F26" s="1">
        <f t="shared" si="0"/>
        <v>3.5</v>
      </c>
      <c r="G26" s="4">
        <f t="shared" si="1"/>
        <v>38.5</v>
      </c>
    </row>
    <row r="27" spans="1:7" x14ac:dyDescent="0.25">
      <c r="A27" s="8" t="s">
        <v>213</v>
      </c>
      <c r="B27" s="1" t="s">
        <v>48</v>
      </c>
      <c r="C27" s="1" t="s">
        <v>374</v>
      </c>
      <c r="D27" s="1" t="s">
        <v>12</v>
      </c>
      <c r="E27" s="1">
        <v>15</v>
      </c>
      <c r="F27" s="1">
        <f t="shared" si="0"/>
        <v>1.5</v>
      </c>
      <c r="G27" s="1">
        <f t="shared" si="1"/>
        <v>16.5</v>
      </c>
    </row>
    <row r="28" spans="1:7" x14ac:dyDescent="0.25">
      <c r="A28" s="8" t="s">
        <v>214</v>
      </c>
      <c r="B28" s="1" t="s">
        <v>62</v>
      </c>
      <c r="C28" s="1" t="s">
        <v>375</v>
      </c>
      <c r="D28" s="1" t="s">
        <v>12</v>
      </c>
      <c r="E28" s="1">
        <v>35</v>
      </c>
      <c r="F28" s="1">
        <f t="shared" si="0"/>
        <v>3.5</v>
      </c>
      <c r="G28" s="4">
        <f t="shared" si="1"/>
        <v>38.5</v>
      </c>
    </row>
    <row r="29" spans="1:7" x14ac:dyDescent="0.25">
      <c r="A29" s="8" t="s">
        <v>215</v>
      </c>
      <c r="B29" s="1" t="s">
        <v>63</v>
      </c>
      <c r="C29" s="1" t="s">
        <v>376</v>
      </c>
      <c r="D29" s="1" t="s">
        <v>12</v>
      </c>
      <c r="E29" s="1">
        <v>55</v>
      </c>
      <c r="F29" s="1">
        <f t="shared" si="0"/>
        <v>5.5</v>
      </c>
      <c r="G29" s="1">
        <f t="shared" si="1"/>
        <v>60.5</v>
      </c>
    </row>
    <row r="30" spans="1:7" x14ac:dyDescent="0.25">
      <c r="A30" s="8" t="s">
        <v>216</v>
      </c>
      <c r="B30" s="1" t="s">
        <v>64</v>
      </c>
      <c r="C30" s="1" t="s">
        <v>377</v>
      </c>
      <c r="D30" s="1" t="s">
        <v>12</v>
      </c>
      <c r="E30" s="1">
        <v>50</v>
      </c>
      <c r="F30" s="1">
        <f t="shared" si="0"/>
        <v>5</v>
      </c>
      <c r="G30" s="4">
        <f t="shared" si="1"/>
        <v>55</v>
      </c>
    </row>
    <row r="31" spans="1:7" x14ac:dyDescent="0.25">
      <c r="A31" s="8" t="s">
        <v>217</v>
      </c>
      <c r="B31" s="1" t="s">
        <v>65</v>
      </c>
      <c r="C31" s="1" t="s">
        <v>378</v>
      </c>
      <c r="D31" s="1" t="s">
        <v>12</v>
      </c>
      <c r="E31" s="1">
        <v>55</v>
      </c>
      <c r="F31" s="1">
        <f t="shared" si="0"/>
        <v>5.5</v>
      </c>
      <c r="G31" s="1">
        <f t="shared" si="1"/>
        <v>60.5</v>
      </c>
    </row>
    <row r="32" spans="1:7" x14ac:dyDescent="0.25">
      <c r="A32" s="8" t="s">
        <v>218</v>
      </c>
      <c r="B32" s="1" t="s">
        <v>66</v>
      </c>
      <c r="C32" s="1" t="s">
        <v>379</v>
      </c>
      <c r="D32" s="1" t="s">
        <v>12</v>
      </c>
      <c r="E32" s="1">
        <v>60</v>
      </c>
      <c r="F32" s="1">
        <f t="shared" si="0"/>
        <v>6</v>
      </c>
      <c r="G32" s="4">
        <f t="shared" si="1"/>
        <v>66</v>
      </c>
    </row>
    <row r="33" spans="1:7" x14ac:dyDescent="0.25">
      <c r="A33" s="8" t="s">
        <v>219</v>
      </c>
      <c r="B33" s="1" t="s">
        <v>67</v>
      </c>
      <c r="C33" s="1" t="s">
        <v>380</v>
      </c>
      <c r="D33" s="1" t="s">
        <v>12</v>
      </c>
      <c r="E33" s="1">
        <v>80</v>
      </c>
      <c r="F33" s="1">
        <f t="shared" si="0"/>
        <v>8</v>
      </c>
      <c r="G33" s="1">
        <f t="shared" si="1"/>
        <v>88</v>
      </c>
    </row>
    <row r="34" spans="1:7" x14ac:dyDescent="0.25">
      <c r="A34" s="8" t="s">
        <v>220</v>
      </c>
      <c r="B34" s="1" t="s">
        <v>68</v>
      </c>
      <c r="C34" s="1" t="s">
        <v>381</v>
      </c>
      <c r="D34" s="1" t="s">
        <v>12</v>
      </c>
      <c r="E34" s="1">
        <v>83</v>
      </c>
      <c r="F34" s="1">
        <f t="shared" si="0"/>
        <v>8.3000000000000007</v>
      </c>
      <c r="G34" s="4">
        <f t="shared" si="1"/>
        <v>91.3</v>
      </c>
    </row>
    <row r="35" spans="1:7" ht="15.75" thickBot="1" x14ac:dyDescent="0.3">
      <c r="A35" s="8" t="s">
        <v>221</v>
      </c>
      <c r="B35" s="1" t="s">
        <v>69</v>
      </c>
      <c r="C35" s="1" t="s">
        <v>382</v>
      </c>
      <c r="D35" s="1" t="s">
        <v>12</v>
      </c>
      <c r="E35" s="1">
        <v>80</v>
      </c>
      <c r="F35" s="1">
        <f t="shared" si="0"/>
        <v>8</v>
      </c>
      <c r="G35" s="1">
        <f t="shared" si="1"/>
        <v>88</v>
      </c>
    </row>
    <row r="36" spans="1:7" x14ac:dyDescent="0.25">
      <c r="A36" s="8" t="s">
        <v>222</v>
      </c>
      <c r="B36" s="1" t="s">
        <v>117</v>
      </c>
      <c r="C36" s="1" t="s">
        <v>383</v>
      </c>
      <c r="D36" s="1" t="s">
        <v>12</v>
      </c>
      <c r="E36" s="1">
        <v>15</v>
      </c>
      <c r="F36" s="1">
        <f t="shared" si="0"/>
        <v>1.5</v>
      </c>
      <c r="G36" s="4">
        <f t="shared" si="1"/>
        <v>16.5</v>
      </c>
    </row>
    <row r="37" spans="1:7" ht="15.75" thickBot="1" x14ac:dyDescent="0.3">
      <c r="A37" s="8" t="s">
        <v>223</v>
      </c>
      <c r="B37" s="1" t="s">
        <v>70</v>
      </c>
      <c r="C37" s="1" t="s">
        <v>384</v>
      </c>
      <c r="D37" s="1" t="s">
        <v>12</v>
      </c>
      <c r="E37" s="1">
        <v>80</v>
      </c>
      <c r="F37" s="1">
        <f t="shared" si="0"/>
        <v>8</v>
      </c>
      <c r="G37" s="4">
        <f t="shared" si="1"/>
        <v>88</v>
      </c>
    </row>
    <row r="38" spans="1:7" ht="18" thickBot="1" x14ac:dyDescent="0.35">
      <c r="F38" s="5" t="s">
        <v>33</v>
      </c>
      <c r="G38" s="6">
        <f>SUM(G16:G37)</f>
        <v>1416.8</v>
      </c>
    </row>
  </sheetData>
  <mergeCells count="4">
    <mergeCell ref="A1:G1"/>
    <mergeCell ref="B3:E3"/>
    <mergeCell ref="B4:D4"/>
    <mergeCell ref="B5:D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C16" sqref="C16"/>
    </sheetView>
  </sheetViews>
  <sheetFormatPr defaultRowHeight="15" x14ac:dyDescent="0.25"/>
  <cols>
    <col min="1" max="1" width="23.7109375" bestFit="1" customWidth="1"/>
    <col min="2" max="2" width="28" customWidth="1"/>
    <col min="3" max="3" width="26" customWidth="1"/>
    <col min="4" max="4" width="10.7109375" bestFit="1" customWidth="1"/>
    <col min="5" max="5" width="21.42578125" bestFit="1" customWidth="1"/>
    <col min="6" max="6" width="11" bestFit="1" customWidth="1"/>
    <col min="7" max="7" width="10.85546875" bestFit="1" customWidth="1"/>
    <col min="8" max="8" width="27.140625" bestFit="1" customWidth="1"/>
  </cols>
  <sheetData>
    <row r="1" spans="1:9" ht="39.75" customHeight="1" x14ac:dyDescent="0.55000000000000004">
      <c r="A1" s="29" t="s">
        <v>336</v>
      </c>
      <c r="B1" s="29"/>
      <c r="C1" s="29"/>
      <c r="D1" s="29"/>
      <c r="E1" s="29"/>
      <c r="F1" s="29"/>
    </row>
    <row r="2" spans="1:9" ht="15.75" thickBot="1" x14ac:dyDescent="0.3"/>
    <row r="3" spans="1:9" x14ac:dyDescent="0.25">
      <c r="B3" s="31" t="s">
        <v>2</v>
      </c>
      <c r="C3" s="32"/>
      <c r="D3" s="32"/>
      <c r="E3" s="33"/>
      <c r="H3" s="10" t="s">
        <v>1</v>
      </c>
      <c r="I3" s="3">
        <v>0.1</v>
      </c>
    </row>
    <row r="4" spans="1:9" x14ac:dyDescent="0.25">
      <c r="B4" s="34" t="s">
        <v>3</v>
      </c>
      <c r="C4" s="35"/>
      <c r="D4" s="35"/>
      <c r="E4" s="25" t="s">
        <v>4</v>
      </c>
    </row>
    <row r="5" spans="1:9" ht="15.75" thickBot="1" x14ac:dyDescent="0.3">
      <c r="B5" s="36" t="s">
        <v>5</v>
      </c>
      <c r="C5" s="37"/>
      <c r="D5" s="37"/>
      <c r="E5" s="27" t="s">
        <v>6</v>
      </c>
    </row>
    <row r="6" spans="1:9" ht="15.75" thickBot="1" x14ac:dyDescent="0.3"/>
    <row r="7" spans="1:9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9" ht="15.75" thickTop="1" x14ac:dyDescent="0.25">
      <c r="A8" s="28" t="s">
        <v>13</v>
      </c>
      <c r="B8" s="28" t="s">
        <v>229</v>
      </c>
      <c r="C8" s="28" t="s">
        <v>12</v>
      </c>
      <c r="D8" s="28">
        <f>SUM(G16:G17)</f>
        <v>126.5</v>
      </c>
    </row>
    <row r="9" spans="1:9" x14ac:dyDescent="0.25">
      <c r="A9" s="28" t="s">
        <v>15</v>
      </c>
      <c r="B9" s="28" t="s">
        <v>230</v>
      </c>
      <c r="C9" s="28" t="s">
        <v>12</v>
      </c>
      <c r="D9" s="28">
        <f>SUM(G18:G27)</f>
        <v>563.19999999999993</v>
      </c>
    </row>
    <row r="10" spans="1:9" x14ac:dyDescent="0.25">
      <c r="A10" s="28" t="s">
        <v>17</v>
      </c>
      <c r="B10" s="28" t="s">
        <v>231</v>
      </c>
      <c r="C10" s="28" t="s">
        <v>12</v>
      </c>
      <c r="D10" s="28">
        <f>SUM(G30)</f>
        <v>5.5</v>
      </c>
    </row>
    <row r="11" spans="1:9" x14ac:dyDescent="0.25">
      <c r="A11" s="28" t="s">
        <v>11</v>
      </c>
      <c r="B11" s="28" t="s">
        <v>232</v>
      </c>
      <c r="C11" s="28" t="s">
        <v>12</v>
      </c>
      <c r="D11" s="28">
        <f>SUM(G31)</f>
        <v>66</v>
      </c>
    </row>
    <row r="12" spans="1:9" x14ac:dyDescent="0.25">
      <c r="A12" s="28" t="s">
        <v>19</v>
      </c>
      <c r="B12" s="28" t="s">
        <v>233</v>
      </c>
      <c r="C12" s="28" t="s">
        <v>12</v>
      </c>
      <c r="D12" s="28">
        <f>SUM(G28:G29)</f>
        <v>110</v>
      </c>
    </row>
    <row r="14" spans="1:9" ht="15.75" thickBot="1" x14ac:dyDescent="0.3"/>
    <row r="15" spans="1:9" ht="16.5" thickTop="1" thickBot="1" x14ac:dyDescent="0.3">
      <c r="A15" s="21" t="s">
        <v>21</v>
      </c>
      <c r="B15" s="21" t="s">
        <v>22</v>
      </c>
      <c r="C15" s="21" t="s">
        <v>46</v>
      </c>
      <c r="D15" s="21" t="s">
        <v>9</v>
      </c>
      <c r="E15" s="21" t="s">
        <v>24</v>
      </c>
      <c r="F15" s="21" t="s">
        <v>72</v>
      </c>
      <c r="G15" s="21" t="s">
        <v>26</v>
      </c>
    </row>
    <row r="16" spans="1:9" ht="15.75" thickTop="1" x14ac:dyDescent="0.25">
      <c r="A16" s="1" t="s">
        <v>234</v>
      </c>
      <c r="B16" s="1" t="s">
        <v>250</v>
      </c>
      <c r="C16" s="1" t="s">
        <v>385</v>
      </c>
      <c r="D16" s="1" t="s">
        <v>12</v>
      </c>
      <c r="E16" s="1">
        <v>35</v>
      </c>
      <c r="F16" s="1">
        <f t="shared" ref="F16:F30" si="0">E16*$I$3</f>
        <v>3.5</v>
      </c>
      <c r="G16" s="1">
        <f>E16+F16</f>
        <v>38.5</v>
      </c>
    </row>
    <row r="17" spans="1:7" x14ac:dyDescent="0.25">
      <c r="A17" s="1" t="s">
        <v>235</v>
      </c>
      <c r="B17" s="1" t="s">
        <v>251</v>
      </c>
      <c r="C17" s="1" t="s">
        <v>386</v>
      </c>
      <c r="D17" s="1" t="str">
        <f t="shared" ref="D17:D30" si="1">$D$16</f>
        <v>Cat 6</v>
      </c>
      <c r="E17" s="1">
        <v>80</v>
      </c>
      <c r="F17" s="1">
        <f t="shared" si="0"/>
        <v>8</v>
      </c>
      <c r="G17" s="1">
        <f>E17+F17</f>
        <v>88</v>
      </c>
    </row>
    <row r="18" spans="1:7" x14ac:dyDescent="0.25">
      <c r="A18" s="1" t="s">
        <v>236</v>
      </c>
      <c r="B18" s="1" t="s">
        <v>73</v>
      </c>
      <c r="C18" s="1" t="s">
        <v>387</v>
      </c>
      <c r="D18" s="1" t="str">
        <f t="shared" si="1"/>
        <v>Cat 6</v>
      </c>
      <c r="E18" s="1">
        <v>30</v>
      </c>
      <c r="F18" s="1">
        <f t="shared" si="0"/>
        <v>3</v>
      </c>
      <c r="G18" s="1">
        <f>E18+F18</f>
        <v>33</v>
      </c>
    </row>
    <row r="19" spans="1:7" x14ac:dyDescent="0.25">
      <c r="A19" s="1" t="s">
        <v>237</v>
      </c>
      <c r="B19" s="1" t="s">
        <v>74</v>
      </c>
      <c r="C19" s="1" t="s">
        <v>388</v>
      </c>
      <c r="D19" s="1" t="str">
        <f t="shared" si="1"/>
        <v>Cat 6</v>
      </c>
      <c r="E19" s="1">
        <v>33</v>
      </c>
      <c r="F19" s="1">
        <f t="shared" si="0"/>
        <v>3.3000000000000003</v>
      </c>
      <c r="G19" s="1">
        <f>E19+F19</f>
        <v>36.299999999999997</v>
      </c>
    </row>
    <row r="20" spans="1:7" x14ac:dyDescent="0.25">
      <c r="A20" s="1" t="s">
        <v>238</v>
      </c>
      <c r="B20" s="1" t="s">
        <v>75</v>
      </c>
      <c r="C20" s="1" t="s">
        <v>389</v>
      </c>
      <c r="D20" s="1" t="str">
        <f t="shared" si="1"/>
        <v>Cat 6</v>
      </c>
      <c r="E20" s="1">
        <v>36</v>
      </c>
      <c r="F20" s="1">
        <f t="shared" si="0"/>
        <v>3.6</v>
      </c>
      <c r="G20" s="1">
        <f t="shared" ref="G20:G27" si="2">E20+F20</f>
        <v>39.6</v>
      </c>
    </row>
    <row r="21" spans="1:7" x14ac:dyDescent="0.25">
      <c r="A21" s="1" t="s">
        <v>239</v>
      </c>
      <c r="B21" s="1" t="s">
        <v>76</v>
      </c>
      <c r="C21" s="1" t="s">
        <v>390</v>
      </c>
      <c r="D21" s="1" t="str">
        <f t="shared" si="1"/>
        <v>Cat 6</v>
      </c>
      <c r="E21" s="1">
        <f>39 + 5</f>
        <v>44</v>
      </c>
      <c r="F21" s="1">
        <f t="shared" si="0"/>
        <v>4.4000000000000004</v>
      </c>
      <c r="G21" s="1">
        <f t="shared" si="2"/>
        <v>48.4</v>
      </c>
    </row>
    <row r="22" spans="1:7" x14ac:dyDescent="0.25">
      <c r="A22" s="1" t="s">
        <v>240</v>
      </c>
      <c r="B22" s="1" t="s">
        <v>77</v>
      </c>
      <c r="C22" s="1" t="s">
        <v>391</v>
      </c>
      <c r="D22" s="1" t="str">
        <f t="shared" si="1"/>
        <v>Cat 6</v>
      </c>
      <c r="E22" s="1">
        <f>44+5</f>
        <v>49</v>
      </c>
      <c r="F22" s="1">
        <f t="shared" si="0"/>
        <v>4.9000000000000004</v>
      </c>
      <c r="G22" s="1">
        <f t="shared" si="2"/>
        <v>53.9</v>
      </c>
    </row>
    <row r="23" spans="1:7" x14ac:dyDescent="0.25">
      <c r="A23" s="1" t="s">
        <v>241</v>
      </c>
      <c r="B23" s="1" t="s">
        <v>78</v>
      </c>
      <c r="C23" s="1" t="s">
        <v>392</v>
      </c>
      <c r="D23" s="1" t="str">
        <f t="shared" si="1"/>
        <v>Cat 6</v>
      </c>
      <c r="E23" s="1">
        <f>49+5</f>
        <v>54</v>
      </c>
      <c r="F23" s="1">
        <f t="shared" si="0"/>
        <v>5.4</v>
      </c>
      <c r="G23" s="1">
        <f t="shared" si="2"/>
        <v>59.4</v>
      </c>
    </row>
    <row r="24" spans="1:7" x14ac:dyDescent="0.25">
      <c r="A24" s="1" t="s">
        <v>242</v>
      </c>
      <c r="B24" s="1" t="s">
        <v>79</v>
      </c>
      <c r="C24" s="1" t="s">
        <v>393</v>
      </c>
      <c r="D24" s="1" t="str">
        <f t="shared" si="1"/>
        <v>Cat 6</v>
      </c>
      <c r="E24" s="1">
        <f>54+5</f>
        <v>59</v>
      </c>
      <c r="F24" s="1">
        <f t="shared" si="0"/>
        <v>5.9</v>
      </c>
      <c r="G24" s="1">
        <f t="shared" si="2"/>
        <v>64.900000000000006</v>
      </c>
    </row>
    <row r="25" spans="1:7" x14ac:dyDescent="0.25">
      <c r="A25" s="1" t="s">
        <v>243</v>
      </c>
      <c r="B25" s="1" t="s">
        <v>80</v>
      </c>
      <c r="C25" s="1" t="s">
        <v>394</v>
      </c>
      <c r="D25" s="1" t="str">
        <f t="shared" si="1"/>
        <v>Cat 6</v>
      </c>
      <c r="E25" s="1">
        <f>59+5</f>
        <v>64</v>
      </c>
      <c r="F25" s="1">
        <f t="shared" si="0"/>
        <v>6.4</v>
      </c>
      <c r="G25" s="1">
        <f t="shared" si="2"/>
        <v>70.400000000000006</v>
      </c>
    </row>
    <row r="26" spans="1:7" x14ac:dyDescent="0.25">
      <c r="A26" s="1" t="s">
        <v>244</v>
      </c>
      <c r="B26" s="1" t="s">
        <v>81</v>
      </c>
      <c r="C26" s="1" t="s">
        <v>395</v>
      </c>
      <c r="D26" s="1" t="str">
        <f t="shared" si="1"/>
        <v>Cat 6</v>
      </c>
      <c r="E26" s="1">
        <f>64+5</f>
        <v>69</v>
      </c>
      <c r="F26" s="1">
        <f t="shared" si="0"/>
        <v>6.9</v>
      </c>
      <c r="G26" s="1">
        <f t="shared" si="2"/>
        <v>75.900000000000006</v>
      </c>
    </row>
    <row r="27" spans="1:7" x14ac:dyDescent="0.25">
      <c r="A27" s="1" t="s">
        <v>245</v>
      </c>
      <c r="B27" s="1" t="s">
        <v>82</v>
      </c>
      <c r="C27" s="1" t="s">
        <v>396</v>
      </c>
      <c r="D27" s="1" t="str">
        <f t="shared" si="1"/>
        <v>Cat 6</v>
      </c>
      <c r="E27" s="1">
        <f>69+5</f>
        <v>74</v>
      </c>
      <c r="F27" s="1">
        <f t="shared" si="0"/>
        <v>7.4</v>
      </c>
      <c r="G27" s="1">
        <f t="shared" si="2"/>
        <v>81.400000000000006</v>
      </c>
    </row>
    <row r="28" spans="1:7" x14ac:dyDescent="0.25">
      <c r="A28" s="1" t="s">
        <v>246</v>
      </c>
      <c r="B28" s="1" t="s">
        <v>31</v>
      </c>
      <c r="C28" s="1" t="s">
        <v>397</v>
      </c>
      <c r="D28" s="1" t="str">
        <f t="shared" si="1"/>
        <v>Cat 6</v>
      </c>
      <c r="E28" s="1">
        <f>40</f>
        <v>40</v>
      </c>
      <c r="F28" s="1">
        <f t="shared" si="0"/>
        <v>4</v>
      </c>
      <c r="G28" s="1">
        <f>E28+F28</f>
        <v>44</v>
      </c>
    </row>
    <row r="29" spans="1:7" x14ac:dyDescent="0.25">
      <c r="A29" s="1" t="s">
        <v>247</v>
      </c>
      <c r="B29" s="1" t="s">
        <v>32</v>
      </c>
      <c r="C29" s="1" t="s">
        <v>398</v>
      </c>
      <c r="D29" s="1" t="str">
        <f t="shared" si="1"/>
        <v>Cat 6</v>
      </c>
      <c r="E29" s="1">
        <v>60</v>
      </c>
      <c r="F29" s="1">
        <f t="shared" si="0"/>
        <v>6</v>
      </c>
      <c r="G29" s="1">
        <f>E29+F29</f>
        <v>66</v>
      </c>
    </row>
    <row r="30" spans="1:7" x14ac:dyDescent="0.25">
      <c r="A30" s="1" t="s">
        <v>248</v>
      </c>
      <c r="B30" s="1" t="s">
        <v>110</v>
      </c>
      <c r="C30" s="1" t="s">
        <v>399</v>
      </c>
      <c r="D30" s="1" t="str">
        <f t="shared" si="1"/>
        <v>Cat 6</v>
      </c>
      <c r="E30" s="1">
        <v>5</v>
      </c>
      <c r="F30" s="1">
        <f t="shared" si="0"/>
        <v>0.5</v>
      </c>
      <c r="G30" s="1">
        <f>E30+F30</f>
        <v>5.5</v>
      </c>
    </row>
    <row r="31" spans="1:7" x14ac:dyDescent="0.25">
      <c r="A31" s="1" t="s">
        <v>249</v>
      </c>
      <c r="B31" s="1" t="s">
        <v>71</v>
      </c>
      <c r="C31" s="1" t="s">
        <v>400</v>
      </c>
      <c r="D31" s="1" t="str">
        <f>'Internet Cafe'!$D$16</f>
        <v>Cat 6</v>
      </c>
      <c r="E31" s="1">
        <v>60</v>
      </c>
      <c r="F31" s="1">
        <f>E31*'Casino Floor'!$J$2</f>
        <v>6</v>
      </c>
      <c r="G31" s="1">
        <f>E31+F31</f>
        <v>66</v>
      </c>
    </row>
    <row r="32" spans="1:7" x14ac:dyDescent="0.25">
      <c r="F32" s="20" t="s">
        <v>118</v>
      </c>
      <c r="G32" s="20">
        <f>SUM(G16:G31)</f>
        <v>871.19999999999993</v>
      </c>
    </row>
  </sheetData>
  <mergeCells count="4">
    <mergeCell ref="A1:F1"/>
    <mergeCell ref="B3:E3"/>
    <mergeCell ref="B4:D4"/>
    <mergeCell ref="B5:D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"/>
  <sheetViews>
    <sheetView topLeftCell="A26" workbookViewId="0">
      <selection activeCell="A8" sqref="A8:D11"/>
    </sheetView>
  </sheetViews>
  <sheetFormatPr defaultRowHeight="15" x14ac:dyDescent="0.25"/>
  <cols>
    <col min="1" max="1" width="16.85546875" bestFit="1" customWidth="1"/>
    <col min="2" max="2" width="22.140625" bestFit="1" customWidth="1"/>
    <col min="3" max="3" width="29.28515625" bestFit="1" customWidth="1"/>
    <col min="4" max="4" width="10.7109375" bestFit="1" customWidth="1"/>
    <col min="5" max="5" width="21.140625" bestFit="1" customWidth="1"/>
    <col min="6" max="6" width="12.42578125" bestFit="1" customWidth="1"/>
    <col min="7" max="7" width="11.28515625" bestFit="1" customWidth="1"/>
    <col min="8" max="8" width="27.140625" bestFit="1" customWidth="1"/>
    <col min="9" max="9" width="13.7109375" bestFit="1" customWidth="1"/>
  </cols>
  <sheetData>
    <row r="1" spans="1:9" ht="36" x14ac:dyDescent="0.55000000000000004">
      <c r="A1" s="29" t="s">
        <v>83</v>
      </c>
      <c r="B1" s="29"/>
      <c r="C1" s="29"/>
      <c r="D1" s="29"/>
      <c r="E1" s="29"/>
    </row>
    <row r="2" spans="1:9" ht="15.75" thickBot="1" x14ac:dyDescent="0.3"/>
    <row r="3" spans="1:9" x14ac:dyDescent="0.25">
      <c r="B3" s="31" t="s">
        <v>2</v>
      </c>
      <c r="C3" s="32"/>
      <c r="D3" s="32"/>
      <c r="E3" s="33"/>
    </row>
    <row r="4" spans="1:9" x14ac:dyDescent="0.25">
      <c r="B4" s="34" t="s">
        <v>3</v>
      </c>
      <c r="C4" s="35"/>
      <c r="D4" s="35"/>
      <c r="E4" s="25" t="s">
        <v>35</v>
      </c>
    </row>
    <row r="5" spans="1:9" ht="15.75" thickBot="1" x14ac:dyDescent="0.3">
      <c r="B5" s="36" t="s">
        <v>5</v>
      </c>
      <c r="C5" s="37"/>
      <c r="D5" s="37"/>
      <c r="E5" s="27" t="s">
        <v>35</v>
      </c>
    </row>
    <row r="6" spans="1:9" ht="15.75" thickBot="1" x14ac:dyDescent="0.3"/>
    <row r="7" spans="1:9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9" ht="15.75" thickTop="1" x14ac:dyDescent="0.25">
      <c r="A8" s="28" t="s">
        <v>13</v>
      </c>
      <c r="B8" s="28" t="s">
        <v>252</v>
      </c>
      <c r="C8" s="28" t="s">
        <v>12</v>
      </c>
      <c r="D8" s="28">
        <f>SUM(G15,G16)</f>
        <v>154</v>
      </c>
    </row>
    <row r="9" spans="1:9" x14ac:dyDescent="0.25">
      <c r="A9" s="28" t="s">
        <v>15</v>
      </c>
      <c r="B9" s="28" t="s">
        <v>253</v>
      </c>
      <c r="C9" s="28" t="s">
        <v>12</v>
      </c>
      <c r="D9" s="28">
        <f>SUM(G17,G20,G23,G26,G29,G32,G35,G38,G41,G44)</f>
        <v>623.70000000000005</v>
      </c>
      <c r="H9" s="10" t="s">
        <v>1</v>
      </c>
      <c r="I9" s="3">
        <v>0.1</v>
      </c>
    </row>
    <row r="10" spans="1:9" x14ac:dyDescent="0.25">
      <c r="A10" s="28" t="s">
        <v>17</v>
      </c>
      <c r="B10" s="28" t="s">
        <v>254</v>
      </c>
      <c r="C10" s="28" t="s">
        <v>12</v>
      </c>
      <c r="D10" s="28">
        <f>SUM(G53)</f>
        <v>82.5</v>
      </c>
    </row>
    <row r="11" spans="1:9" x14ac:dyDescent="0.25">
      <c r="A11" s="28" t="s">
        <v>19</v>
      </c>
      <c r="B11" s="28" t="s">
        <v>255</v>
      </c>
      <c r="C11" s="28" t="s">
        <v>12</v>
      </c>
      <c r="D11" s="28">
        <f>SUM(G18:G19,G21:G22,G24:G25,G27:G28,G30:G31,G33:G34,G36:G37,G39:G40,G42:G43,G45:G52)</f>
        <v>1392.5</v>
      </c>
    </row>
    <row r="13" spans="1:9" ht="15.75" thickBot="1" x14ac:dyDescent="0.3"/>
    <row r="14" spans="1:9" ht="16.5" thickTop="1" thickBot="1" x14ac:dyDescent="0.3">
      <c r="A14" s="21" t="s">
        <v>21</v>
      </c>
      <c r="B14" s="21" t="s">
        <v>22</v>
      </c>
      <c r="C14" s="21" t="s">
        <v>23</v>
      </c>
      <c r="D14" s="21" t="s">
        <v>9</v>
      </c>
      <c r="E14" s="21" t="s">
        <v>24</v>
      </c>
      <c r="F14" s="21" t="s">
        <v>84</v>
      </c>
      <c r="G14" s="21" t="s">
        <v>26</v>
      </c>
    </row>
    <row r="15" spans="1:9" ht="15.75" thickTop="1" x14ac:dyDescent="0.25">
      <c r="A15" s="1" t="s">
        <v>256</v>
      </c>
      <c r="B15" s="1" t="s">
        <v>85</v>
      </c>
      <c r="C15" s="1" t="s">
        <v>296</v>
      </c>
      <c r="D15" s="1" t="s">
        <v>12</v>
      </c>
      <c r="E15" s="1">
        <v>50</v>
      </c>
      <c r="F15" s="1">
        <f t="shared" ref="F15:F24" si="0">E15*$I$9</f>
        <v>5</v>
      </c>
      <c r="G15" s="8">
        <f>E15+F15</f>
        <v>55</v>
      </c>
    </row>
    <row r="16" spans="1:9" x14ac:dyDescent="0.25">
      <c r="A16" s="1" t="s">
        <v>257</v>
      </c>
      <c r="B16" s="1" t="s">
        <v>112</v>
      </c>
      <c r="C16" s="1" t="s">
        <v>297</v>
      </c>
      <c r="D16" s="1" t="str">
        <f t="shared" ref="D16:D53" si="1">$D$15</f>
        <v>Cat 6</v>
      </c>
      <c r="E16" s="1">
        <v>90</v>
      </c>
      <c r="F16" s="1">
        <f>E16*$I$9</f>
        <v>9</v>
      </c>
      <c r="G16" s="8">
        <f t="shared" ref="G16:G53" si="2">E16+F16</f>
        <v>99</v>
      </c>
    </row>
    <row r="17" spans="1:7" x14ac:dyDescent="0.25">
      <c r="A17" s="1" t="s">
        <v>258</v>
      </c>
      <c r="B17" s="1" t="s">
        <v>73</v>
      </c>
      <c r="C17" s="1" t="s">
        <v>298</v>
      </c>
      <c r="D17" s="1" t="str">
        <f t="shared" si="1"/>
        <v>Cat 6</v>
      </c>
      <c r="E17" s="1">
        <f>60+15+5+10</f>
        <v>90</v>
      </c>
      <c r="F17" s="1">
        <f t="shared" si="0"/>
        <v>9</v>
      </c>
      <c r="G17" s="8">
        <f t="shared" si="2"/>
        <v>99</v>
      </c>
    </row>
    <row r="18" spans="1:7" x14ac:dyDescent="0.25">
      <c r="A18" s="1" t="s">
        <v>259</v>
      </c>
      <c r="B18" s="1" t="s">
        <v>31</v>
      </c>
      <c r="C18" s="1" t="s">
        <v>299</v>
      </c>
      <c r="D18" s="1" t="str">
        <f t="shared" si="1"/>
        <v>Cat 6</v>
      </c>
      <c r="E18" s="1">
        <f>60+15+5</f>
        <v>80</v>
      </c>
      <c r="F18" s="1">
        <f t="shared" si="0"/>
        <v>8</v>
      </c>
      <c r="G18" s="8">
        <f t="shared" si="2"/>
        <v>88</v>
      </c>
    </row>
    <row r="19" spans="1:7" x14ac:dyDescent="0.25">
      <c r="A19" s="1" t="s">
        <v>260</v>
      </c>
      <c r="B19" s="1" t="s">
        <v>32</v>
      </c>
      <c r="C19" s="1" t="s">
        <v>300</v>
      </c>
      <c r="D19" s="1" t="str">
        <f t="shared" si="1"/>
        <v>Cat 6</v>
      </c>
      <c r="E19" s="1">
        <f>60+15+5</f>
        <v>80</v>
      </c>
      <c r="F19" s="1">
        <f t="shared" si="0"/>
        <v>8</v>
      </c>
      <c r="G19" s="8">
        <f t="shared" si="2"/>
        <v>88</v>
      </c>
    </row>
    <row r="20" spans="1:7" x14ac:dyDescent="0.25">
      <c r="A20" s="1" t="s">
        <v>261</v>
      </c>
      <c r="B20" s="1" t="s">
        <v>86</v>
      </c>
      <c r="C20" s="1" t="s">
        <v>301</v>
      </c>
      <c r="D20" s="1" t="str">
        <f t="shared" si="1"/>
        <v>Cat 6</v>
      </c>
      <c r="E20" s="1">
        <f>60+15+5</f>
        <v>80</v>
      </c>
      <c r="F20" s="1">
        <f t="shared" si="0"/>
        <v>8</v>
      </c>
      <c r="G20" s="8">
        <f t="shared" si="2"/>
        <v>88</v>
      </c>
    </row>
    <row r="21" spans="1:7" x14ac:dyDescent="0.25">
      <c r="A21" s="1" t="s">
        <v>262</v>
      </c>
      <c r="B21" s="1" t="s">
        <v>87</v>
      </c>
      <c r="C21" s="1" t="s">
        <v>302</v>
      </c>
      <c r="D21" s="1" t="str">
        <f t="shared" si="1"/>
        <v>Cat 6</v>
      </c>
      <c r="E21" s="1">
        <f>60+15+10</f>
        <v>85</v>
      </c>
      <c r="F21" s="1">
        <f t="shared" si="0"/>
        <v>8.5</v>
      </c>
      <c r="G21" s="8">
        <f t="shared" si="2"/>
        <v>93.5</v>
      </c>
    </row>
    <row r="22" spans="1:7" x14ac:dyDescent="0.25">
      <c r="A22" s="1" t="s">
        <v>263</v>
      </c>
      <c r="B22" s="1" t="s">
        <v>88</v>
      </c>
      <c r="C22" s="1" t="s">
        <v>303</v>
      </c>
      <c r="D22" s="1" t="str">
        <f t="shared" si="1"/>
        <v>Cat 6</v>
      </c>
      <c r="E22" s="1">
        <v>65</v>
      </c>
      <c r="F22" s="1">
        <f t="shared" si="0"/>
        <v>6.5</v>
      </c>
      <c r="G22" s="8">
        <f t="shared" si="2"/>
        <v>71.5</v>
      </c>
    </row>
    <row r="23" spans="1:7" x14ac:dyDescent="0.25">
      <c r="A23" s="1" t="s">
        <v>264</v>
      </c>
      <c r="B23" s="1" t="s">
        <v>89</v>
      </c>
      <c r="C23" s="1" t="s">
        <v>304</v>
      </c>
      <c r="D23" s="1" t="str">
        <f t="shared" si="1"/>
        <v>Cat 6</v>
      </c>
      <c r="E23" s="1">
        <f>60+15+10</f>
        <v>85</v>
      </c>
      <c r="F23" s="1">
        <f t="shared" si="0"/>
        <v>8.5</v>
      </c>
      <c r="G23" s="8">
        <f t="shared" si="2"/>
        <v>93.5</v>
      </c>
    </row>
    <row r="24" spans="1:7" x14ac:dyDescent="0.25">
      <c r="A24" s="1" t="s">
        <v>265</v>
      </c>
      <c r="B24" s="1" t="s">
        <v>87</v>
      </c>
      <c r="C24" s="1" t="s">
        <v>305</v>
      </c>
      <c r="D24" s="1" t="str">
        <f t="shared" si="1"/>
        <v>Cat 6</v>
      </c>
      <c r="E24" s="1">
        <f>60+15+10</f>
        <v>85</v>
      </c>
      <c r="F24" s="1">
        <f t="shared" si="0"/>
        <v>8.5</v>
      </c>
      <c r="G24" s="8">
        <f t="shared" si="2"/>
        <v>93.5</v>
      </c>
    </row>
    <row r="25" spans="1:7" x14ac:dyDescent="0.25">
      <c r="A25" s="1" t="s">
        <v>266</v>
      </c>
      <c r="B25" s="1" t="s">
        <v>88</v>
      </c>
      <c r="C25" s="16" t="s">
        <v>306</v>
      </c>
      <c r="D25" s="1" t="str">
        <f t="shared" si="1"/>
        <v>Cat 6</v>
      </c>
      <c r="E25" s="1">
        <f>60+15+10+15</f>
        <v>100</v>
      </c>
      <c r="F25" s="1">
        <v>0</v>
      </c>
      <c r="G25" s="8">
        <f t="shared" si="2"/>
        <v>100</v>
      </c>
    </row>
    <row r="26" spans="1:7" x14ac:dyDescent="0.25">
      <c r="A26" s="1" t="s">
        <v>267</v>
      </c>
      <c r="B26" s="1" t="s">
        <v>90</v>
      </c>
      <c r="C26" s="1" t="s">
        <v>307</v>
      </c>
      <c r="D26" s="1" t="str">
        <f t="shared" si="1"/>
        <v>Cat 6</v>
      </c>
      <c r="E26" s="1">
        <f>15+10</f>
        <v>25</v>
      </c>
      <c r="F26" s="1">
        <f t="shared" ref="F26:F53" si="3">E26*$I$9</f>
        <v>2.5</v>
      </c>
      <c r="G26" s="8">
        <f t="shared" si="2"/>
        <v>27.5</v>
      </c>
    </row>
    <row r="27" spans="1:7" x14ac:dyDescent="0.25">
      <c r="A27" s="1" t="s">
        <v>268</v>
      </c>
      <c r="B27" s="1" t="s">
        <v>87</v>
      </c>
      <c r="C27" s="1" t="s">
        <v>308</v>
      </c>
      <c r="D27" s="1" t="str">
        <f t="shared" si="1"/>
        <v>Cat 6</v>
      </c>
      <c r="E27" s="1">
        <v>10</v>
      </c>
      <c r="F27" s="1">
        <f t="shared" si="3"/>
        <v>1</v>
      </c>
      <c r="G27" s="8">
        <f t="shared" si="2"/>
        <v>11</v>
      </c>
    </row>
    <row r="28" spans="1:7" x14ac:dyDescent="0.25">
      <c r="A28" s="1" t="s">
        <v>269</v>
      </c>
      <c r="B28" s="1" t="s">
        <v>88</v>
      </c>
      <c r="C28" s="1" t="s">
        <v>309</v>
      </c>
      <c r="D28" s="1" t="str">
        <f t="shared" si="1"/>
        <v>Cat 6</v>
      </c>
      <c r="E28" s="1">
        <v>15</v>
      </c>
      <c r="F28" s="1">
        <f t="shared" si="3"/>
        <v>1.5</v>
      </c>
      <c r="G28" s="8">
        <f t="shared" si="2"/>
        <v>16.5</v>
      </c>
    </row>
    <row r="29" spans="1:7" x14ac:dyDescent="0.25">
      <c r="A29" s="1" t="s">
        <v>270</v>
      </c>
      <c r="B29" s="1" t="s">
        <v>77</v>
      </c>
      <c r="C29" s="1" t="s">
        <v>310</v>
      </c>
      <c r="D29" s="1" t="str">
        <f t="shared" si="1"/>
        <v>Cat 6</v>
      </c>
      <c r="E29" s="1">
        <f>15+10</f>
        <v>25</v>
      </c>
      <c r="F29" s="1">
        <f t="shared" si="3"/>
        <v>2.5</v>
      </c>
      <c r="G29" s="8">
        <f t="shared" si="2"/>
        <v>27.5</v>
      </c>
    </row>
    <row r="30" spans="1:7" x14ac:dyDescent="0.25">
      <c r="A30" s="1" t="s">
        <v>271</v>
      </c>
      <c r="B30" s="1" t="s">
        <v>31</v>
      </c>
      <c r="C30" s="1" t="s">
        <v>311</v>
      </c>
      <c r="D30" s="1" t="str">
        <f t="shared" si="1"/>
        <v>Cat 6</v>
      </c>
      <c r="E30" s="1">
        <v>10</v>
      </c>
      <c r="F30" s="1">
        <f t="shared" si="3"/>
        <v>1</v>
      </c>
      <c r="G30" s="8">
        <f t="shared" si="2"/>
        <v>11</v>
      </c>
    </row>
    <row r="31" spans="1:7" x14ac:dyDescent="0.25">
      <c r="A31" s="1" t="s">
        <v>272</v>
      </c>
      <c r="B31" s="1" t="s">
        <v>32</v>
      </c>
      <c r="C31" s="1" t="s">
        <v>312</v>
      </c>
      <c r="D31" s="1" t="str">
        <f t="shared" si="1"/>
        <v>Cat 6</v>
      </c>
      <c r="E31" s="1">
        <v>15</v>
      </c>
      <c r="F31" s="1">
        <f t="shared" si="3"/>
        <v>1.5</v>
      </c>
      <c r="G31" s="8">
        <f t="shared" si="2"/>
        <v>16.5</v>
      </c>
    </row>
    <row r="32" spans="1:7" x14ac:dyDescent="0.25">
      <c r="A32" s="1" t="s">
        <v>273</v>
      </c>
      <c r="B32" s="1" t="s">
        <v>78</v>
      </c>
      <c r="C32" s="17" t="s">
        <v>313</v>
      </c>
      <c r="D32" s="1" t="str">
        <f t="shared" si="1"/>
        <v>Cat 6</v>
      </c>
      <c r="E32" s="1">
        <f>15+10</f>
        <v>25</v>
      </c>
      <c r="F32" s="1">
        <f t="shared" si="3"/>
        <v>2.5</v>
      </c>
      <c r="G32" s="8">
        <f t="shared" si="2"/>
        <v>27.5</v>
      </c>
    </row>
    <row r="33" spans="1:7" x14ac:dyDescent="0.25">
      <c r="A33" s="1" t="s">
        <v>274</v>
      </c>
      <c r="B33" s="1" t="s">
        <v>31</v>
      </c>
      <c r="C33" s="1" t="s">
        <v>314</v>
      </c>
      <c r="D33" s="1" t="str">
        <f t="shared" si="1"/>
        <v>Cat 6</v>
      </c>
      <c r="E33" s="1">
        <v>10</v>
      </c>
      <c r="F33" s="1">
        <f t="shared" si="3"/>
        <v>1</v>
      </c>
      <c r="G33" s="8">
        <f t="shared" si="2"/>
        <v>11</v>
      </c>
    </row>
    <row r="34" spans="1:7" x14ac:dyDescent="0.25">
      <c r="A34" s="1" t="s">
        <v>275</v>
      </c>
      <c r="B34" s="1" t="s">
        <v>32</v>
      </c>
      <c r="C34" s="1" t="s">
        <v>315</v>
      </c>
      <c r="D34" s="1" t="str">
        <f t="shared" si="1"/>
        <v>Cat 6</v>
      </c>
      <c r="E34" s="1">
        <v>15</v>
      </c>
      <c r="F34" s="1">
        <f t="shared" si="3"/>
        <v>1.5</v>
      </c>
      <c r="G34" s="8">
        <f t="shared" si="2"/>
        <v>16.5</v>
      </c>
    </row>
    <row r="35" spans="1:7" x14ac:dyDescent="0.25">
      <c r="A35" s="1" t="s">
        <v>276</v>
      </c>
      <c r="B35" s="1" t="s">
        <v>79</v>
      </c>
      <c r="C35" s="1" t="s">
        <v>316</v>
      </c>
      <c r="D35" s="1" t="str">
        <f t="shared" si="1"/>
        <v>Cat 6</v>
      </c>
      <c r="E35" s="1">
        <f>15+10</f>
        <v>25</v>
      </c>
      <c r="F35" s="1">
        <f t="shared" si="3"/>
        <v>2.5</v>
      </c>
      <c r="G35" s="8">
        <f t="shared" si="2"/>
        <v>27.5</v>
      </c>
    </row>
    <row r="36" spans="1:7" x14ac:dyDescent="0.25">
      <c r="A36" s="1" t="s">
        <v>277</v>
      </c>
      <c r="B36" s="1" t="s">
        <v>31</v>
      </c>
      <c r="C36" s="1" t="s">
        <v>317</v>
      </c>
      <c r="D36" s="1" t="str">
        <f t="shared" si="1"/>
        <v>Cat 6</v>
      </c>
      <c r="E36" s="1">
        <v>10</v>
      </c>
      <c r="F36" s="1">
        <f t="shared" si="3"/>
        <v>1</v>
      </c>
      <c r="G36" s="8">
        <f t="shared" si="2"/>
        <v>11</v>
      </c>
    </row>
    <row r="37" spans="1:7" x14ac:dyDescent="0.25">
      <c r="A37" s="1" t="s">
        <v>278</v>
      </c>
      <c r="B37" s="1" t="s">
        <v>32</v>
      </c>
      <c r="C37" s="1" t="s">
        <v>318</v>
      </c>
      <c r="D37" s="1" t="str">
        <f t="shared" si="1"/>
        <v>Cat 6</v>
      </c>
      <c r="E37" s="1">
        <v>15</v>
      </c>
      <c r="F37" s="1">
        <f t="shared" si="3"/>
        <v>1.5</v>
      </c>
      <c r="G37" s="8">
        <f t="shared" si="2"/>
        <v>16.5</v>
      </c>
    </row>
    <row r="38" spans="1:7" x14ac:dyDescent="0.25">
      <c r="A38" s="1" t="s">
        <v>279</v>
      </c>
      <c r="B38" s="1" t="s">
        <v>80</v>
      </c>
      <c r="C38" s="1" t="s">
        <v>319</v>
      </c>
      <c r="D38" s="1" t="str">
        <f t="shared" si="1"/>
        <v>Cat 6</v>
      </c>
      <c r="E38" s="1">
        <f>60+7.5+5</f>
        <v>72.5</v>
      </c>
      <c r="F38" s="1">
        <f t="shared" si="3"/>
        <v>7.25</v>
      </c>
      <c r="G38" s="8">
        <f t="shared" si="2"/>
        <v>79.75</v>
      </c>
    </row>
    <row r="39" spans="1:7" x14ac:dyDescent="0.25">
      <c r="A39" s="1" t="s">
        <v>280</v>
      </c>
      <c r="B39" s="1" t="s">
        <v>31</v>
      </c>
      <c r="C39" s="1" t="s">
        <v>320</v>
      </c>
      <c r="D39" s="1" t="str">
        <f t="shared" si="1"/>
        <v>Cat 6</v>
      </c>
      <c r="E39" s="1">
        <f>60+15+5</f>
        <v>80</v>
      </c>
      <c r="F39" s="1">
        <f t="shared" si="3"/>
        <v>8</v>
      </c>
      <c r="G39" s="8">
        <f t="shared" si="2"/>
        <v>88</v>
      </c>
    </row>
    <row r="40" spans="1:7" x14ac:dyDescent="0.25">
      <c r="A40" s="1" t="s">
        <v>281</v>
      </c>
      <c r="B40" s="1" t="s">
        <v>32</v>
      </c>
      <c r="C40" s="1" t="s">
        <v>321</v>
      </c>
      <c r="D40" s="1" t="str">
        <f t="shared" si="1"/>
        <v>Cat 6</v>
      </c>
      <c r="E40" s="1">
        <f>60+15+5</f>
        <v>80</v>
      </c>
      <c r="F40" s="1">
        <f t="shared" si="3"/>
        <v>8</v>
      </c>
      <c r="G40" s="8">
        <f t="shared" si="2"/>
        <v>88</v>
      </c>
    </row>
    <row r="41" spans="1:7" x14ac:dyDescent="0.25">
      <c r="A41" s="1" t="s">
        <v>282</v>
      </c>
      <c r="B41" s="1" t="s">
        <v>81</v>
      </c>
      <c r="C41" s="1" t="s">
        <v>322</v>
      </c>
      <c r="D41" s="1" t="str">
        <f t="shared" si="1"/>
        <v>Cat 6</v>
      </c>
      <c r="E41" s="1">
        <v>62</v>
      </c>
      <c r="F41" s="1">
        <f t="shared" si="3"/>
        <v>6.2</v>
      </c>
      <c r="G41" s="8">
        <f t="shared" si="2"/>
        <v>68.2</v>
      </c>
    </row>
    <row r="42" spans="1:7" x14ac:dyDescent="0.25">
      <c r="A42" s="1" t="s">
        <v>283</v>
      </c>
      <c r="B42" s="1" t="s">
        <v>31</v>
      </c>
      <c r="C42" s="1" t="s">
        <v>323</v>
      </c>
      <c r="D42" s="1" t="str">
        <f t="shared" si="1"/>
        <v>Cat 6</v>
      </c>
      <c r="E42" s="1">
        <f>60+15+5</f>
        <v>80</v>
      </c>
      <c r="F42" s="1">
        <f t="shared" si="3"/>
        <v>8</v>
      </c>
      <c r="G42" s="8">
        <f t="shared" si="2"/>
        <v>88</v>
      </c>
    </row>
    <row r="43" spans="1:7" x14ac:dyDescent="0.25">
      <c r="A43" s="1" t="s">
        <v>284</v>
      </c>
      <c r="B43" s="1" t="s">
        <v>32</v>
      </c>
      <c r="C43" s="1" t="s">
        <v>324</v>
      </c>
      <c r="D43" s="1" t="str">
        <f t="shared" si="1"/>
        <v>Cat 6</v>
      </c>
      <c r="E43" s="1">
        <f>60+15+5</f>
        <v>80</v>
      </c>
      <c r="F43" s="1">
        <f t="shared" si="3"/>
        <v>8</v>
      </c>
      <c r="G43" s="8">
        <f t="shared" si="2"/>
        <v>88</v>
      </c>
    </row>
    <row r="44" spans="1:7" x14ac:dyDescent="0.25">
      <c r="A44" s="1" t="s">
        <v>285</v>
      </c>
      <c r="B44" s="1" t="s">
        <v>82</v>
      </c>
      <c r="C44" s="1" t="s">
        <v>325</v>
      </c>
      <c r="D44" s="1" t="str">
        <f t="shared" si="1"/>
        <v>Cat 6</v>
      </c>
      <c r="E44" s="1">
        <v>77.5</v>
      </c>
      <c r="F44" s="1">
        <f t="shared" si="3"/>
        <v>7.75</v>
      </c>
      <c r="G44" s="8">
        <f t="shared" si="2"/>
        <v>85.25</v>
      </c>
    </row>
    <row r="45" spans="1:7" x14ac:dyDescent="0.25">
      <c r="A45" s="1" t="s">
        <v>286</v>
      </c>
      <c r="B45" s="1" t="s">
        <v>31</v>
      </c>
      <c r="C45" s="1" t="s">
        <v>326</v>
      </c>
      <c r="D45" s="1" t="str">
        <f t="shared" si="1"/>
        <v>Cat 6</v>
      </c>
      <c r="E45" s="1">
        <f>60+15+5</f>
        <v>80</v>
      </c>
      <c r="F45" s="1">
        <f t="shared" si="3"/>
        <v>8</v>
      </c>
      <c r="G45" s="8">
        <f t="shared" si="2"/>
        <v>88</v>
      </c>
    </row>
    <row r="46" spans="1:7" x14ac:dyDescent="0.25">
      <c r="A46" s="1" t="s">
        <v>287</v>
      </c>
      <c r="B46" s="1" t="s">
        <v>32</v>
      </c>
      <c r="C46" s="1" t="s">
        <v>327</v>
      </c>
      <c r="D46" s="1" t="str">
        <f t="shared" si="1"/>
        <v>Cat 6</v>
      </c>
      <c r="E46" s="4">
        <f>60+15+5</f>
        <v>80</v>
      </c>
      <c r="F46" s="1">
        <f t="shared" si="3"/>
        <v>8</v>
      </c>
      <c r="G46" s="8">
        <f t="shared" si="2"/>
        <v>88</v>
      </c>
    </row>
    <row r="47" spans="1:7" x14ac:dyDescent="0.25">
      <c r="A47" s="1" t="s">
        <v>288</v>
      </c>
      <c r="B47" s="1" t="s">
        <v>31</v>
      </c>
      <c r="C47" s="1" t="s">
        <v>328</v>
      </c>
      <c r="D47" s="11" t="str">
        <f t="shared" si="1"/>
        <v>Cat 6</v>
      </c>
      <c r="E47" s="18">
        <f>15+60</f>
        <v>75</v>
      </c>
      <c r="F47" s="19">
        <f t="shared" si="3"/>
        <v>7.5</v>
      </c>
      <c r="G47" s="8">
        <f t="shared" si="2"/>
        <v>82.5</v>
      </c>
    </row>
    <row r="48" spans="1:7" x14ac:dyDescent="0.25">
      <c r="A48" s="1" t="s">
        <v>289</v>
      </c>
      <c r="B48" s="1" t="s">
        <v>32</v>
      </c>
      <c r="C48" s="1" t="s">
        <v>329</v>
      </c>
      <c r="D48" s="11" t="str">
        <f t="shared" si="1"/>
        <v>Cat 6</v>
      </c>
      <c r="E48" s="18">
        <f>15+60</f>
        <v>75</v>
      </c>
      <c r="F48" s="19">
        <f t="shared" si="3"/>
        <v>7.5</v>
      </c>
      <c r="G48" s="8">
        <f t="shared" si="2"/>
        <v>82.5</v>
      </c>
    </row>
    <row r="49" spans="1:7" x14ac:dyDescent="0.25">
      <c r="A49" s="1" t="s">
        <v>290</v>
      </c>
      <c r="B49" s="1" t="s">
        <v>59</v>
      </c>
      <c r="C49" s="1" t="s">
        <v>330</v>
      </c>
      <c r="D49" s="1" t="str">
        <f t="shared" si="1"/>
        <v>Cat 6</v>
      </c>
      <c r="E49" s="8">
        <v>10</v>
      </c>
      <c r="F49" s="1">
        <f t="shared" si="3"/>
        <v>1</v>
      </c>
      <c r="G49" s="8">
        <f t="shared" si="2"/>
        <v>11</v>
      </c>
    </row>
    <row r="50" spans="1:7" ht="14.25" customHeight="1" x14ac:dyDescent="0.25">
      <c r="A50" s="1" t="s">
        <v>291</v>
      </c>
      <c r="B50" s="1" t="s">
        <v>60</v>
      </c>
      <c r="C50" s="1" t="s">
        <v>331</v>
      </c>
      <c r="D50" s="1" t="str">
        <f t="shared" si="1"/>
        <v>Cat 6</v>
      </c>
      <c r="E50" s="1">
        <v>10</v>
      </c>
      <c r="F50" s="1">
        <f t="shared" si="3"/>
        <v>1</v>
      </c>
      <c r="G50" s="8">
        <f t="shared" si="2"/>
        <v>11</v>
      </c>
    </row>
    <row r="51" spans="1:7" ht="14.25" customHeight="1" x14ac:dyDescent="0.25">
      <c r="A51" s="1" t="s">
        <v>292</v>
      </c>
      <c r="B51" s="1" t="s">
        <v>61</v>
      </c>
      <c r="C51" s="1" t="s">
        <v>332</v>
      </c>
      <c r="D51" s="1" t="str">
        <f t="shared" si="1"/>
        <v>Cat 6</v>
      </c>
      <c r="E51" s="1">
        <v>15</v>
      </c>
      <c r="F51" s="1">
        <f t="shared" si="3"/>
        <v>1.5</v>
      </c>
      <c r="G51" s="8">
        <f t="shared" si="2"/>
        <v>16.5</v>
      </c>
    </row>
    <row r="52" spans="1:7" ht="14.25" customHeight="1" x14ac:dyDescent="0.25">
      <c r="A52" s="1" t="s">
        <v>293</v>
      </c>
      <c r="B52" s="1" t="s">
        <v>47</v>
      </c>
      <c r="C52" s="1" t="s">
        <v>333</v>
      </c>
      <c r="D52" s="1" t="str">
        <f t="shared" si="1"/>
        <v>Cat 6</v>
      </c>
      <c r="E52" s="1">
        <v>15</v>
      </c>
      <c r="F52" s="1">
        <f t="shared" si="3"/>
        <v>1.5</v>
      </c>
      <c r="G52" s="8">
        <f t="shared" si="2"/>
        <v>16.5</v>
      </c>
    </row>
    <row r="53" spans="1:7" x14ac:dyDescent="0.25">
      <c r="A53" s="1" t="s">
        <v>294</v>
      </c>
      <c r="B53" s="1" t="s">
        <v>91</v>
      </c>
      <c r="C53" s="1" t="s">
        <v>334</v>
      </c>
      <c r="D53" s="1" t="str">
        <f t="shared" si="1"/>
        <v>Cat 6</v>
      </c>
      <c r="E53" s="1">
        <f>15+60</f>
        <v>75</v>
      </c>
      <c r="F53" s="1">
        <f t="shared" si="3"/>
        <v>7.5</v>
      </c>
      <c r="G53" s="8">
        <f t="shared" si="2"/>
        <v>82.5</v>
      </c>
    </row>
    <row r="54" spans="1:7" ht="15.75" thickBot="1" x14ac:dyDescent="0.3">
      <c r="A54" s="1" t="s">
        <v>295</v>
      </c>
      <c r="B54" s="1" t="s">
        <v>110</v>
      </c>
      <c r="C54" s="1" t="s">
        <v>335</v>
      </c>
      <c r="D54" s="1" t="str">
        <f t="shared" ref="D54" si="4">$D$16</f>
        <v>Cat 6</v>
      </c>
      <c r="E54" s="1">
        <v>35</v>
      </c>
      <c r="F54" s="1">
        <f>E54*$I$9</f>
        <v>3.5</v>
      </c>
      <c r="G54" s="1">
        <f>E54+F54</f>
        <v>38.5</v>
      </c>
    </row>
    <row r="55" spans="1:7" ht="15.75" thickBot="1" x14ac:dyDescent="0.3">
      <c r="F55" s="9" t="s">
        <v>26</v>
      </c>
      <c r="G55" s="20">
        <f>SUM(G15:G54)</f>
        <v>2291.1999999999998</v>
      </c>
    </row>
  </sheetData>
  <mergeCells count="4">
    <mergeCell ref="A1:E1"/>
    <mergeCell ref="B3:E3"/>
    <mergeCell ref="B4:D4"/>
    <mergeCell ref="B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27.85546875" customWidth="1"/>
    <col min="3" max="3" width="26" customWidth="1"/>
    <col min="4" max="4" width="10.7109375" bestFit="1" customWidth="1"/>
    <col min="5" max="5" width="21.42578125" bestFit="1" customWidth="1"/>
    <col min="6" max="6" width="11" bestFit="1" customWidth="1"/>
    <col min="7" max="7" width="14" bestFit="1" customWidth="1"/>
    <col min="9" max="9" width="27.140625" bestFit="1" customWidth="1"/>
    <col min="10" max="10" width="4.5703125" bestFit="1" customWidth="1"/>
  </cols>
  <sheetData>
    <row r="1" spans="1:10" ht="36" x14ac:dyDescent="0.55000000000000004">
      <c r="A1" s="29" t="s">
        <v>92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5.75" thickBot="1" x14ac:dyDescent="0.3"/>
    <row r="3" spans="1:10" x14ac:dyDescent="0.25">
      <c r="B3" s="31" t="s">
        <v>2</v>
      </c>
      <c r="C3" s="32"/>
      <c r="D3" s="32"/>
      <c r="E3" s="33"/>
    </row>
    <row r="4" spans="1:10" x14ac:dyDescent="0.25">
      <c r="B4" s="34" t="s">
        <v>3</v>
      </c>
      <c r="C4" s="35"/>
      <c r="D4" s="35"/>
      <c r="E4" s="25" t="s">
        <v>34</v>
      </c>
      <c r="I4" s="2" t="s">
        <v>1</v>
      </c>
      <c r="J4" s="3">
        <v>0.1</v>
      </c>
    </row>
    <row r="5" spans="1:10" ht="15.75" thickBot="1" x14ac:dyDescent="0.3">
      <c r="B5" s="36" t="s">
        <v>5</v>
      </c>
      <c r="C5" s="37"/>
      <c r="D5" s="37"/>
      <c r="E5" s="27" t="s">
        <v>35</v>
      </c>
    </row>
    <row r="6" spans="1:10" ht="15.75" thickBot="1" x14ac:dyDescent="0.3"/>
    <row r="7" spans="1:10" ht="16.5" thickTop="1" thickBot="1" x14ac:dyDescent="0.3">
      <c r="A7" s="21" t="s">
        <v>7</v>
      </c>
      <c r="B7" s="21" t="s">
        <v>8</v>
      </c>
      <c r="C7" s="21" t="s">
        <v>9</v>
      </c>
      <c r="D7" s="21" t="s">
        <v>10</v>
      </c>
    </row>
    <row r="8" spans="1:10" ht="15.75" thickTop="1" x14ac:dyDescent="0.25">
      <c r="A8" s="28" t="s">
        <v>13</v>
      </c>
      <c r="B8" s="28" t="s">
        <v>357</v>
      </c>
      <c r="C8" s="28" t="s">
        <v>93</v>
      </c>
      <c r="D8" s="28">
        <f>SUM(G17:G18)</f>
        <v>517</v>
      </c>
    </row>
    <row r="9" spans="1:10" x14ac:dyDescent="0.25">
      <c r="A9" s="28" t="s">
        <v>94</v>
      </c>
      <c r="B9" s="28" t="s">
        <v>358</v>
      </c>
      <c r="C9" s="28" t="s">
        <v>12</v>
      </c>
      <c r="D9" s="28">
        <f>SUM(G19)</f>
        <v>236.5</v>
      </c>
    </row>
    <row r="10" spans="1:10" x14ac:dyDescent="0.25">
      <c r="A10" s="28" t="s">
        <v>15</v>
      </c>
      <c r="B10" s="28" t="s">
        <v>359</v>
      </c>
      <c r="C10" s="28" t="s">
        <v>12</v>
      </c>
      <c r="D10" s="28">
        <f>SUM(G22)</f>
        <v>27.5</v>
      </c>
    </row>
    <row r="11" spans="1:10" x14ac:dyDescent="0.25">
      <c r="A11" s="28" t="s">
        <v>17</v>
      </c>
      <c r="B11" s="28" t="s">
        <v>360</v>
      </c>
      <c r="C11" s="28" t="s">
        <v>12</v>
      </c>
      <c r="D11" s="28">
        <f>SUM(G21)</f>
        <v>22</v>
      </c>
    </row>
    <row r="12" spans="1:10" x14ac:dyDescent="0.25">
      <c r="A12" s="28" t="s">
        <v>11</v>
      </c>
      <c r="B12" s="28" t="s">
        <v>361</v>
      </c>
      <c r="C12" s="28" t="s">
        <v>12</v>
      </c>
      <c r="D12" s="28">
        <f>SUM(G27)</f>
        <v>27.5</v>
      </c>
    </row>
    <row r="13" spans="1:10" x14ac:dyDescent="0.25">
      <c r="A13" s="28" t="s">
        <v>19</v>
      </c>
      <c r="B13" s="28" t="s">
        <v>362</v>
      </c>
      <c r="C13" s="28" t="s">
        <v>12</v>
      </c>
      <c r="D13" s="28">
        <f>SUM(G23:G26)</f>
        <v>165</v>
      </c>
    </row>
    <row r="15" spans="1:10" ht="15.75" thickBot="1" x14ac:dyDescent="0.3"/>
    <row r="16" spans="1:10" ht="16.5" thickTop="1" thickBot="1" x14ac:dyDescent="0.3">
      <c r="A16" s="21" t="s">
        <v>21</v>
      </c>
      <c r="B16" s="21" t="s">
        <v>22</v>
      </c>
      <c r="C16" s="21" t="s">
        <v>46</v>
      </c>
      <c r="D16" s="21" t="s">
        <v>9</v>
      </c>
      <c r="E16" s="21" t="s">
        <v>24</v>
      </c>
      <c r="F16" s="21" t="s">
        <v>72</v>
      </c>
      <c r="G16" s="21" t="s">
        <v>95</v>
      </c>
    </row>
    <row r="17" spans="1:7" ht="15.75" thickTop="1" x14ac:dyDescent="0.25">
      <c r="A17" s="8" t="s">
        <v>337</v>
      </c>
      <c r="B17" s="8" t="s">
        <v>96</v>
      </c>
      <c r="C17" s="8" t="s">
        <v>401</v>
      </c>
      <c r="D17" s="8" t="s">
        <v>93</v>
      </c>
      <c r="E17" s="8">
        <f>75+15+115+10</f>
        <v>215</v>
      </c>
      <c r="F17" s="8">
        <f>E17*$J$4</f>
        <v>21.5</v>
      </c>
      <c r="G17" s="8">
        <f>E17+F17</f>
        <v>236.5</v>
      </c>
    </row>
    <row r="18" spans="1:7" x14ac:dyDescent="0.25">
      <c r="A18" s="1" t="s">
        <v>338</v>
      </c>
      <c r="B18" s="1" t="s">
        <v>97</v>
      </c>
      <c r="C18" s="8" t="s">
        <v>402</v>
      </c>
      <c r="D18" s="8" t="s">
        <v>93</v>
      </c>
      <c r="E18" s="8">
        <f>75+15+120+15+30</f>
        <v>255</v>
      </c>
      <c r="F18" s="1">
        <f>E18*$J$4</f>
        <v>25.5</v>
      </c>
      <c r="G18" s="1">
        <f>E18+F18</f>
        <v>280.5</v>
      </c>
    </row>
    <row r="19" spans="1:7" x14ac:dyDescent="0.25">
      <c r="A19" s="1" t="s">
        <v>351</v>
      </c>
      <c r="B19" s="1" t="s">
        <v>353</v>
      </c>
      <c r="C19" s="8" t="s">
        <v>355</v>
      </c>
      <c r="D19" s="8" t="s">
        <v>93</v>
      </c>
      <c r="E19" s="8">
        <f>75+15+115+10</f>
        <v>215</v>
      </c>
      <c r="F19" s="1">
        <f>E19*$J$4</f>
        <v>21.5</v>
      </c>
      <c r="G19" s="1">
        <f>E19+F19</f>
        <v>236.5</v>
      </c>
    </row>
    <row r="20" spans="1:7" x14ac:dyDescent="0.25">
      <c r="A20" s="1" t="s">
        <v>352</v>
      </c>
      <c r="B20" s="1" t="s">
        <v>354</v>
      </c>
      <c r="C20" s="8" t="s">
        <v>356</v>
      </c>
      <c r="D20" s="8" t="s">
        <v>93</v>
      </c>
      <c r="E20" s="8">
        <f>75+15+120+15+30</f>
        <v>255</v>
      </c>
      <c r="F20" s="1">
        <f>E20*$J$4</f>
        <v>25.5</v>
      </c>
      <c r="G20" s="1">
        <f>E20+F20</f>
        <v>280.5</v>
      </c>
    </row>
    <row r="21" spans="1:7" x14ac:dyDescent="0.25">
      <c r="A21" s="1" t="s">
        <v>339</v>
      </c>
      <c r="B21" s="1" t="s">
        <v>42</v>
      </c>
      <c r="C21" s="8" t="s">
        <v>403</v>
      </c>
      <c r="D21" s="8" t="s">
        <v>12</v>
      </c>
      <c r="E21" s="1">
        <v>20</v>
      </c>
      <c r="F21" s="1">
        <f t="shared" ref="F21" si="0">E21*$J$4</f>
        <v>2</v>
      </c>
      <c r="G21" s="1">
        <f t="shared" ref="G21" si="1">E21+F21</f>
        <v>22</v>
      </c>
    </row>
    <row r="22" spans="1:7" x14ac:dyDescent="0.25">
      <c r="A22" s="1" t="s">
        <v>340</v>
      </c>
      <c r="B22" s="1" t="s">
        <v>73</v>
      </c>
      <c r="C22" s="8" t="s">
        <v>404</v>
      </c>
      <c r="D22" s="8" t="s">
        <v>12</v>
      </c>
      <c r="E22" s="1">
        <f>25</f>
        <v>25</v>
      </c>
      <c r="F22" s="1">
        <f>E22*$J$4</f>
        <v>2.5</v>
      </c>
      <c r="G22" s="1">
        <f>E22+F22</f>
        <v>27.5</v>
      </c>
    </row>
    <row r="23" spans="1:7" x14ac:dyDescent="0.25">
      <c r="A23" s="1" t="s">
        <v>341</v>
      </c>
      <c r="B23" s="1" t="s">
        <v>31</v>
      </c>
      <c r="C23" s="8" t="s">
        <v>405</v>
      </c>
      <c r="D23" s="8" t="s">
        <v>12</v>
      </c>
      <c r="E23" s="1">
        <v>10</v>
      </c>
      <c r="F23" s="1">
        <f>E23*$J$4</f>
        <v>1</v>
      </c>
      <c r="G23" s="1">
        <f>E23+F23</f>
        <v>11</v>
      </c>
    </row>
    <row r="24" spans="1:7" x14ac:dyDescent="0.25">
      <c r="A24" s="1" t="s">
        <v>342</v>
      </c>
      <c r="B24" s="1" t="s">
        <v>88</v>
      </c>
      <c r="C24" s="8" t="s">
        <v>406</v>
      </c>
      <c r="D24" s="8" t="s">
        <v>12</v>
      </c>
      <c r="E24" s="1">
        <f>10+15</f>
        <v>25</v>
      </c>
      <c r="F24" s="1">
        <f>E24*$J$4</f>
        <v>2.5</v>
      </c>
      <c r="G24" s="1">
        <f>E24+F24</f>
        <v>27.5</v>
      </c>
    </row>
    <row r="25" spans="1:7" x14ac:dyDescent="0.25">
      <c r="A25" s="1" t="s">
        <v>343</v>
      </c>
      <c r="B25" s="1" t="s">
        <v>98</v>
      </c>
      <c r="C25" s="8" t="s">
        <v>407</v>
      </c>
      <c r="D25" s="8" t="s">
        <v>12</v>
      </c>
      <c r="E25" s="1">
        <f>50</f>
        <v>50</v>
      </c>
      <c r="F25" s="1">
        <f>E25*$J$4</f>
        <v>5</v>
      </c>
      <c r="G25" s="1">
        <f>E25+F25</f>
        <v>55</v>
      </c>
    </row>
    <row r="26" spans="1:7" x14ac:dyDescent="0.25">
      <c r="A26" s="1" t="s">
        <v>344</v>
      </c>
      <c r="B26" s="1" t="s">
        <v>99</v>
      </c>
      <c r="C26" s="8" t="s">
        <v>408</v>
      </c>
      <c r="D26" s="8" t="s">
        <v>12</v>
      </c>
      <c r="E26" s="1">
        <f>50+15</f>
        <v>65</v>
      </c>
      <c r="F26" s="1">
        <f t="shared" ref="F26:F27" si="2">E26*$J$4</f>
        <v>6.5</v>
      </c>
      <c r="G26" s="1">
        <f t="shared" ref="G26:G27" si="3">E26+F26</f>
        <v>71.5</v>
      </c>
    </row>
    <row r="27" spans="1:7" x14ac:dyDescent="0.25">
      <c r="A27" s="13" t="s">
        <v>345</v>
      </c>
      <c r="B27" s="1" t="s">
        <v>111</v>
      </c>
      <c r="C27" s="8" t="s">
        <v>409</v>
      </c>
      <c r="D27" s="8" t="s">
        <v>12</v>
      </c>
      <c r="E27" s="1">
        <f t="shared" ref="E27" si="4">10+15</f>
        <v>25</v>
      </c>
      <c r="F27" s="1">
        <f t="shared" si="2"/>
        <v>2.5</v>
      </c>
      <c r="G27" s="1">
        <f t="shared" si="3"/>
        <v>27.5</v>
      </c>
    </row>
    <row r="28" spans="1:7" ht="17.25" x14ac:dyDescent="0.3">
      <c r="F28" s="5" t="s">
        <v>33</v>
      </c>
      <c r="G28" s="7">
        <f>SUM(G19:G27)</f>
        <v>759</v>
      </c>
    </row>
  </sheetData>
  <mergeCells count="5">
    <mergeCell ref="B3:E3"/>
    <mergeCell ref="B4:D4"/>
    <mergeCell ref="B5:D5"/>
    <mergeCell ref="A1:E1"/>
    <mergeCell ref="F1:J1"/>
  </mergeCells>
  <pageMargins left="0.7" right="0.7" top="0.75" bottom="0.75" header="0.3" footer="0.3"/>
  <ignoredErrors>
    <ignoredError sqref="E18:E19 D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J20" sqref="J20"/>
    </sheetView>
  </sheetViews>
  <sheetFormatPr defaultRowHeight="15" x14ac:dyDescent="0.25"/>
  <cols>
    <col min="1" max="1" width="22.140625" customWidth="1"/>
    <col min="2" max="2" width="28" customWidth="1"/>
    <col min="4" max="4" width="9.140625" bestFit="1" customWidth="1"/>
  </cols>
  <sheetData>
    <row r="2" spans="1:2" ht="36" x14ac:dyDescent="0.55000000000000004">
      <c r="A2" s="29" t="s">
        <v>100</v>
      </c>
      <c r="B2" s="29"/>
    </row>
    <row r="3" spans="1:2" ht="15.75" thickBot="1" x14ac:dyDescent="0.3"/>
    <row r="4" spans="1:2" ht="16.5" thickTop="1" thickBot="1" x14ac:dyDescent="0.3">
      <c r="A4" s="21" t="s">
        <v>101</v>
      </c>
      <c r="B4" s="21" t="s">
        <v>102</v>
      </c>
    </row>
    <row r="5" spans="1:2" ht="15.75" thickTop="1" x14ac:dyDescent="0.25">
      <c r="A5" s="28" t="s">
        <v>103</v>
      </c>
      <c r="B5" s="28">
        <f>SUM('Server Room'!D9+'IT Suppot Room'!D8+'Cashier Room'!D8+'Casino Floor'!D8+'Internet Cafe'!D8+Shops!D8+Depot!D8 )</f>
        <v>1186.9000000000001</v>
      </c>
    </row>
    <row r="6" spans="1:2" x14ac:dyDescent="0.25">
      <c r="A6" s="28" t="s">
        <v>104</v>
      </c>
      <c r="B6" s="28">
        <f>SUM('Server Room'!D8+'IT Suppot Room'!D11+'Cashier Room'!D11+'Casino Floor'!D11+'Internet Cafe'!D11+Depot!D12)</f>
        <v>303.60000000000002</v>
      </c>
    </row>
    <row r="7" spans="1:2" x14ac:dyDescent="0.25">
      <c r="A7" s="28" t="s">
        <v>105</v>
      </c>
      <c r="B7" s="28">
        <f>SUM('Server Room'!D10+'IT Suppot Room'!D9+'Cashier Room'!D9+'Casino Floor'!D9+'Internet Cafe'!D9+Shops!D9+Depot!D10 )</f>
        <v>1829.3</v>
      </c>
    </row>
    <row r="8" spans="1:2" x14ac:dyDescent="0.25">
      <c r="A8" s="28" t="s">
        <v>106</v>
      </c>
      <c r="B8" s="28">
        <f>SUM('Server Room'!D11+'IT Suppot Room'!D10+'Cashier Room'!D10+'Casino Floor'!D10+'Internet Cafe'!D10+Shops!D10+Depot!D11 )</f>
        <v>196.9</v>
      </c>
    </row>
    <row r="9" spans="1:2" x14ac:dyDescent="0.25">
      <c r="A9" s="28" t="s">
        <v>107</v>
      </c>
      <c r="B9" s="28">
        <f>SUM('Server Room'!D12+'IT Suppot Room'!D12+'Cashier Room'!D12+'Casino Floor'!D12+'Internet Cafe'!D12+Shops!D11+Depot!D13 )</f>
        <v>2892.9</v>
      </c>
    </row>
    <row r="10" spans="1:2" x14ac:dyDescent="0.25">
      <c r="A10" s="28" t="s">
        <v>108</v>
      </c>
      <c r="B10" s="28">
        <f>SUM(Depot!D9)</f>
        <v>236.5</v>
      </c>
    </row>
    <row r="11" spans="1:2" x14ac:dyDescent="0.25">
      <c r="A11" s="28" t="s">
        <v>93</v>
      </c>
      <c r="B11" s="28">
        <f>SUM(Depot!D8)</f>
        <v>517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Server Room</vt:lpstr>
      <vt:lpstr>IT Suppot Room</vt:lpstr>
      <vt:lpstr>Cashier Room</vt:lpstr>
      <vt:lpstr>Casino Floor</vt:lpstr>
      <vt:lpstr>Internet Cafe</vt:lpstr>
      <vt:lpstr>Shops</vt:lpstr>
      <vt:lpstr>Depot</vt:lpstr>
      <vt:lpstr>Total Cables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s219713650@mandela.ac.za</dc:creator>
  <cp:keywords/>
  <dc:description/>
  <cp:lastModifiedBy>Makhubela, Doctor, (Mr) (s223397369)</cp:lastModifiedBy>
  <cp:revision/>
  <dcterms:created xsi:type="dcterms:W3CDTF">2022-08-27T23:59:54Z</dcterms:created>
  <dcterms:modified xsi:type="dcterms:W3CDTF">2023-10-13T16:50:37Z</dcterms:modified>
  <cp:category/>
  <cp:contentStatus/>
</cp:coreProperties>
</file>