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55d27cdec1ec4/Рабочий стол/Документы/Tex/2.3.1/"/>
    </mc:Choice>
  </mc:AlternateContent>
  <xr:revisionPtr revIDLastSave="384" documentId="13_ncr:1_{CFDA93AC-193C-4AF0-B181-6848B6B0A740}" xr6:coauthVersionLast="46" xr6:coauthVersionMax="46" xr10:uidLastSave="{B110824A-5EE3-4823-9F9D-EC45A98FD580}"/>
  <bookViews>
    <workbookView xWindow="32280" yWindow="5280" windowWidth="29040" windowHeight="15840" xr2:uid="{6A30DFFA-2DEF-4223-8900-7F3DE743CF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" i="1"/>
  <c r="Y3" i="1"/>
  <c r="Y4" i="1"/>
  <c r="Y5" i="1"/>
  <c r="Y6" i="1"/>
  <c r="Y7" i="1"/>
  <c r="Y8" i="1"/>
  <c r="Y9" i="1"/>
  <c r="Y10" i="1"/>
  <c r="Z10" i="1" s="1"/>
  <c r="AA10" i="1" s="1"/>
  <c r="Y11" i="1"/>
  <c r="Y12" i="1"/>
  <c r="Y13" i="1"/>
  <c r="Y14" i="1"/>
  <c r="Y15" i="1"/>
  <c r="Z15" i="1" s="1"/>
  <c r="AA15" i="1" s="1"/>
  <c r="Y16" i="1"/>
  <c r="Y17" i="1"/>
  <c r="Y18" i="1"/>
  <c r="Z18" i="1" s="1"/>
  <c r="AA18" i="1" s="1"/>
  <c r="Y19" i="1"/>
  <c r="Y20" i="1"/>
  <c r="Y21" i="1"/>
  <c r="Y22" i="1"/>
  <c r="Y23" i="1"/>
  <c r="Z23" i="1" s="1"/>
  <c r="AA23" i="1" s="1"/>
  <c r="Y24" i="1"/>
  <c r="Y2" i="1"/>
  <c r="T2" i="1"/>
  <c r="Z7" i="1"/>
  <c r="AA7" i="1" s="1"/>
  <c r="Z8" i="1"/>
  <c r="AA8" i="1" s="1"/>
  <c r="Z16" i="1"/>
  <c r="AA16" i="1" s="1"/>
  <c r="Z24" i="1"/>
  <c r="AA24" i="1" s="1"/>
  <c r="Z3" i="1"/>
  <c r="AA3" i="1" s="1"/>
  <c r="Z4" i="1"/>
  <c r="AA4" i="1" s="1"/>
  <c r="Z5" i="1"/>
  <c r="AA5" i="1" s="1"/>
  <c r="Z6" i="1"/>
  <c r="AA6" i="1" s="1"/>
  <c r="Z9" i="1"/>
  <c r="AA9" i="1" s="1"/>
  <c r="Z11" i="1"/>
  <c r="AA11" i="1" s="1"/>
  <c r="Z12" i="1"/>
  <c r="AA12" i="1" s="1"/>
  <c r="Z13" i="1"/>
  <c r="AA13" i="1" s="1"/>
  <c r="Z14" i="1"/>
  <c r="AA14" i="1" s="1"/>
  <c r="Z17" i="1"/>
  <c r="AA17" i="1" s="1"/>
  <c r="Z19" i="1"/>
  <c r="AA19" i="1" s="1"/>
  <c r="Z20" i="1"/>
  <c r="AA20" i="1" s="1"/>
  <c r="Z21" i="1"/>
  <c r="AA21" i="1" s="1"/>
  <c r="Z22" i="1"/>
  <c r="AA2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O2" i="1"/>
  <c r="T24" i="1"/>
  <c r="R3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2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A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2" i="1"/>
  <c r="B10" i="1"/>
  <c r="F10" i="1" s="1"/>
  <c r="A21" i="1"/>
  <c r="A22" i="1"/>
  <c r="A23" i="1"/>
  <c r="F23" i="1" s="1"/>
  <c r="A24" i="1"/>
  <c r="A25" i="1"/>
  <c r="F25" i="1" s="1"/>
  <c r="A26" i="1"/>
  <c r="F26" i="1" s="1"/>
  <c r="A27" i="1"/>
  <c r="A28" i="1"/>
  <c r="F28" i="1" s="1"/>
  <c r="A29" i="1"/>
  <c r="A30" i="1"/>
  <c r="A31" i="1"/>
  <c r="F31" i="1" s="1"/>
  <c r="A32" i="1"/>
  <c r="A33" i="1"/>
  <c r="F33" i="1" s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7" i="1"/>
  <c r="F29" i="1"/>
  <c r="F30" i="1"/>
  <c r="F3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4" i="1"/>
  <c r="B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Z2" i="1" l="1"/>
  <c r="AA2" i="1" s="1"/>
</calcChain>
</file>

<file path=xl/sharedStrings.xml><?xml version="1.0" encoding="utf-8"?>
<sst xmlns="http://schemas.openxmlformats.org/spreadsheetml/2006/main" count="22" uniqueCount="14">
  <si>
    <t>P_пр</t>
  </si>
  <si>
    <t>t, c</t>
  </si>
  <si>
    <t>P, мм рт ст</t>
  </si>
  <si>
    <t>t_нач = 12c</t>
  </si>
  <si>
    <t>P - P_0</t>
  </si>
  <si>
    <t>ln(P - P_0)</t>
  </si>
  <si>
    <t>По ухудшению</t>
  </si>
  <si>
    <t>По улучшению</t>
  </si>
  <si>
    <t>t__нач = 116  с</t>
  </si>
  <si>
    <t>P - P_пр</t>
  </si>
  <si>
    <t>ln(P - P_пр)</t>
  </si>
  <si>
    <t>P, Па</t>
  </si>
  <si>
    <t>(P - P_пр)/(P - P_0), Па</t>
  </si>
  <si>
    <t>ln((P - P_пр)/(P - P_0))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</si>
</sst>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8" formatCode="0E+00"/>
    <numFmt numFmtId="172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Border="1"/>
    <xf numFmtId="168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4" xfId="0" applyNumberFormat="1" applyBorder="1"/>
    <xf numFmtId="164" fontId="0" fillId="0" borderId="4" xfId="0" applyNumberFormat="1" applyBorder="1"/>
    <xf numFmtId="2" fontId="0" fillId="0" borderId="0" xfId="0" applyNumberFormat="1"/>
    <xf numFmtId="172" fontId="0" fillId="0" borderId="0" xfId="0" applyNumberForma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F321-0C49-48BC-915A-3ABDFDFBECA7}">
  <dimension ref="A1:AA38"/>
  <sheetViews>
    <sheetView tabSelected="1" zoomScale="85" zoomScaleNormal="85" workbookViewId="0">
      <selection activeCell="Y26" sqref="Y26"/>
    </sheetView>
  </sheetViews>
  <sheetFormatPr defaultRowHeight="14.5" x14ac:dyDescent="0.35"/>
  <cols>
    <col min="2" max="2" width="13" customWidth="1"/>
    <col min="6" max="6" width="9.453125" bestFit="1" customWidth="1"/>
    <col min="10" max="10" width="14.54296875" customWidth="1"/>
    <col min="16" max="16" width="6.36328125" customWidth="1"/>
    <col min="17" max="17" width="10.81640625" customWidth="1"/>
    <col min="18" max="18" width="7.90625" customWidth="1"/>
    <col min="19" max="19" width="5.54296875" customWidth="1"/>
    <col min="20" max="20" width="11.08984375" customWidth="1"/>
    <col min="21" max="21" width="19.6328125" customWidth="1"/>
    <col min="22" max="22" width="19.1796875" customWidth="1"/>
  </cols>
  <sheetData>
    <row r="1" spans="1:27" x14ac:dyDescent="0.35">
      <c r="A1" t="s">
        <v>0</v>
      </c>
      <c r="B1" t="s">
        <v>2</v>
      </c>
      <c r="C1" t="s">
        <v>1</v>
      </c>
      <c r="E1" t="s">
        <v>3</v>
      </c>
      <c r="F1" t="s">
        <v>4</v>
      </c>
      <c r="G1" t="s">
        <v>5</v>
      </c>
      <c r="J1" t="s">
        <v>2</v>
      </c>
      <c r="K1" t="s">
        <v>1</v>
      </c>
      <c r="L1" t="s">
        <v>8</v>
      </c>
      <c r="N1" t="s">
        <v>9</v>
      </c>
      <c r="O1" t="s">
        <v>10</v>
      </c>
      <c r="Q1" s="14" t="s">
        <v>2</v>
      </c>
      <c r="R1" s="15" t="s">
        <v>11</v>
      </c>
      <c r="S1" s="15" t="s">
        <v>1</v>
      </c>
      <c r="T1" s="5" t="s">
        <v>2</v>
      </c>
      <c r="U1" s="6" t="s">
        <v>12</v>
      </c>
      <c r="V1" s="6" t="s">
        <v>13</v>
      </c>
      <c r="W1" s="7" t="s">
        <v>1</v>
      </c>
    </row>
    <row r="2" spans="1:27" x14ac:dyDescent="0.35">
      <c r="A2">
        <f>6 * POWER(10,-5)</f>
        <v>6.0000000000000008E-5</v>
      </c>
      <c r="B2">
        <f>6.1 * POWER(10,-5)</f>
        <v>6.0999999999999999E-5</v>
      </c>
      <c r="C2">
        <v>0</v>
      </c>
      <c r="D2">
        <f>A2 * 133.32</f>
        <v>7.9992000000000014E-3</v>
      </c>
      <c r="F2">
        <f>1 * POWER(10,-6)</f>
        <v>9.9999999999999995E-7</v>
      </c>
      <c r="G2">
        <f>LN(F2)</f>
        <v>-13.815510557964274</v>
      </c>
      <c r="J2">
        <f>7.6 * POWER(10,-4)</f>
        <v>7.6000000000000004E-4</v>
      </c>
      <c r="K2">
        <v>0</v>
      </c>
      <c r="N2">
        <f>( J2 - A2) * 133.32</f>
        <v>9.332399999999999E-2</v>
      </c>
      <c r="O2">
        <f>LN(N2)</f>
        <v>-2.3716779694813308</v>
      </c>
      <c r="Q2" s="8">
        <f>6.1 * POWER(10,-5)</f>
        <v>6.0999999999999999E-5</v>
      </c>
      <c r="R2" s="13">
        <f>Q2 * 133.32</f>
        <v>8.132519999999999E-3</v>
      </c>
      <c r="S2" s="3">
        <v>0</v>
      </c>
      <c r="T2" s="8">
        <f>7.6*POWER(10,-4)</f>
        <v>7.6000000000000004E-4</v>
      </c>
      <c r="U2" s="19">
        <f>Z2</f>
        <v>1.0000021430760428</v>
      </c>
      <c r="V2" s="13">
        <f>AA2</f>
        <v>2.1430737464645088E-6</v>
      </c>
      <c r="W2" s="9">
        <v>0</v>
      </c>
      <c r="Y2">
        <f>T2 * 133.32</f>
        <v>0.1013232</v>
      </c>
      <c r="Z2">
        <f>(Y2- D2)/(0.101323 - D2)</f>
        <v>1.0000021430760428</v>
      </c>
      <c r="AA2" s="18">
        <f xml:space="preserve"> LN(Z2)</f>
        <v>2.1430737464645088E-6</v>
      </c>
    </row>
    <row r="3" spans="1:27" x14ac:dyDescent="0.35">
      <c r="A3">
        <f t="shared" ref="A3:A33" si="0">6 * POWER(10,-5)</f>
        <v>6.0000000000000008E-5</v>
      </c>
      <c r="B3">
        <f>7 * POWER(10,-5)</f>
        <v>7.0000000000000007E-5</v>
      </c>
      <c r="C3">
        <v>2</v>
      </c>
      <c r="D3">
        <f t="shared" ref="D3:D33" si="1">A3 * 133.32</f>
        <v>7.9992000000000014E-3</v>
      </c>
      <c r="F3">
        <f t="shared" ref="F3:F33" si="2">B3-A3</f>
        <v>9.9999999999999991E-6</v>
      </c>
      <c r="G3">
        <f t="shared" ref="G3:G33" si="3">LN(F3)</f>
        <v>-11.512925464970229</v>
      </c>
      <c r="J3">
        <f>7.4 * POWER(10,-4)</f>
        <v>7.400000000000001E-4</v>
      </c>
      <c r="K3">
        <v>1</v>
      </c>
      <c r="N3">
        <f t="shared" ref="N3:N24" si="4">( J3 - A3) * 133.32</f>
        <v>9.0657600000000005E-2</v>
      </c>
      <c r="O3">
        <f t="shared" ref="O3:O24" si="5">LN(N3)</f>
        <v>-2.4006655063545828</v>
      </c>
      <c r="Q3" s="16">
        <f>7 * POWER(10,-5)</f>
        <v>7.0000000000000007E-5</v>
      </c>
      <c r="R3" s="13">
        <f t="shared" ref="R3:R33" si="6">Q3 * 133.32</f>
        <v>9.3324000000000011E-3</v>
      </c>
      <c r="S3" s="3">
        <v>2</v>
      </c>
      <c r="T3" s="8">
        <f>7.4 * POWER(10,-4)</f>
        <v>7.400000000000001E-4</v>
      </c>
      <c r="U3" s="19">
        <f t="shared" ref="U3:U24" si="7">Z3</f>
        <v>0.97143065327387024</v>
      </c>
      <c r="V3" s="13">
        <f t="shared" ref="V3:V24" si="8">AA3</f>
        <v>-2.8985393799505783E-2</v>
      </c>
      <c r="W3" s="9">
        <v>1</v>
      </c>
      <c r="Y3">
        <f t="shared" ref="Y3:Y24" si="9">T3 * 133.32</f>
        <v>9.8656800000000003E-2</v>
      </c>
      <c r="Z3">
        <f t="shared" ref="Z3:Z24" si="10">(Y3- D3)/(0.101323 - D3)</f>
        <v>0.97143065327387024</v>
      </c>
      <c r="AA3" s="18">
        <f t="shared" ref="AA3:AA24" si="11" xml:space="preserve"> LN(Z3)</f>
        <v>-2.8985393799505783E-2</v>
      </c>
    </row>
    <row r="4" spans="1:27" x14ac:dyDescent="0.35">
      <c r="A4">
        <f t="shared" si="0"/>
        <v>6.0000000000000008E-5</v>
      </c>
      <c r="B4">
        <f>8.6 * POWER(10,-5)</f>
        <v>8.6000000000000003E-5</v>
      </c>
      <c r="C4">
        <v>4</v>
      </c>
      <c r="D4">
        <f t="shared" si="1"/>
        <v>7.9992000000000014E-3</v>
      </c>
      <c r="F4">
        <f t="shared" si="2"/>
        <v>2.5999999999999995E-5</v>
      </c>
      <c r="G4">
        <f t="shared" si="3"/>
        <v>-10.557414019942792</v>
      </c>
      <c r="J4">
        <f>6.9 * POWER(10,-4)</f>
        <v>6.9000000000000008E-4</v>
      </c>
      <c r="K4">
        <v>2</v>
      </c>
      <c r="N4">
        <f t="shared" si="4"/>
        <v>8.39916E-2</v>
      </c>
      <c r="O4">
        <f t="shared" si="5"/>
        <v>-2.4770384851391567</v>
      </c>
      <c r="Q4" s="8">
        <f>8.6 * POWER(10,-5)</f>
        <v>8.6000000000000003E-5</v>
      </c>
      <c r="R4" s="13">
        <f t="shared" si="6"/>
        <v>1.146552E-2</v>
      </c>
      <c r="S4" s="3">
        <v>4</v>
      </c>
      <c r="T4" s="8">
        <f>6.9 * POWER(10,-4)</f>
        <v>6.9000000000000008E-4</v>
      </c>
      <c r="U4" s="19">
        <f t="shared" si="7"/>
        <v>0.90000192876843865</v>
      </c>
      <c r="V4" s="13">
        <f t="shared" si="8"/>
        <v>-0.10535837258407973</v>
      </c>
      <c r="W4" s="9">
        <v>2</v>
      </c>
      <c r="Y4">
        <f t="shared" si="9"/>
        <v>9.1990800000000011E-2</v>
      </c>
      <c r="Z4">
        <f t="shared" si="10"/>
        <v>0.90000192876843865</v>
      </c>
      <c r="AA4" s="18">
        <f t="shared" si="11"/>
        <v>-0.10535837258407973</v>
      </c>
    </row>
    <row r="5" spans="1:27" x14ac:dyDescent="0.35">
      <c r="A5">
        <f t="shared" si="0"/>
        <v>6.0000000000000008E-5</v>
      </c>
      <c r="B5" s="2">
        <f>10 * POWER(10,-5)</f>
        <v>1E-4</v>
      </c>
      <c r="C5">
        <v>6</v>
      </c>
      <c r="D5">
        <f t="shared" si="1"/>
        <v>7.9992000000000014E-3</v>
      </c>
      <c r="F5">
        <f t="shared" si="2"/>
        <v>3.9999999999999996E-5</v>
      </c>
      <c r="G5">
        <f t="shared" si="3"/>
        <v>-10.126631103850338</v>
      </c>
      <c r="J5">
        <f>6.4 * POWER(10,-4)</f>
        <v>6.4000000000000005E-4</v>
      </c>
      <c r="K5">
        <v>3</v>
      </c>
      <c r="N5">
        <f t="shared" si="4"/>
        <v>7.7325599999999994E-2</v>
      </c>
      <c r="O5">
        <f t="shared" si="5"/>
        <v>-2.5597302009842702</v>
      </c>
      <c r="Q5" s="17">
        <f>10 * POWER(10,-5)</f>
        <v>1E-4</v>
      </c>
      <c r="R5" s="13">
        <f t="shared" si="6"/>
        <v>1.3332E-2</v>
      </c>
      <c r="S5" s="3">
        <v>6</v>
      </c>
      <c r="T5" s="8">
        <f>6.4 * POWER(10,-4)</f>
        <v>6.4000000000000005E-4</v>
      </c>
      <c r="U5" s="19">
        <f t="shared" si="7"/>
        <v>0.82857320426300696</v>
      </c>
      <c r="V5" s="13">
        <f t="shared" si="8"/>
        <v>-0.18805008842919316</v>
      </c>
      <c r="W5" s="9">
        <v>3</v>
      </c>
      <c r="Y5">
        <f t="shared" si="9"/>
        <v>8.5324800000000006E-2</v>
      </c>
      <c r="Z5">
        <f t="shared" si="10"/>
        <v>0.82857320426300696</v>
      </c>
      <c r="AA5" s="18">
        <f t="shared" si="11"/>
        <v>-0.18805008842919316</v>
      </c>
    </row>
    <row r="6" spans="1:27" x14ac:dyDescent="0.35">
      <c r="A6">
        <f t="shared" si="0"/>
        <v>6.0000000000000008E-5</v>
      </c>
      <c r="B6">
        <f>12 * POWER(10,-5)</f>
        <v>1.2000000000000002E-4</v>
      </c>
      <c r="C6">
        <v>8</v>
      </c>
      <c r="D6">
        <f t="shared" si="1"/>
        <v>7.9992000000000014E-3</v>
      </c>
      <c r="F6">
        <f t="shared" si="2"/>
        <v>6.0000000000000008E-5</v>
      </c>
      <c r="G6">
        <f t="shared" si="3"/>
        <v>-9.7211659957421741</v>
      </c>
      <c r="J6">
        <f>4.8 * POWER(10,-4)</f>
        <v>4.8000000000000001E-4</v>
      </c>
      <c r="K6">
        <v>4</v>
      </c>
      <c r="N6">
        <f t="shared" si="4"/>
        <v>5.59944E-2</v>
      </c>
      <c r="O6">
        <f t="shared" si="5"/>
        <v>-2.8825035932473213</v>
      </c>
      <c r="Q6" s="8">
        <f>12 * POWER(10,-5)</f>
        <v>1.2000000000000002E-4</v>
      </c>
      <c r="R6" s="13">
        <f t="shared" si="6"/>
        <v>1.5998400000000003E-2</v>
      </c>
      <c r="S6" s="3">
        <v>8</v>
      </c>
      <c r="T6" s="8">
        <f>4.8 * POWER(10,-4)</f>
        <v>4.8000000000000001E-4</v>
      </c>
      <c r="U6" s="19">
        <f t="shared" si="7"/>
        <v>0.60000128584562562</v>
      </c>
      <c r="V6" s="13">
        <f t="shared" si="8"/>
        <v>-0.51082348069224437</v>
      </c>
      <c r="W6" s="9">
        <v>4</v>
      </c>
      <c r="Y6">
        <f t="shared" si="9"/>
        <v>6.3993599999999998E-2</v>
      </c>
      <c r="Z6">
        <f t="shared" si="10"/>
        <v>0.60000128584562562</v>
      </c>
      <c r="AA6" s="18">
        <f t="shared" si="11"/>
        <v>-0.51082348069224437</v>
      </c>
    </row>
    <row r="7" spans="1:27" x14ac:dyDescent="0.35">
      <c r="A7">
        <f t="shared" si="0"/>
        <v>6.0000000000000008E-5</v>
      </c>
      <c r="B7">
        <f>13 * POWER(10,-5)</f>
        <v>1.3000000000000002E-4</v>
      </c>
      <c r="C7">
        <v>10</v>
      </c>
      <c r="D7">
        <f t="shared" si="1"/>
        <v>7.9992000000000014E-3</v>
      </c>
      <c r="F7">
        <f t="shared" si="2"/>
        <v>7.0000000000000007E-5</v>
      </c>
      <c r="G7">
        <f t="shared" si="3"/>
        <v>-9.5670153159149152</v>
      </c>
      <c r="J7">
        <f>3.9 * POWER(10,-4)</f>
        <v>3.8999999999999999E-4</v>
      </c>
      <c r="K7">
        <v>5</v>
      </c>
      <c r="N7">
        <f t="shared" si="4"/>
        <v>4.3995599999999996E-2</v>
      </c>
      <c r="O7">
        <f t="shared" si="5"/>
        <v>-3.1236656500642095</v>
      </c>
      <c r="Q7" s="8">
        <f>13 * POWER(10,-5)</f>
        <v>1.3000000000000002E-4</v>
      </c>
      <c r="R7" s="13">
        <f t="shared" si="6"/>
        <v>1.7331600000000003E-2</v>
      </c>
      <c r="S7" s="3">
        <v>10</v>
      </c>
      <c r="T7" s="8">
        <f>3.9 * POWER(10,-4)</f>
        <v>3.8999999999999999E-4</v>
      </c>
      <c r="U7" s="19">
        <f t="shared" si="7"/>
        <v>0.4714295817358487</v>
      </c>
      <c r="V7" s="13">
        <f t="shared" si="8"/>
        <v>-0.75198553750913244</v>
      </c>
      <c r="W7" s="9">
        <v>5</v>
      </c>
      <c r="Y7">
        <f t="shared" si="9"/>
        <v>5.1994799999999994E-2</v>
      </c>
      <c r="Z7">
        <f t="shared" si="10"/>
        <v>0.4714295817358487</v>
      </c>
      <c r="AA7" s="18">
        <f t="shared" si="11"/>
        <v>-0.75198553750913244</v>
      </c>
    </row>
    <row r="8" spans="1:27" x14ac:dyDescent="0.35">
      <c r="A8">
        <f t="shared" si="0"/>
        <v>6.0000000000000008E-5</v>
      </c>
      <c r="B8">
        <f>15 * POWER(10,-5)</f>
        <v>1.5000000000000001E-4</v>
      </c>
      <c r="C8">
        <v>12</v>
      </c>
      <c r="D8">
        <f t="shared" si="1"/>
        <v>7.9992000000000014E-3</v>
      </c>
      <c r="F8">
        <f t="shared" si="2"/>
        <v>9.0000000000000006E-5</v>
      </c>
      <c r="G8">
        <f t="shared" si="3"/>
        <v>-9.3157008876340086</v>
      </c>
      <c r="J8">
        <f>3.2 * POWER(10,-4)</f>
        <v>3.2000000000000003E-4</v>
      </c>
      <c r="K8">
        <v>6</v>
      </c>
      <c r="N8">
        <f t="shared" si="4"/>
        <v>3.4663200000000005E-2</v>
      </c>
      <c r="O8">
        <f t="shared" si="5"/>
        <v>-3.3620766735092071</v>
      </c>
      <c r="Q8" s="8">
        <f>15 * POWER(10,-5)</f>
        <v>1.5000000000000001E-4</v>
      </c>
      <c r="R8" s="13">
        <f t="shared" si="6"/>
        <v>1.9998000000000002E-2</v>
      </c>
      <c r="S8" s="3">
        <v>12</v>
      </c>
      <c r="T8" s="8">
        <f>3.2 * POWER(10,-4)</f>
        <v>3.2000000000000003E-4</v>
      </c>
      <c r="U8" s="19">
        <f t="shared" si="7"/>
        <v>0.37142936742824451</v>
      </c>
      <c r="V8" s="13">
        <f t="shared" si="8"/>
        <v>-0.99039656095413042</v>
      </c>
      <c r="W8" s="9">
        <v>6</v>
      </c>
      <c r="Y8">
        <f t="shared" si="9"/>
        <v>4.2662400000000003E-2</v>
      </c>
      <c r="Z8">
        <f t="shared" si="10"/>
        <v>0.37142936742824451</v>
      </c>
      <c r="AA8" s="18">
        <f t="shared" si="11"/>
        <v>-0.99039656095413042</v>
      </c>
    </row>
    <row r="9" spans="1:27" x14ac:dyDescent="0.35">
      <c r="A9">
        <f t="shared" si="0"/>
        <v>6.0000000000000008E-5</v>
      </c>
      <c r="B9">
        <f>16 * POWER(10,-5)</f>
        <v>1.6000000000000001E-4</v>
      </c>
      <c r="C9">
        <v>14</v>
      </c>
      <c r="D9">
        <f t="shared" si="1"/>
        <v>7.9992000000000014E-3</v>
      </c>
      <c r="F9">
        <f t="shared" si="2"/>
        <v>1E-4</v>
      </c>
      <c r="G9">
        <f t="shared" si="3"/>
        <v>-9.2103403719761818</v>
      </c>
      <c r="J9">
        <f>2.8 * POWER(10,-4)</f>
        <v>2.7999999999999998E-4</v>
      </c>
      <c r="K9">
        <v>7</v>
      </c>
      <c r="N9">
        <f t="shared" si="4"/>
        <v>2.9330399999999996E-2</v>
      </c>
      <c r="O9">
        <f t="shared" si="5"/>
        <v>-3.5291307581723736</v>
      </c>
      <c r="Q9" s="8">
        <f>16 * POWER(10,-5)</f>
        <v>1.6000000000000001E-4</v>
      </c>
      <c r="R9" s="13">
        <f t="shared" si="6"/>
        <v>2.1331200000000002E-2</v>
      </c>
      <c r="S9" s="3">
        <v>14</v>
      </c>
      <c r="T9" s="8">
        <f>2.8 * POWER(10,-4)</f>
        <v>2.7999999999999998E-4</v>
      </c>
      <c r="U9" s="19">
        <f t="shared" si="7"/>
        <v>0.31428638782389912</v>
      </c>
      <c r="V9" s="13">
        <f t="shared" si="8"/>
        <v>-1.1574506456172968</v>
      </c>
      <c r="W9" s="9">
        <v>7</v>
      </c>
      <c r="Y9">
        <f t="shared" si="9"/>
        <v>3.7329599999999998E-2</v>
      </c>
      <c r="Z9">
        <f t="shared" si="10"/>
        <v>0.31428638782389912</v>
      </c>
      <c r="AA9" s="18">
        <f t="shared" si="11"/>
        <v>-1.1574506456172968</v>
      </c>
    </row>
    <row r="10" spans="1:27" x14ac:dyDescent="0.35">
      <c r="A10">
        <f t="shared" si="0"/>
        <v>6.0000000000000008E-5</v>
      </c>
      <c r="B10">
        <f>17 * POWER(10,-5)</f>
        <v>1.7000000000000001E-4</v>
      </c>
      <c r="C10">
        <v>16</v>
      </c>
      <c r="D10">
        <f t="shared" si="1"/>
        <v>7.9992000000000014E-3</v>
      </c>
      <c r="F10">
        <f>B10-A10</f>
        <v>1.1E-4</v>
      </c>
      <c r="G10">
        <f t="shared" si="3"/>
        <v>-9.1150301921718579</v>
      </c>
      <c r="J10">
        <f>2.2 * POWER(10,-4)</f>
        <v>2.2000000000000003E-4</v>
      </c>
      <c r="K10">
        <v>8</v>
      </c>
      <c r="N10">
        <f t="shared" si="4"/>
        <v>2.1331200000000005E-2</v>
      </c>
      <c r="O10">
        <f t="shared" si="5"/>
        <v>-3.8475844892909081</v>
      </c>
      <c r="Q10" s="8">
        <f>17 * POWER(10,-5)</f>
        <v>1.7000000000000001E-4</v>
      </c>
      <c r="R10" s="13">
        <f t="shared" si="6"/>
        <v>2.2664400000000001E-2</v>
      </c>
      <c r="S10" s="3">
        <v>16</v>
      </c>
      <c r="T10" s="8">
        <f>2.2 * POWER(10,-4)</f>
        <v>2.2000000000000003E-4</v>
      </c>
      <c r="U10" s="19">
        <f t="shared" si="7"/>
        <v>0.22857191841738123</v>
      </c>
      <c r="V10" s="13">
        <f t="shared" si="8"/>
        <v>-1.4759043767358313</v>
      </c>
      <c r="W10" s="9">
        <v>8</v>
      </c>
      <c r="Y10">
        <f t="shared" si="9"/>
        <v>2.9330400000000003E-2</v>
      </c>
      <c r="Z10">
        <f t="shared" si="10"/>
        <v>0.22857191841738123</v>
      </c>
      <c r="AA10" s="18">
        <f t="shared" si="11"/>
        <v>-1.4759043767358313</v>
      </c>
    </row>
    <row r="11" spans="1:27" x14ac:dyDescent="0.35">
      <c r="A11">
        <f t="shared" si="0"/>
        <v>6.0000000000000008E-5</v>
      </c>
      <c r="B11">
        <f>19 * POWER(10,-5)</f>
        <v>1.9000000000000001E-4</v>
      </c>
      <c r="C11">
        <v>18</v>
      </c>
      <c r="D11">
        <f t="shared" si="1"/>
        <v>7.9992000000000014E-3</v>
      </c>
      <c r="F11">
        <f t="shared" si="2"/>
        <v>1.3000000000000002E-4</v>
      </c>
      <c r="G11">
        <f t="shared" si="3"/>
        <v>-8.9479761075086923</v>
      </c>
      <c r="J11">
        <f>2 * POWER(10,-4)</f>
        <v>2.0000000000000001E-4</v>
      </c>
      <c r="K11">
        <v>9</v>
      </c>
      <c r="N11">
        <f t="shared" si="4"/>
        <v>1.8664799999999999E-2</v>
      </c>
      <c r="O11">
        <f t="shared" si="5"/>
        <v>-3.9811158819154309</v>
      </c>
      <c r="Q11" s="8">
        <f>19 * POWER(10,-5)</f>
        <v>1.9000000000000001E-4</v>
      </c>
      <c r="R11" s="13">
        <f t="shared" si="6"/>
        <v>2.5330800000000001E-2</v>
      </c>
      <c r="S11" s="3">
        <v>18</v>
      </c>
      <c r="T11" s="17">
        <f>2 * POWER(10,-4)</f>
        <v>2.0000000000000001E-4</v>
      </c>
      <c r="U11" s="19">
        <f t="shared" si="7"/>
        <v>0.20000042861520853</v>
      </c>
      <c r="V11" s="13">
        <f t="shared" si="8"/>
        <v>-1.609435769360354</v>
      </c>
      <c r="W11" s="9">
        <v>9</v>
      </c>
      <c r="Y11">
        <f t="shared" si="9"/>
        <v>2.6664E-2</v>
      </c>
      <c r="Z11">
        <f t="shared" si="10"/>
        <v>0.20000042861520853</v>
      </c>
      <c r="AA11" s="18">
        <f t="shared" si="11"/>
        <v>-1.609435769360354</v>
      </c>
    </row>
    <row r="12" spans="1:27" x14ac:dyDescent="0.35">
      <c r="A12">
        <f t="shared" si="0"/>
        <v>6.0000000000000008E-5</v>
      </c>
      <c r="B12">
        <f>20 * POWER(10,-5)</f>
        <v>2.0000000000000001E-4</v>
      </c>
      <c r="C12">
        <v>20</v>
      </c>
      <c r="D12">
        <f t="shared" si="1"/>
        <v>7.9992000000000014E-3</v>
      </c>
      <c r="F12">
        <f t="shared" si="2"/>
        <v>1.3999999999999999E-4</v>
      </c>
      <c r="G12">
        <f t="shared" si="3"/>
        <v>-8.8738681353549698</v>
      </c>
      <c r="J12">
        <f>1.6 * POWER(10,-4)</f>
        <v>1.6000000000000001E-4</v>
      </c>
      <c r="K12">
        <v>10</v>
      </c>
      <c r="N12">
        <f t="shared" si="4"/>
        <v>1.3332E-2</v>
      </c>
      <c r="O12">
        <f t="shared" si="5"/>
        <v>-4.3175881185366434</v>
      </c>
      <c r="Q12" s="17">
        <f>20 * POWER(10,-5)</f>
        <v>2.0000000000000001E-4</v>
      </c>
      <c r="R12" s="13">
        <f t="shared" si="6"/>
        <v>2.6664E-2</v>
      </c>
      <c r="S12" s="3">
        <v>20</v>
      </c>
      <c r="T12" s="8">
        <f>1.6 * POWER(10,-4)</f>
        <v>1.6000000000000001E-4</v>
      </c>
      <c r="U12" s="19">
        <f t="shared" si="7"/>
        <v>0.14285744901086325</v>
      </c>
      <c r="V12" s="13">
        <f t="shared" si="8"/>
        <v>-1.945908005981567</v>
      </c>
      <c r="W12" s="9">
        <v>10</v>
      </c>
      <c r="Y12">
        <f t="shared" si="9"/>
        <v>2.1331200000000002E-2</v>
      </c>
      <c r="Z12">
        <f t="shared" si="10"/>
        <v>0.14285744901086325</v>
      </c>
      <c r="AA12" s="18">
        <f t="shared" si="11"/>
        <v>-1.945908005981567</v>
      </c>
    </row>
    <row r="13" spans="1:27" x14ac:dyDescent="0.35">
      <c r="A13">
        <f t="shared" si="0"/>
        <v>6.0000000000000008E-5</v>
      </c>
      <c r="B13">
        <f>22 * POWER(10,-5)</f>
        <v>2.2000000000000001E-4</v>
      </c>
      <c r="C13">
        <v>22</v>
      </c>
      <c r="D13">
        <f t="shared" si="1"/>
        <v>7.9992000000000014E-3</v>
      </c>
      <c r="F13">
        <f t="shared" si="2"/>
        <v>1.5999999999999999E-4</v>
      </c>
      <c r="G13">
        <f t="shared" si="3"/>
        <v>-8.740336742730447</v>
      </c>
      <c r="J13">
        <f>1.4 * POWER(10,-4)</f>
        <v>1.3999999999999999E-4</v>
      </c>
      <c r="K13">
        <v>11</v>
      </c>
      <c r="N13">
        <f t="shared" si="4"/>
        <v>1.0665599999999997E-2</v>
      </c>
      <c r="O13">
        <f t="shared" si="5"/>
        <v>-4.540731669850854</v>
      </c>
      <c r="Q13" s="8">
        <f>22 * POWER(10,-5)</f>
        <v>2.2000000000000001E-4</v>
      </c>
      <c r="R13" s="13">
        <f t="shared" si="6"/>
        <v>2.93304E-2</v>
      </c>
      <c r="S13" s="3">
        <v>22</v>
      </c>
      <c r="T13" s="8">
        <f>1.4 * POWER(10,-4)</f>
        <v>1.3999999999999999E-4</v>
      </c>
      <c r="U13" s="19">
        <f t="shared" si="7"/>
        <v>0.11428595920869057</v>
      </c>
      <c r="V13" s="13">
        <f t="shared" si="8"/>
        <v>-2.1690515572957771</v>
      </c>
      <c r="W13" s="9">
        <v>11</v>
      </c>
      <c r="Y13">
        <f t="shared" si="9"/>
        <v>1.8664799999999999E-2</v>
      </c>
      <c r="Z13">
        <f t="shared" si="10"/>
        <v>0.11428595920869057</v>
      </c>
      <c r="AA13" s="18">
        <f t="shared" si="11"/>
        <v>-2.1690515572957771</v>
      </c>
    </row>
    <row r="14" spans="1:27" x14ac:dyDescent="0.35">
      <c r="A14">
        <f t="shared" si="0"/>
        <v>6.0000000000000008E-5</v>
      </c>
      <c r="B14">
        <f>23 * POWER(10,-5)</f>
        <v>2.3000000000000001E-4</v>
      </c>
      <c r="C14">
        <v>24</v>
      </c>
      <c r="D14">
        <f t="shared" si="1"/>
        <v>7.9992000000000014E-3</v>
      </c>
      <c r="F14">
        <f t="shared" si="2"/>
        <v>1.7000000000000001E-4</v>
      </c>
      <c r="G14">
        <f t="shared" si="3"/>
        <v>-8.6797121209140116</v>
      </c>
      <c r="J14">
        <f>1.2 * POWER(10,-4)</f>
        <v>1.2E-4</v>
      </c>
      <c r="K14">
        <v>12</v>
      </c>
      <c r="N14">
        <f t="shared" si="4"/>
        <v>7.9991999999999997E-3</v>
      </c>
      <c r="O14">
        <f t="shared" si="5"/>
        <v>-4.8284137423026348</v>
      </c>
      <c r="Q14" s="8">
        <f>23 * POWER(10,-5)</f>
        <v>2.3000000000000001E-4</v>
      </c>
      <c r="R14" s="13">
        <f t="shared" si="6"/>
        <v>3.0663599999999999E-2</v>
      </c>
      <c r="S14" s="3">
        <v>24</v>
      </c>
      <c r="T14" s="8">
        <f>1.2 * POWER(10,-4)</f>
        <v>1.2E-4</v>
      </c>
      <c r="U14" s="19">
        <f t="shared" si="7"/>
        <v>8.5714469406517932E-2</v>
      </c>
      <c r="V14" s="13">
        <f t="shared" si="8"/>
        <v>-2.4567336297475579</v>
      </c>
      <c r="W14" s="9">
        <v>12</v>
      </c>
      <c r="Y14">
        <f t="shared" si="9"/>
        <v>1.5998399999999999E-2</v>
      </c>
      <c r="Z14">
        <f t="shared" si="10"/>
        <v>8.5714469406517932E-2</v>
      </c>
      <c r="AA14" s="18">
        <f t="shared" si="11"/>
        <v>-2.4567336297475579</v>
      </c>
    </row>
    <row r="15" spans="1:27" x14ac:dyDescent="0.35">
      <c r="A15">
        <f t="shared" si="0"/>
        <v>6.0000000000000008E-5</v>
      </c>
      <c r="B15">
        <f>24 * POWER(10,-5)</f>
        <v>2.4000000000000003E-4</v>
      </c>
      <c r="C15">
        <v>26</v>
      </c>
      <c r="D15">
        <f t="shared" si="1"/>
        <v>7.9992000000000014E-3</v>
      </c>
      <c r="F15">
        <f t="shared" si="2"/>
        <v>1.8000000000000004E-4</v>
      </c>
      <c r="G15">
        <f t="shared" si="3"/>
        <v>-8.6225537070740632</v>
      </c>
      <c r="J15">
        <f>1.2 * POWER(10,-4)</f>
        <v>1.2E-4</v>
      </c>
      <c r="K15">
        <v>13</v>
      </c>
      <c r="N15">
        <f t="shared" si="4"/>
        <v>7.9991999999999997E-3</v>
      </c>
      <c r="O15">
        <f t="shared" si="5"/>
        <v>-4.8284137423026348</v>
      </c>
      <c r="Q15" s="8">
        <f>24 * POWER(10,-5)</f>
        <v>2.4000000000000003E-4</v>
      </c>
      <c r="R15" s="13">
        <f t="shared" si="6"/>
        <v>3.1996800000000006E-2</v>
      </c>
      <c r="S15" s="3">
        <v>26</v>
      </c>
      <c r="T15" s="8">
        <f>1.2 * POWER(10,-4)</f>
        <v>1.2E-4</v>
      </c>
      <c r="U15" s="19">
        <f t="shared" si="7"/>
        <v>8.5714469406517932E-2</v>
      </c>
      <c r="V15" s="13">
        <f t="shared" si="8"/>
        <v>-2.4567336297475579</v>
      </c>
      <c r="W15" s="9">
        <v>13</v>
      </c>
      <c r="Y15">
        <f t="shared" si="9"/>
        <v>1.5998399999999999E-2</v>
      </c>
      <c r="Z15">
        <f t="shared" si="10"/>
        <v>8.5714469406517932E-2</v>
      </c>
      <c r="AA15" s="18">
        <f t="shared" si="11"/>
        <v>-2.4567336297475579</v>
      </c>
    </row>
    <row r="16" spans="1:27" x14ac:dyDescent="0.35">
      <c r="A16">
        <f t="shared" si="0"/>
        <v>6.0000000000000008E-5</v>
      </c>
      <c r="B16">
        <f>26 * POWER(10,-5)</f>
        <v>2.6000000000000003E-4</v>
      </c>
      <c r="C16">
        <v>28</v>
      </c>
      <c r="D16">
        <f t="shared" si="1"/>
        <v>7.9992000000000014E-3</v>
      </c>
      <c r="F16">
        <f t="shared" si="2"/>
        <v>2.0000000000000004E-4</v>
      </c>
      <c r="G16">
        <f t="shared" si="3"/>
        <v>-8.5171931914162364</v>
      </c>
      <c r="J16">
        <f>1.1 * POWER(10,-4)</f>
        <v>1.1000000000000002E-4</v>
      </c>
      <c r="K16">
        <v>14</v>
      </c>
      <c r="N16">
        <f t="shared" si="4"/>
        <v>6.6660000000000009E-3</v>
      </c>
      <c r="O16">
        <f t="shared" si="5"/>
        <v>-5.0107352990965888</v>
      </c>
      <c r="Q16" s="8">
        <f>26 * POWER(10,-5)</f>
        <v>2.6000000000000003E-4</v>
      </c>
      <c r="R16" s="13">
        <f t="shared" si="6"/>
        <v>3.4663200000000005E-2</v>
      </c>
      <c r="S16" s="3">
        <v>28</v>
      </c>
      <c r="T16" s="8">
        <f>1.1 * POWER(10,-4)</f>
        <v>1.1000000000000002E-4</v>
      </c>
      <c r="U16" s="19">
        <f t="shared" si="7"/>
        <v>7.1428724505431626E-2</v>
      </c>
      <c r="V16" s="13">
        <f t="shared" si="8"/>
        <v>-2.6390551865415124</v>
      </c>
      <c r="W16" s="9">
        <v>14</v>
      </c>
      <c r="Y16">
        <f t="shared" si="9"/>
        <v>1.4665200000000001E-2</v>
      </c>
      <c r="Z16">
        <f t="shared" si="10"/>
        <v>7.1428724505431626E-2</v>
      </c>
      <c r="AA16" s="18">
        <f t="shared" si="11"/>
        <v>-2.6390551865415124</v>
      </c>
    </row>
    <row r="17" spans="1:27" x14ac:dyDescent="0.35">
      <c r="A17">
        <f t="shared" si="0"/>
        <v>6.0000000000000008E-5</v>
      </c>
      <c r="B17">
        <f>2.8 * POWER(10,-4)</f>
        <v>2.7999999999999998E-4</v>
      </c>
      <c r="C17">
        <v>32</v>
      </c>
      <c r="D17">
        <f t="shared" si="1"/>
        <v>7.9992000000000014E-3</v>
      </c>
      <c r="F17">
        <f t="shared" si="2"/>
        <v>2.1999999999999998E-4</v>
      </c>
      <c r="G17">
        <f t="shared" si="3"/>
        <v>-8.4218830116119126</v>
      </c>
      <c r="J17">
        <f>9.4 * POWER(10,-5)</f>
        <v>9.4000000000000008E-5</v>
      </c>
      <c r="K17">
        <v>15</v>
      </c>
      <c r="N17">
        <f t="shared" si="4"/>
        <v>4.5328799999999995E-3</v>
      </c>
      <c r="O17">
        <f t="shared" si="5"/>
        <v>-5.3963977799085736</v>
      </c>
      <c r="Q17" s="8">
        <f>2.8 * POWER(10,-4)</f>
        <v>2.7999999999999998E-4</v>
      </c>
      <c r="R17" s="13">
        <f t="shared" si="6"/>
        <v>3.7329599999999998E-2</v>
      </c>
      <c r="S17" s="3">
        <v>32</v>
      </c>
      <c r="T17" s="8">
        <f>9.4 * POWER(10,-5)</f>
        <v>9.4000000000000008E-5</v>
      </c>
      <c r="U17" s="19">
        <f t="shared" si="7"/>
        <v>4.8571532663693504E-2</v>
      </c>
      <c r="V17" s="13">
        <f t="shared" si="8"/>
        <v>-3.0247176673534968</v>
      </c>
      <c r="W17" s="9">
        <v>15</v>
      </c>
      <c r="Y17">
        <f t="shared" si="9"/>
        <v>1.2532080000000001E-2</v>
      </c>
      <c r="Z17">
        <f t="shared" si="10"/>
        <v>4.8571532663693504E-2</v>
      </c>
      <c r="AA17" s="18">
        <f t="shared" si="11"/>
        <v>-3.0247176673534968</v>
      </c>
    </row>
    <row r="18" spans="1:27" x14ac:dyDescent="0.35">
      <c r="A18">
        <f t="shared" si="0"/>
        <v>6.0000000000000008E-5</v>
      </c>
      <c r="B18">
        <f>3.1 * POWER(10,-4)</f>
        <v>3.1E-4</v>
      </c>
      <c r="C18">
        <v>36</v>
      </c>
      <c r="D18">
        <f t="shared" si="1"/>
        <v>7.9992000000000014E-3</v>
      </c>
      <c r="F18">
        <f t="shared" si="2"/>
        <v>2.5000000000000001E-4</v>
      </c>
      <c r="G18">
        <f t="shared" si="3"/>
        <v>-8.2940496401020276</v>
      </c>
      <c r="J18">
        <f>8.5 * POWER(10,-5)</f>
        <v>8.5000000000000006E-5</v>
      </c>
      <c r="K18">
        <v>17</v>
      </c>
      <c r="N18">
        <f t="shared" si="4"/>
        <v>3.3329999999999996E-3</v>
      </c>
      <c r="O18">
        <f t="shared" si="5"/>
        <v>-5.7038824796565342</v>
      </c>
      <c r="Q18" s="8">
        <f>3.1 * POWER(10,-4)</f>
        <v>3.1E-4</v>
      </c>
      <c r="R18" s="13">
        <f t="shared" si="6"/>
        <v>4.1329199999999996E-2</v>
      </c>
      <c r="S18" s="3">
        <v>36</v>
      </c>
      <c r="T18" s="8">
        <f>8.5 * POWER(10,-5)</f>
        <v>8.5000000000000006E-5</v>
      </c>
      <c r="U18" s="19">
        <f t="shared" si="7"/>
        <v>3.5714362252715806E-2</v>
      </c>
      <c r="V18" s="13">
        <f t="shared" si="8"/>
        <v>-3.3322023671014578</v>
      </c>
      <c r="W18" s="9">
        <v>17</v>
      </c>
      <c r="Y18">
        <f t="shared" si="9"/>
        <v>1.1332200000000001E-2</v>
      </c>
      <c r="Z18">
        <f t="shared" si="10"/>
        <v>3.5714362252715806E-2</v>
      </c>
      <c r="AA18" s="18">
        <f t="shared" si="11"/>
        <v>-3.3322023671014578</v>
      </c>
    </row>
    <row r="19" spans="1:27" x14ac:dyDescent="0.35">
      <c r="A19">
        <f t="shared" si="0"/>
        <v>6.0000000000000008E-5</v>
      </c>
      <c r="B19">
        <f>3.4 * POWER(10,-4)</f>
        <v>3.4000000000000002E-4</v>
      </c>
      <c r="C19">
        <v>40</v>
      </c>
      <c r="D19">
        <f t="shared" si="1"/>
        <v>7.9992000000000014E-3</v>
      </c>
      <c r="F19">
        <f t="shared" si="2"/>
        <v>2.8000000000000003E-4</v>
      </c>
      <c r="G19">
        <f t="shared" si="3"/>
        <v>-8.1807209547950244</v>
      </c>
      <c r="J19">
        <f>7.7 * POWER(10,-5)</f>
        <v>7.7000000000000001E-5</v>
      </c>
      <c r="K19">
        <v>19</v>
      </c>
      <c r="N19">
        <f t="shared" si="4"/>
        <v>2.2664399999999989E-3</v>
      </c>
      <c r="O19">
        <f t="shared" si="5"/>
        <v>-6.0895449604685199</v>
      </c>
      <c r="Q19" s="8">
        <f>3.4 * POWER(10,-4)</f>
        <v>3.4000000000000002E-4</v>
      </c>
      <c r="R19" s="13">
        <f t="shared" si="6"/>
        <v>4.5328800000000002E-2</v>
      </c>
      <c r="S19" s="3">
        <v>40</v>
      </c>
      <c r="T19" s="8">
        <f>7.7 * POWER(10,-5)</f>
        <v>7.7000000000000001E-5</v>
      </c>
      <c r="U19" s="19">
        <f t="shared" si="7"/>
        <v>2.4285766331846731E-2</v>
      </c>
      <c r="V19" s="13">
        <f t="shared" si="8"/>
        <v>-3.7178648479134431</v>
      </c>
      <c r="W19" s="9">
        <v>19</v>
      </c>
      <c r="Y19">
        <f t="shared" si="9"/>
        <v>1.0265639999999999E-2</v>
      </c>
      <c r="Z19">
        <f t="shared" si="10"/>
        <v>2.4285766331846731E-2</v>
      </c>
      <c r="AA19" s="18">
        <f t="shared" si="11"/>
        <v>-3.7178648479134431</v>
      </c>
    </row>
    <row r="20" spans="1:27" x14ac:dyDescent="0.35">
      <c r="A20">
        <f t="shared" si="0"/>
        <v>6.0000000000000008E-5</v>
      </c>
      <c r="B20">
        <f>3.7 * POWER(10,-4)</f>
        <v>3.7000000000000005E-4</v>
      </c>
      <c r="C20">
        <v>44</v>
      </c>
      <c r="D20">
        <f t="shared" si="1"/>
        <v>7.9992000000000014E-3</v>
      </c>
      <c r="F20">
        <f t="shared" si="2"/>
        <v>3.1000000000000005E-4</v>
      </c>
      <c r="G20">
        <f t="shared" si="3"/>
        <v>-8.0789382604850815</v>
      </c>
      <c r="J20">
        <f>7.2 * POWER(10,-5)</f>
        <v>7.2000000000000002E-5</v>
      </c>
      <c r="K20">
        <v>21</v>
      </c>
      <c r="N20">
        <f t="shared" si="4"/>
        <v>1.5998399999999991E-3</v>
      </c>
      <c r="O20">
        <f t="shared" si="5"/>
        <v>-6.4378516547367353</v>
      </c>
      <c r="Q20" s="8">
        <f>3.7 * POWER(10,-4)</f>
        <v>3.7000000000000005E-4</v>
      </c>
      <c r="R20" s="13">
        <f t="shared" si="6"/>
        <v>4.9328400000000001E-2</v>
      </c>
      <c r="S20" s="3">
        <v>44</v>
      </c>
      <c r="T20" s="8">
        <f>7.2 * POWER(10,-5)</f>
        <v>7.2000000000000002E-5</v>
      </c>
      <c r="U20" s="19">
        <f t="shared" si="7"/>
        <v>1.7142893881303571E-2</v>
      </c>
      <c r="V20" s="13">
        <f t="shared" si="8"/>
        <v>-4.0661715421816593</v>
      </c>
      <c r="W20" s="9">
        <v>21</v>
      </c>
      <c r="Y20">
        <f t="shared" si="9"/>
        <v>9.5990399999999997E-3</v>
      </c>
      <c r="Z20">
        <f t="shared" si="10"/>
        <v>1.7142893881303571E-2</v>
      </c>
      <c r="AA20" s="18">
        <f t="shared" si="11"/>
        <v>-4.0661715421816593</v>
      </c>
    </row>
    <row r="21" spans="1:27" x14ac:dyDescent="0.35">
      <c r="A21">
        <f t="shared" si="0"/>
        <v>6.0000000000000008E-5</v>
      </c>
      <c r="B21">
        <f>3.9 * POWER(10,-4)</f>
        <v>3.8999999999999999E-4</v>
      </c>
      <c r="C21">
        <v>48</v>
      </c>
      <c r="D21">
        <f t="shared" si="1"/>
        <v>7.9992000000000014E-3</v>
      </c>
      <c r="F21">
        <f t="shared" si="2"/>
        <v>3.3E-4</v>
      </c>
      <c r="G21">
        <f t="shared" si="3"/>
        <v>-8.0164179035037488</v>
      </c>
      <c r="J21">
        <f>6.9 * POWER(10,-5)</f>
        <v>6.900000000000001E-5</v>
      </c>
      <c r="K21">
        <v>23</v>
      </c>
      <c r="N21">
        <f t="shared" si="4"/>
        <v>1.1998800000000002E-3</v>
      </c>
      <c r="O21">
        <f t="shared" si="5"/>
        <v>-6.7255337271885161</v>
      </c>
      <c r="Q21" s="8">
        <f>3.9 * POWER(10,-4)</f>
        <v>3.8999999999999999E-4</v>
      </c>
      <c r="R21" s="13">
        <f t="shared" si="6"/>
        <v>5.1994799999999994E-2</v>
      </c>
      <c r="S21" s="3">
        <v>48</v>
      </c>
      <c r="T21" s="8">
        <f>6.9 * POWER(10,-5)</f>
        <v>6.900000000000001E-5</v>
      </c>
      <c r="U21" s="19">
        <f t="shared" si="7"/>
        <v>1.2857170410977678E-2</v>
      </c>
      <c r="V21" s="13">
        <f t="shared" si="8"/>
        <v>-4.3538536146334401</v>
      </c>
      <c r="W21" s="9">
        <v>23</v>
      </c>
      <c r="Y21">
        <f t="shared" si="9"/>
        <v>9.1990800000000001E-3</v>
      </c>
      <c r="Z21">
        <f t="shared" si="10"/>
        <v>1.2857170410977678E-2</v>
      </c>
      <c r="AA21" s="18">
        <f t="shared" si="11"/>
        <v>-4.3538536146334401</v>
      </c>
    </row>
    <row r="22" spans="1:27" x14ac:dyDescent="0.35">
      <c r="A22">
        <f t="shared" si="0"/>
        <v>6.0000000000000008E-5</v>
      </c>
      <c r="B22">
        <f>4.2 * POWER(10,-4)</f>
        <v>4.2000000000000002E-4</v>
      </c>
      <c r="C22">
        <v>52</v>
      </c>
      <c r="D22">
        <f t="shared" si="1"/>
        <v>7.9992000000000014E-3</v>
      </c>
      <c r="F22">
        <f t="shared" si="2"/>
        <v>3.6000000000000002E-4</v>
      </c>
      <c r="G22">
        <f t="shared" si="3"/>
        <v>-7.9294065265141187</v>
      </c>
      <c r="J22">
        <f>6.7 * POWER(10,-5)</f>
        <v>6.7000000000000002E-5</v>
      </c>
      <c r="K22">
        <v>25</v>
      </c>
      <c r="N22">
        <f t="shared" si="4"/>
        <v>9.3323999999999914E-4</v>
      </c>
      <c r="O22">
        <f t="shared" si="5"/>
        <v>-6.9768481554694226</v>
      </c>
      <c r="Q22" s="8">
        <f>4.2 * POWER(10,-4)</f>
        <v>4.2000000000000002E-4</v>
      </c>
      <c r="R22" s="13">
        <f t="shared" si="6"/>
        <v>5.59944E-2</v>
      </c>
      <c r="S22" s="3">
        <v>52</v>
      </c>
      <c r="T22" s="8">
        <f>6.7 * POWER(10,-5)</f>
        <v>6.7000000000000002E-5</v>
      </c>
      <c r="U22" s="19">
        <f t="shared" si="7"/>
        <v>1.0000021430760411E-2</v>
      </c>
      <c r="V22" s="13">
        <f t="shared" si="8"/>
        <v>-4.6051680429143467</v>
      </c>
      <c r="W22" s="9">
        <v>25</v>
      </c>
      <c r="Y22">
        <f t="shared" si="9"/>
        <v>8.9324399999999998E-3</v>
      </c>
      <c r="Z22">
        <f t="shared" si="10"/>
        <v>1.0000021430760411E-2</v>
      </c>
      <c r="AA22" s="18">
        <f t="shared" si="11"/>
        <v>-4.6051680429143467</v>
      </c>
    </row>
    <row r="23" spans="1:27" x14ac:dyDescent="0.35">
      <c r="A23">
        <f t="shared" si="0"/>
        <v>6.0000000000000008E-5</v>
      </c>
      <c r="B23">
        <f>4.5 * POWER(10,-4)</f>
        <v>4.5000000000000004E-4</v>
      </c>
      <c r="C23">
        <v>56</v>
      </c>
      <c r="D23">
        <f t="shared" si="1"/>
        <v>7.9992000000000014E-3</v>
      </c>
      <c r="F23">
        <f t="shared" si="2"/>
        <v>3.9000000000000005E-4</v>
      </c>
      <c r="G23">
        <f t="shared" si="3"/>
        <v>-7.8493638188405814</v>
      </c>
      <c r="J23">
        <f>6.5 * POWER(10,-5)</f>
        <v>6.5000000000000008E-5</v>
      </c>
      <c r="K23">
        <v>29</v>
      </c>
      <c r="N23">
        <f t="shared" si="4"/>
        <v>6.6659999999999994E-4</v>
      </c>
      <c r="O23">
        <f t="shared" si="5"/>
        <v>-7.3133203920906347</v>
      </c>
      <c r="Q23" s="8">
        <f>4.5 * POWER(10,-4)</f>
        <v>4.5000000000000004E-4</v>
      </c>
      <c r="R23" s="13">
        <f t="shared" si="6"/>
        <v>5.9994000000000006E-2</v>
      </c>
      <c r="S23" s="3">
        <v>56</v>
      </c>
      <c r="T23" s="8">
        <f>6.5 * POWER(10,-5)</f>
        <v>6.5000000000000008E-5</v>
      </c>
      <c r="U23" s="19">
        <f t="shared" si="7"/>
        <v>7.1428724505431607E-3</v>
      </c>
      <c r="V23" s="13">
        <f t="shared" si="8"/>
        <v>-4.9416402795355578</v>
      </c>
      <c r="W23" s="9">
        <v>29</v>
      </c>
      <c r="Y23">
        <f t="shared" si="9"/>
        <v>8.6658000000000013E-3</v>
      </c>
      <c r="Z23">
        <f t="shared" si="10"/>
        <v>7.1428724505431607E-3</v>
      </c>
      <c r="AA23" s="18">
        <f t="shared" si="11"/>
        <v>-4.9416402795355578</v>
      </c>
    </row>
    <row r="24" spans="1:27" x14ac:dyDescent="0.35">
      <c r="A24">
        <f t="shared" si="0"/>
        <v>6.0000000000000008E-5</v>
      </c>
      <c r="B24">
        <f>4.8 * POWER(10,-4)</f>
        <v>4.8000000000000001E-4</v>
      </c>
      <c r="C24">
        <v>60</v>
      </c>
      <c r="D24">
        <f t="shared" si="1"/>
        <v>7.9992000000000014E-3</v>
      </c>
      <c r="F24">
        <f t="shared" si="2"/>
        <v>4.2000000000000002E-4</v>
      </c>
      <c r="G24">
        <f t="shared" si="3"/>
        <v>-7.7752558466868598</v>
      </c>
      <c r="J24">
        <f>6.4 * POWER(10,-5)</f>
        <v>6.4000000000000011E-5</v>
      </c>
      <c r="K24">
        <v>33</v>
      </c>
      <c r="N24">
        <f t="shared" si="4"/>
        <v>5.3328000000000023E-4</v>
      </c>
      <c r="O24">
        <f t="shared" si="5"/>
        <v>-7.5364639434048444</v>
      </c>
      <c r="Q24" s="8">
        <f>4.8 * POWER(10,-4)</f>
        <v>4.8000000000000001E-4</v>
      </c>
      <c r="R24" s="13">
        <f t="shared" si="6"/>
        <v>6.3993599999999998E-2</v>
      </c>
      <c r="S24" s="3">
        <v>60</v>
      </c>
      <c r="T24" s="8">
        <f>6.4 * POWER(10,-5)</f>
        <v>6.4000000000000011E-5</v>
      </c>
      <c r="U24" s="19">
        <f t="shared" si="7"/>
        <v>5.7142979604345176E-3</v>
      </c>
      <c r="V24" s="13">
        <f t="shared" si="8"/>
        <v>-5.1647838308497702</v>
      </c>
      <c r="W24" s="9">
        <v>33</v>
      </c>
      <c r="Y24">
        <f t="shared" si="9"/>
        <v>8.5324800000000003E-3</v>
      </c>
      <c r="Z24">
        <f t="shared" si="10"/>
        <v>5.7142979604345176E-3</v>
      </c>
      <c r="AA24" s="18">
        <f t="shared" si="11"/>
        <v>-5.1647838308497702</v>
      </c>
    </row>
    <row r="25" spans="1:27" x14ac:dyDescent="0.35">
      <c r="A25">
        <f t="shared" si="0"/>
        <v>6.0000000000000008E-5</v>
      </c>
      <c r="B25" s="1">
        <f>5 * POWER(10,-4)</f>
        <v>5.0000000000000001E-4</v>
      </c>
      <c r="C25">
        <v>64</v>
      </c>
      <c r="D25">
        <f t="shared" si="1"/>
        <v>7.9992000000000014E-3</v>
      </c>
      <c r="F25">
        <f t="shared" si="2"/>
        <v>4.4000000000000002E-4</v>
      </c>
      <c r="G25">
        <f t="shared" si="3"/>
        <v>-7.7287358310519672</v>
      </c>
      <c r="Q25" s="17">
        <f>5 * POWER(10,-4)</f>
        <v>5.0000000000000001E-4</v>
      </c>
      <c r="R25" s="13">
        <f t="shared" si="6"/>
        <v>6.6659999999999997E-2</v>
      </c>
      <c r="S25" s="3">
        <v>64</v>
      </c>
      <c r="T25" s="8"/>
      <c r="U25" s="3"/>
      <c r="V25" s="4"/>
      <c r="W25" s="9"/>
      <c r="AA25" s="18"/>
    </row>
    <row r="26" spans="1:27" x14ac:dyDescent="0.35">
      <c r="A26">
        <f t="shared" si="0"/>
        <v>6.0000000000000008E-5</v>
      </c>
      <c r="B26">
        <f>5.3 * POWER(10,-4)</f>
        <v>5.2999999999999998E-4</v>
      </c>
      <c r="C26">
        <v>68</v>
      </c>
      <c r="D26">
        <f t="shared" si="1"/>
        <v>7.9992000000000014E-3</v>
      </c>
      <c r="F26">
        <f t="shared" si="2"/>
        <v>4.6999999999999999E-4</v>
      </c>
      <c r="G26">
        <f t="shared" si="3"/>
        <v>-7.6627778632601702</v>
      </c>
      <c r="Q26" s="8">
        <f>5.3 * POWER(10,-4)</f>
        <v>5.2999999999999998E-4</v>
      </c>
      <c r="R26" s="13">
        <f t="shared" si="6"/>
        <v>7.0659599999999989E-2</v>
      </c>
      <c r="S26" s="3">
        <v>68</v>
      </c>
      <c r="T26" s="8"/>
      <c r="U26" s="3"/>
      <c r="V26" s="4"/>
      <c r="W26" s="9"/>
    </row>
    <row r="27" spans="1:27" x14ac:dyDescent="0.35">
      <c r="A27">
        <f t="shared" si="0"/>
        <v>6.0000000000000008E-5</v>
      </c>
      <c r="B27">
        <f>5.6 * POWER(10,-4)</f>
        <v>5.5999999999999995E-4</v>
      </c>
      <c r="C27">
        <v>72</v>
      </c>
      <c r="D27">
        <f t="shared" si="1"/>
        <v>7.9992000000000014E-3</v>
      </c>
      <c r="F27">
        <f t="shared" si="2"/>
        <v>4.999999999999999E-4</v>
      </c>
      <c r="G27">
        <f t="shared" si="3"/>
        <v>-7.6009024595420822</v>
      </c>
      <c r="Q27" s="8">
        <f>5.6 * POWER(10,-4)</f>
        <v>5.5999999999999995E-4</v>
      </c>
      <c r="R27" s="13">
        <f t="shared" si="6"/>
        <v>7.4659199999999995E-2</v>
      </c>
      <c r="S27" s="3">
        <v>72</v>
      </c>
      <c r="T27" s="8"/>
      <c r="U27" s="3"/>
      <c r="V27" s="4"/>
      <c r="W27" s="9"/>
    </row>
    <row r="28" spans="1:27" x14ac:dyDescent="0.35">
      <c r="A28">
        <f t="shared" si="0"/>
        <v>6.0000000000000008E-5</v>
      </c>
      <c r="B28">
        <f>5.9 * POWER(10,-4)</f>
        <v>5.9000000000000003E-4</v>
      </c>
      <c r="C28">
        <v>76</v>
      </c>
      <c r="D28">
        <f t="shared" si="1"/>
        <v>7.9992000000000014E-3</v>
      </c>
      <c r="F28">
        <f t="shared" si="2"/>
        <v>5.2999999999999998E-4</v>
      </c>
      <c r="G28">
        <f t="shared" si="3"/>
        <v>-7.5426335514181062</v>
      </c>
      <c r="Q28" s="8">
        <f>5.9 * POWER(10,-4)</f>
        <v>5.9000000000000003E-4</v>
      </c>
      <c r="R28" s="13">
        <f t="shared" si="6"/>
        <v>7.8658800000000001E-2</v>
      </c>
      <c r="S28" s="3">
        <v>76</v>
      </c>
      <c r="T28" s="8"/>
      <c r="U28" s="3"/>
      <c r="V28" s="4"/>
      <c r="W28" s="9"/>
    </row>
    <row r="29" spans="1:27" x14ac:dyDescent="0.35">
      <c r="A29">
        <f t="shared" si="0"/>
        <v>6.0000000000000008E-5</v>
      </c>
      <c r="B29">
        <f>6.2 * POWER(10,-4)</f>
        <v>6.2E-4</v>
      </c>
      <c r="C29">
        <v>80</v>
      </c>
      <c r="D29">
        <f t="shared" si="1"/>
        <v>7.9992000000000014E-3</v>
      </c>
      <c r="F29">
        <f t="shared" si="2"/>
        <v>5.5999999999999995E-4</v>
      </c>
      <c r="G29">
        <f t="shared" si="3"/>
        <v>-7.487573774235079</v>
      </c>
      <c r="Q29" s="8">
        <f>6.2 * POWER(10,-4)</f>
        <v>6.2E-4</v>
      </c>
      <c r="R29" s="13">
        <f t="shared" si="6"/>
        <v>8.2658399999999993E-2</v>
      </c>
      <c r="S29" s="3">
        <v>80</v>
      </c>
      <c r="T29" s="8"/>
      <c r="U29" s="3"/>
      <c r="V29" s="4"/>
      <c r="W29" s="9"/>
    </row>
    <row r="30" spans="1:27" x14ac:dyDescent="0.35">
      <c r="A30">
        <f t="shared" si="0"/>
        <v>6.0000000000000008E-5</v>
      </c>
      <c r="B30">
        <f>6.4 * POWER(10,-4)</f>
        <v>6.4000000000000005E-4</v>
      </c>
      <c r="C30">
        <v>84</v>
      </c>
      <c r="D30">
        <f t="shared" si="1"/>
        <v>7.9992000000000014E-3</v>
      </c>
      <c r="F30">
        <f t="shared" si="2"/>
        <v>5.8E-4</v>
      </c>
      <c r="G30">
        <f t="shared" si="3"/>
        <v>-7.4524824544238095</v>
      </c>
      <c r="Q30" s="8">
        <f>6.4 * POWER(10,-4)</f>
        <v>6.4000000000000005E-4</v>
      </c>
      <c r="R30" s="13">
        <f t="shared" si="6"/>
        <v>8.5324800000000006E-2</v>
      </c>
      <c r="S30" s="3">
        <v>84</v>
      </c>
      <c r="T30" s="8"/>
      <c r="U30" s="3"/>
      <c r="V30" s="4"/>
      <c r="W30" s="9"/>
    </row>
    <row r="31" spans="1:27" x14ac:dyDescent="0.35">
      <c r="A31">
        <f t="shared" si="0"/>
        <v>6.0000000000000008E-5</v>
      </c>
      <c r="B31">
        <f>6.7 * POWER(10,-4)</f>
        <v>6.7000000000000002E-4</v>
      </c>
      <c r="C31">
        <v>88</v>
      </c>
      <c r="D31">
        <f t="shared" si="1"/>
        <v>7.9992000000000014E-3</v>
      </c>
      <c r="F31">
        <f t="shared" si="2"/>
        <v>6.0999999999999997E-4</v>
      </c>
      <c r="G31">
        <f t="shared" si="3"/>
        <v>-7.4020516007969173</v>
      </c>
      <c r="Q31" s="8">
        <f>6.7 * POWER(10,-4)</f>
        <v>6.7000000000000002E-4</v>
      </c>
      <c r="R31" s="13">
        <f t="shared" si="6"/>
        <v>8.9324399999999998E-2</v>
      </c>
      <c r="S31" s="3">
        <v>88</v>
      </c>
      <c r="T31" s="8"/>
      <c r="U31" s="3"/>
      <c r="V31" s="4"/>
      <c r="W31" s="9"/>
    </row>
    <row r="32" spans="1:27" x14ac:dyDescent="0.35">
      <c r="A32">
        <f t="shared" si="0"/>
        <v>6.0000000000000008E-5</v>
      </c>
      <c r="B32" s="1">
        <f>7.3 * POWER(10,-4)</f>
        <v>7.2999999999999996E-4</v>
      </c>
      <c r="C32">
        <v>92</v>
      </c>
      <c r="D32">
        <f t="shared" si="1"/>
        <v>7.9992000000000014E-3</v>
      </c>
      <c r="F32">
        <f t="shared" si="2"/>
        <v>6.6999999999999991E-4</v>
      </c>
      <c r="G32">
        <f t="shared" si="3"/>
        <v>-7.3082328455792629</v>
      </c>
      <c r="Q32" s="17">
        <f>7.3 * POWER(10,-4)</f>
        <v>7.2999999999999996E-4</v>
      </c>
      <c r="R32" s="13">
        <f t="shared" si="6"/>
        <v>9.7323599999999996E-2</v>
      </c>
      <c r="S32" s="3">
        <v>92</v>
      </c>
      <c r="T32" s="8"/>
      <c r="U32" s="3"/>
      <c r="V32" s="4"/>
      <c r="W32" s="9"/>
    </row>
    <row r="33" spans="1:23" x14ac:dyDescent="0.35">
      <c r="A33">
        <f t="shared" si="0"/>
        <v>6.0000000000000008E-5</v>
      </c>
      <c r="B33">
        <f>7.5 * POWER(10,-4)</f>
        <v>7.5000000000000002E-4</v>
      </c>
      <c r="C33">
        <v>96</v>
      </c>
      <c r="D33">
        <f t="shared" si="1"/>
        <v>7.9992000000000014E-3</v>
      </c>
      <c r="F33">
        <f t="shared" si="2"/>
        <v>6.8999999999999997E-4</v>
      </c>
      <c r="G33">
        <f t="shared" si="3"/>
        <v>-7.2788189603729689</v>
      </c>
      <c r="Q33" s="8">
        <f>7.5 * POWER(10,-4)</f>
        <v>7.5000000000000002E-4</v>
      </c>
      <c r="R33" s="13">
        <f>Q33 * 133.32</f>
        <v>9.9989999999999996E-2</v>
      </c>
      <c r="S33" s="3">
        <v>96</v>
      </c>
      <c r="T33" s="8"/>
      <c r="U33" s="3"/>
      <c r="V33" s="4"/>
      <c r="W33" s="9"/>
    </row>
    <row r="34" spans="1:23" x14ac:dyDescent="0.35">
      <c r="Q34" s="8"/>
      <c r="R34" s="3"/>
      <c r="S34" s="3"/>
      <c r="T34" s="8"/>
      <c r="U34" s="3"/>
      <c r="V34" s="4"/>
      <c r="W34" s="9"/>
    </row>
    <row r="35" spans="1:23" x14ac:dyDescent="0.35">
      <c r="Q35" s="10" t="s">
        <v>6</v>
      </c>
      <c r="R35" s="11"/>
      <c r="S35" s="11"/>
      <c r="T35" s="10" t="s">
        <v>7</v>
      </c>
      <c r="U35" s="11"/>
      <c r="V35" s="11"/>
      <c r="W35" s="12"/>
    </row>
    <row r="36" spans="1:23" x14ac:dyDescent="0.35">
      <c r="A36" t="s">
        <v>6</v>
      </c>
      <c r="J36" t="s">
        <v>7</v>
      </c>
      <c r="R36" s="3"/>
      <c r="S36" s="3"/>
      <c r="T36" s="3"/>
      <c r="U36" s="3"/>
      <c r="V36" s="3"/>
      <c r="W36" s="3"/>
    </row>
    <row r="37" spans="1:23" x14ac:dyDescent="0.35">
      <c r="R37" s="3"/>
      <c r="S37" s="3"/>
      <c r="T37" s="3"/>
    </row>
    <row r="38" spans="1:23" x14ac:dyDescent="0.35">
      <c r="R38" s="3"/>
      <c r="S38" s="3"/>
      <c r="T3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Bulat Sibgatullin</cp:lastModifiedBy>
  <dcterms:created xsi:type="dcterms:W3CDTF">2021-03-25T14:43:51Z</dcterms:created>
  <dcterms:modified xsi:type="dcterms:W3CDTF">2021-04-07T22:53:24Z</dcterms:modified>
</cp:coreProperties>
</file>