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55d27cdec1ec4/Рабочий стол/Документы/Tex/2.5.1/"/>
    </mc:Choice>
  </mc:AlternateContent>
  <xr:revisionPtr revIDLastSave="199" documentId="8_{B8A932C6-167A-487E-8FA6-C4D8C536D06A}" xr6:coauthVersionLast="46" xr6:coauthVersionMax="46" xr10:uidLastSave="{AAF64E27-1C40-4F76-9821-6F9A5E5F921B}"/>
  <bookViews>
    <workbookView xWindow="32280" yWindow="5280" windowWidth="29040" windowHeight="15840" xr2:uid="{4F777975-CA84-42B3-9CA0-3B2C4D59DB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1" l="1"/>
  <c r="M37" i="1"/>
  <c r="N37" i="1"/>
  <c r="O37" i="1"/>
  <c r="P37" i="1"/>
  <c r="Q37" i="1"/>
  <c r="M36" i="1"/>
  <c r="N36" i="1"/>
  <c r="O36" i="1"/>
  <c r="P36" i="1"/>
  <c r="Q36" i="1"/>
  <c r="L36" i="1"/>
  <c r="N35" i="1"/>
  <c r="M34" i="1"/>
  <c r="N34" i="1"/>
  <c r="O34" i="1"/>
  <c r="P34" i="1"/>
  <c r="Q34" i="1"/>
  <c r="M35" i="1"/>
  <c r="O35" i="1"/>
  <c r="P35" i="1"/>
  <c r="Q35" i="1"/>
  <c r="L35" i="1"/>
  <c r="L34" i="1"/>
  <c r="M14" i="1"/>
  <c r="N14" i="1"/>
  <c r="O14" i="1"/>
  <c r="P14" i="1"/>
  <c r="Q14" i="1"/>
  <c r="L14" i="1"/>
  <c r="M13" i="1"/>
  <c r="N13" i="1"/>
  <c r="O13" i="1"/>
  <c r="P13" i="1"/>
  <c r="Q13" i="1"/>
  <c r="L13" i="1"/>
  <c r="L12" i="1"/>
  <c r="M12" i="1"/>
  <c r="N12" i="1"/>
  <c r="O12" i="1"/>
  <c r="P12" i="1"/>
  <c r="Q12" i="1"/>
  <c r="M11" i="1"/>
  <c r="N11" i="1"/>
  <c r="O11" i="1"/>
  <c r="P11" i="1"/>
  <c r="Q11" i="1"/>
  <c r="L11" i="1"/>
  <c r="L28" i="1"/>
  <c r="L29" i="1"/>
  <c r="L30" i="1"/>
  <c r="M30" i="1"/>
  <c r="N30" i="1"/>
  <c r="O30" i="1"/>
  <c r="P30" i="1"/>
  <c r="Q30" i="1"/>
  <c r="M29" i="1"/>
  <c r="N29" i="1"/>
  <c r="O29" i="1"/>
  <c r="P29" i="1"/>
  <c r="Q29" i="1"/>
  <c r="L27" i="1"/>
  <c r="M28" i="1"/>
  <c r="N28" i="1"/>
  <c r="O28" i="1"/>
  <c r="P28" i="1"/>
  <c r="Q28" i="1"/>
  <c r="M27" i="1"/>
  <c r="N27" i="1"/>
  <c r="O27" i="1"/>
  <c r="P27" i="1"/>
  <c r="Q27" i="1"/>
  <c r="V12" i="1"/>
  <c r="V3" i="1"/>
  <c r="V4" i="1"/>
  <c r="V5" i="1"/>
  <c r="V6" i="1"/>
  <c r="V7" i="1"/>
  <c r="V2" i="1"/>
  <c r="U12" i="1"/>
  <c r="U3" i="1"/>
  <c r="U4" i="1"/>
  <c r="U5" i="1"/>
  <c r="U6" i="1"/>
  <c r="U7" i="1"/>
  <c r="U2" i="1"/>
  <c r="S2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D21" i="1"/>
  <c r="D22" i="1"/>
  <c r="D23" i="1"/>
  <c r="D24" i="1"/>
  <c r="D2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  <c r="B25" i="1"/>
</calcChain>
</file>

<file path=xl/sharedStrings.xml><?xml version="1.0" encoding="utf-8"?>
<sst xmlns="http://schemas.openxmlformats.org/spreadsheetml/2006/main" count="35" uniqueCount="26">
  <si>
    <t>К = 0.3</t>
  </si>
  <si>
    <t>P, дел</t>
  </si>
  <si>
    <t>Диаметр иглы по измерениям в спирте: 1,32 мм</t>
  </si>
  <si>
    <t>Диаметр иглы по измерениям в микроскопе: 1,1 мм</t>
  </si>
  <si>
    <t>T = 25 С</t>
  </si>
  <si>
    <t>P_1,дел K = 0,2</t>
  </si>
  <si>
    <t>h_1 = 13 мм</t>
  </si>
  <si>
    <t>P_2, дел К = 0,2</t>
  </si>
  <si>
    <t>h_2 = 7 мм</t>
  </si>
  <si>
    <t>\sigma_{L_микр} = 0,05 мм</t>
  </si>
  <si>
    <t>\sigma_T = 0,1 С</t>
  </si>
  <si>
    <t>\varepsilon_P = 1%</t>
  </si>
  <si>
    <t>Погрешность P</t>
  </si>
  <si>
    <t xml:space="preserve">P_T:  </t>
  </si>
  <si>
    <t>P_T:</t>
  </si>
  <si>
    <t>K = 0,2</t>
  </si>
  <si>
    <t>K = 0,3</t>
  </si>
  <si>
    <t>T:</t>
  </si>
  <si>
    <t>σ,(К = 0,2)</t>
  </si>
  <si>
    <t>σ,(К = 0,3)</t>
  </si>
  <si>
    <t>Погрешность σ, К = 0,2</t>
  </si>
  <si>
    <t>Погрешность σ, К = 0,3</t>
  </si>
  <si>
    <t>q, (К = 0,2)</t>
  </si>
  <si>
    <t>q, (К = 0,3)</t>
  </si>
  <si>
    <t>U/F, (K = 0,2)</t>
  </si>
  <si>
    <t>U/F, (K = 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</si>
</sst>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084C-D7EB-4243-BD5A-5CF4BAAF982C}">
  <dimension ref="A1:V37"/>
  <sheetViews>
    <sheetView tabSelected="1" topLeftCell="A8" workbookViewId="0">
      <selection activeCell="M36" sqref="M36"/>
    </sheetView>
  </sheetViews>
  <sheetFormatPr defaultRowHeight="14.5" x14ac:dyDescent="0.35"/>
  <cols>
    <col min="3" max="3" width="47.7265625" customWidth="1"/>
    <col min="6" max="6" width="7.6328125" customWidth="1"/>
    <col min="11" max="11" width="14" customWidth="1"/>
    <col min="12" max="12" width="7.90625" customWidth="1"/>
    <col min="13" max="13" width="8.453125" customWidth="1"/>
    <col min="14" max="14" width="7.90625" customWidth="1"/>
    <col min="15" max="15" width="7.6328125" customWidth="1"/>
    <col min="16" max="16" width="8.1796875" customWidth="1"/>
    <col min="17" max="17" width="8.6328125" customWidth="1"/>
  </cols>
  <sheetData>
    <row r="1" spans="1:22" ht="37" customHeight="1" x14ac:dyDescent="0.35">
      <c r="A1" s="1" t="s">
        <v>0</v>
      </c>
      <c r="B1" s="2" t="s">
        <v>1</v>
      </c>
      <c r="C1" s="3" t="s">
        <v>2</v>
      </c>
      <c r="D1">
        <f>B2*0.3*0.81*9.8</f>
        <v>69.060600000000008</v>
      </c>
      <c r="E1" t="s">
        <v>4</v>
      </c>
      <c r="F1" s="10" t="s">
        <v>5</v>
      </c>
      <c r="G1" s="10" t="s">
        <v>6</v>
      </c>
      <c r="H1" s="10" t="s">
        <v>8</v>
      </c>
      <c r="I1" s="11" t="s">
        <v>7</v>
      </c>
      <c r="K1" s="27" t="s">
        <v>13</v>
      </c>
      <c r="L1" s="28" t="s">
        <v>1</v>
      </c>
      <c r="M1" s="28" t="s">
        <v>1</v>
      </c>
      <c r="N1" s="28" t="s">
        <v>1</v>
      </c>
      <c r="O1" s="28" t="s">
        <v>1</v>
      </c>
      <c r="P1" s="28" t="s">
        <v>1</v>
      </c>
      <c r="Q1" s="29" t="s">
        <v>1</v>
      </c>
    </row>
    <row r="2" spans="1:22" x14ac:dyDescent="0.35">
      <c r="A2" s="4"/>
      <c r="B2" s="5">
        <v>29</v>
      </c>
      <c r="C2" s="6" t="s">
        <v>3</v>
      </c>
      <c r="D2">
        <f t="shared" ref="D2:D25" si="0">B3*0.3*0.81*9.8</f>
        <v>66.679200000000023</v>
      </c>
      <c r="F2">
        <v>111</v>
      </c>
      <c r="G2" s="10"/>
      <c r="I2">
        <v>136</v>
      </c>
      <c r="K2" s="20"/>
      <c r="L2" s="12">
        <v>135</v>
      </c>
      <c r="M2" s="12">
        <v>134</v>
      </c>
      <c r="N2" s="12">
        <v>133</v>
      </c>
      <c r="O2" s="12">
        <v>132</v>
      </c>
      <c r="P2" s="12">
        <v>131</v>
      </c>
      <c r="Q2" s="13">
        <v>130</v>
      </c>
      <c r="S2">
        <f>(D1 - 68.559) * (D1 - 68.559)</f>
        <v>0.25160256000001052</v>
      </c>
      <c r="U2">
        <f>(P2-131.5)*(P2-131.5)</f>
        <v>0.25</v>
      </c>
      <c r="V2">
        <f>(Q2-130.5)*(Q2-130.5)</f>
        <v>0.25</v>
      </c>
    </row>
    <row r="3" spans="1:22" x14ac:dyDescent="0.35">
      <c r="A3" s="4"/>
      <c r="B3" s="5">
        <v>28</v>
      </c>
      <c r="C3" s="6"/>
      <c r="D3">
        <f t="shared" si="0"/>
        <v>66.679200000000023</v>
      </c>
      <c r="F3">
        <v>111</v>
      </c>
      <c r="I3">
        <v>136</v>
      </c>
      <c r="K3" s="20"/>
      <c r="L3" s="12">
        <v>135</v>
      </c>
      <c r="M3" s="12">
        <v>134</v>
      </c>
      <c r="N3" s="12">
        <v>133</v>
      </c>
      <c r="O3" s="12">
        <v>132</v>
      </c>
      <c r="P3" s="12">
        <v>131</v>
      </c>
      <c r="Q3" s="13">
        <v>131</v>
      </c>
      <c r="S3">
        <f t="shared" ref="S3:S20" si="1">(D2 - 68.559) * (D2 - 68.559)</f>
        <v>3.5336480399999046</v>
      </c>
      <c r="U3">
        <f t="shared" ref="U3:U8" si="2">(P3-131.5)*(P3-131.5)</f>
        <v>0.25</v>
      </c>
      <c r="V3">
        <f t="shared" ref="V3:V8" si="3">(Q3-130.5)*(Q3-130.5)</f>
        <v>0.25</v>
      </c>
    </row>
    <row r="4" spans="1:22" x14ac:dyDescent="0.35">
      <c r="A4" s="4"/>
      <c r="B4" s="5">
        <v>28</v>
      </c>
      <c r="C4" s="6"/>
      <c r="D4">
        <f t="shared" si="0"/>
        <v>69.060600000000008</v>
      </c>
      <c r="F4">
        <v>111</v>
      </c>
      <c r="I4">
        <v>136</v>
      </c>
      <c r="K4" s="20"/>
      <c r="L4" s="12">
        <v>135</v>
      </c>
      <c r="M4" s="12">
        <v>134</v>
      </c>
      <c r="N4" s="12">
        <v>133</v>
      </c>
      <c r="O4" s="12">
        <v>132</v>
      </c>
      <c r="P4" s="12">
        <v>131</v>
      </c>
      <c r="Q4" s="13">
        <v>131</v>
      </c>
      <c r="S4">
        <f t="shared" si="1"/>
        <v>3.5336480399999046</v>
      </c>
      <c r="U4">
        <f t="shared" si="2"/>
        <v>0.25</v>
      </c>
      <c r="V4">
        <f t="shared" si="3"/>
        <v>0.25</v>
      </c>
    </row>
    <row r="5" spans="1:22" x14ac:dyDescent="0.35">
      <c r="A5" s="4"/>
      <c r="B5" s="5">
        <v>29</v>
      </c>
      <c r="C5" s="6"/>
      <c r="D5">
        <f t="shared" si="0"/>
        <v>66.679200000000023</v>
      </c>
      <c r="F5">
        <v>111</v>
      </c>
      <c r="I5">
        <v>136</v>
      </c>
      <c r="K5" s="20"/>
      <c r="L5" s="12">
        <v>135</v>
      </c>
      <c r="M5" s="12">
        <v>134</v>
      </c>
      <c r="N5" s="12">
        <v>133</v>
      </c>
      <c r="O5" s="12">
        <v>132</v>
      </c>
      <c r="P5" s="12">
        <v>132</v>
      </c>
      <c r="Q5" s="13">
        <v>131</v>
      </c>
      <c r="S5">
        <f t="shared" si="1"/>
        <v>0.25160256000001052</v>
      </c>
      <c r="U5">
        <f t="shared" si="2"/>
        <v>0.25</v>
      </c>
      <c r="V5">
        <f t="shared" si="3"/>
        <v>0.25</v>
      </c>
    </row>
    <row r="6" spans="1:22" x14ac:dyDescent="0.35">
      <c r="A6" s="4"/>
      <c r="B6" s="5">
        <v>28</v>
      </c>
      <c r="C6" s="6"/>
      <c r="D6">
        <f t="shared" si="0"/>
        <v>69.060600000000008</v>
      </c>
      <c r="F6">
        <v>111</v>
      </c>
      <c r="I6">
        <v>136</v>
      </c>
      <c r="K6" s="20"/>
      <c r="L6" s="12">
        <v>135</v>
      </c>
      <c r="M6" s="12">
        <v>134</v>
      </c>
      <c r="N6" s="12">
        <v>133</v>
      </c>
      <c r="O6" s="12">
        <v>132</v>
      </c>
      <c r="P6" s="12">
        <v>132</v>
      </c>
      <c r="Q6" s="13">
        <v>131</v>
      </c>
      <c r="S6">
        <f t="shared" si="1"/>
        <v>3.5336480399999046</v>
      </c>
      <c r="U6">
        <f t="shared" si="2"/>
        <v>0.25</v>
      </c>
      <c r="V6">
        <f t="shared" si="3"/>
        <v>0.25</v>
      </c>
    </row>
    <row r="7" spans="1:22" x14ac:dyDescent="0.35">
      <c r="A7" s="4"/>
      <c r="B7" s="5">
        <v>29</v>
      </c>
      <c r="C7" s="6"/>
      <c r="D7">
        <f t="shared" si="0"/>
        <v>69.060600000000008</v>
      </c>
      <c r="F7">
        <v>111</v>
      </c>
      <c r="I7">
        <v>136</v>
      </c>
      <c r="K7" s="20"/>
      <c r="L7" s="12">
        <v>135</v>
      </c>
      <c r="M7" s="12">
        <v>134</v>
      </c>
      <c r="N7" s="12">
        <v>133</v>
      </c>
      <c r="O7" s="12">
        <v>132</v>
      </c>
      <c r="P7" s="12">
        <v>132</v>
      </c>
      <c r="Q7" s="13">
        <v>129</v>
      </c>
      <c r="S7">
        <f t="shared" si="1"/>
        <v>0.25160256000001052</v>
      </c>
      <c r="U7">
        <f t="shared" si="2"/>
        <v>0.25</v>
      </c>
      <c r="V7">
        <f t="shared" si="3"/>
        <v>2.25</v>
      </c>
    </row>
    <row r="8" spans="1:22" x14ac:dyDescent="0.35">
      <c r="A8" s="4"/>
      <c r="B8" s="5">
        <v>29</v>
      </c>
      <c r="C8" s="6"/>
      <c r="D8">
        <f t="shared" si="0"/>
        <v>69.060600000000008</v>
      </c>
      <c r="K8" s="21" t="s">
        <v>17</v>
      </c>
      <c r="L8" s="16">
        <v>30</v>
      </c>
      <c r="M8" s="16">
        <v>35</v>
      </c>
      <c r="N8" s="16">
        <v>40</v>
      </c>
      <c r="O8" s="16">
        <v>45</v>
      </c>
      <c r="P8" s="16">
        <v>50</v>
      </c>
      <c r="Q8" s="17">
        <v>55</v>
      </c>
      <c r="S8">
        <f t="shared" si="1"/>
        <v>0.25160256000001052</v>
      </c>
    </row>
    <row r="9" spans="1:22" x14ac:dyDescent="0.35">
      <c r="A9" s="4"/>
      <c r="B9" s="5">
        <v>29</v>
      </c>
      <c r="C9" s="6"/>
      <c r="D9">
        <f t="shared" si="0"/>
        <v>69.060600000000008</v>
      </c>
      <c r="K9" s="22" t="s">
        <v>14</v>
      </c>
      <c r="L9" s="18">
        <v>135</v>
      </c>
      <c r="M9" s="18">
        <v>134</v>
      </c>
      <c r="N9" s="18">
        <v>133</v>
      </c>
      <c r="O9" s="18">
        <v>132</v>
      </c>
      <c r="P9" s="18">
        <v>131.5</v>
      </c>
      <c r="Q9" s="19">
        <v>130.5</v>
      </c>
      <c r="S9">
        <f t="shared" si="1"/>
        <v>0.25160256000001052</v>
      </c>
    </row>
    <row r="10" spans="1:22" x14ac:dyDescent="0.35">
      <c r="A10" s="4"/>
      <c r="B10" s="5">
        <v>29</v>
      </c>
      <c r="C10" s="6"/>
      <c r="D10">
        <f t="shared" si="0"/>
        <v>69.060600000000008</v>
      </c>
      <c r="K10" s="30" t="s">
        <v>12</v>
      </c>
      <c r="L10" s="16">
        <v>1.35</v>
      </c>
      <c r="M10" s="16">
        <v>1.34</v>
      </c>
      <c r="N10" s="16">
        <v>1.33</v>
      </c>
      <c r="O10" s="16">
        <v>1.32</v>
      </c>
      <c r="P10" s="16">
        <v>1.42</v>
      </c>
      <c r="Q10" s="17">
        <v>1.56</v>
      </c>
      <c r="S10">
        <f t="shared" si="1"/>
        <v>0.25160256000001052</v>
      </c>
    </row>
    <row r="11" spans="1:22" x14ac:dyDescent="0.35">
      <c r="A11" s="4"/>
      <c r="B11" s="5">
        <v>29</v>
      </c>
      <c r="C11" s="6"/>
      <c r="D11">
        <f t="shared" si="0"/>
        <v>69.060600000000008</v>
      </c>
      <c r="K11" s="23" t="s">
        <v>18</v>
      </c>
      <c r="L11" s="2">
        <f>L27*0.55/2</f>
        <v>42.769650000000006</v>
      </c>
      <c r="M11" s="2">
        <f t="shared" ref="M11:Q12" si="4">M27*0.55/2</f>
        <v>42.33306000000001</v>
      </c>
      <c r="N11" s="2">
        <f t="shared" si="4"/>
        <v>41.896470000000008</v>
      </c>
      <c r="O11" s="2">
        <f t="shared" si="4"/>
        <v>41.459880000000013</v>
      </c>
      <c r="P11" s="2">
        <f t="shared" si="4"/>
        <v>41.241585000000008</v>
      </c>
      <c r="Q11" s="3">
        <f t="shared" si="4"/>
        <v>40.804995000000012</v>
      </c>
      <c r="S11">
        <f t="shared" si="1"/>
        <v>0.25160256000001052</v>
      </c>
    </row>
    <row r="12" spans="1:22" x14ac:dyDescent="0.35">
      <c r="A12" s="4"/>
      <c r="B12" s="5">
        <v>29</v>
      </c>
      <c r="C12" s="6"/>
      <c r="D12">
        <f t="shared" si="0"/>
        <v>69.060600000000008</v>
      </c>
      <c r="K12" s="24" t="s">
        <v>19</v>
      </c>
      <c r="L12" s="8">
        <f>L28*0.55/2</f>
        <v>72.239475000000013</v>
      </c>
      <c r="M12" s="8">
        <f t="shared" si="4"/>
        <v>71.584590000000006</v>
      </c>
      <c r="N12" s="8">
        <f t="shared" si="4"/>
        <v>70.929705000000027</v>
      </c>
      <c r="O12" s="8">
        <f t="shared" si="4"/>
        <v>70.274820000000005</v>
      </c>
      <c r="P12" s="8">
        <f t="shared" si="4"/>
        <v>69.947377500000016</v>
      </c>
      <c r="Q12" s="9">
        <f t="shared" si="4"/>
        <v>69.292492500000009</v>
      </c>
      <c r="S12">
        <f t="shared" si="1"/>
        <v>0.25160256000001052</v>
      </c>
      <c r="U12">
        <f>SUM(U2:U7)/5</f>
        <v>0.3</v>
      </c>
      <c r="V12">
        <f>SUM(V2:V7)/5</f>
        <v>0.7</v>
      </c>
    </row>
    <row r="13" spans="1:22" ht="29.5" customHeight="1" x14ac:dyDescent="0.35">
      <c r="A13" s="4"/>
      <c r="B13" s="5">
        <v>29</v>
      </c>
      <c r="C13" s="6"/>
      <c r="D13">
        <f t="shared" si="0"/>
        <v>69.060600000000008</v>
      </c>
      <c r="K13" s="25" t="s">
        <v>20</v>
      </c>
      <c r="L13" s="2">
        <f>SQRT(0.0005 + 0.0016 + (L29/L27)*(L29/L27))</f>
        <v>4.7852985255566916E-2</v>
      </c>
      <c r="M13" s="2">
        <f t="shared" ref="M13:Q13" si="5">SQRT(0.0005 + 0.0016 + (M29/M27)*(M29/M27))</f>
        <v>4.7864228566323774E-2</v>
      </c>
      <c r="N13" s="2">
        <f t="shared" si="5"/>
        <v>4.7875736234921674E-2</v>
      </c>
      <c r="O13" s="2">
        <f t="shared" si="5"/>
        <v>4.7887517548916826E-2</v>
      </c>
      <c r="P13" s="2">
        <f t="shared" si="5"/>
        <v>4.8228326160708011E-2</v>
      </c>
      <c r="Q13" s="3">
        <f t="shared" si="5"/>
        <v>4.8770820582096829E-2</v>
      </c>
      <c r="S13">
        <f t="shared" si="1"/>
        <v>0.25160256000001052</v>
      </c>
    </row>
    <row r="14" spans="1:22" ht="29" x14ac:dyDescent="0.35">
      <c r="A14" s="4"/>
      <c r="B14" s="5">
        <v>29</v>
      </c>
      <c r="C14" s="6"/>
      <c r="D14">
        <f t="shared" si="0"/>
        <v>69.060600000000008</v>
      </c>
      <c r="K14" s="26" t="s">
        <v>21</v>
      </c>
      <c r="L14" s="8">
        <f>SQRT(0.0005 + 0.0016 + (L30/L28)*(L30/L28))</f>
        <v>4.7431826336959637E-2</v>
      </c>
      <c r="M14" s="8">
        <f t="shared" ref="M14:Q14" si="6">SQRT(0.0005 + 0.0016 + (M30/M28)*(M30/M28))</f>
        <v>4.7437114128214941E-2</v>
      </c>
      <c r="N14" s="8">
        <f t="shared" si="6"/>
        <v>4.7442508041851128E-2</v>
      </c>
      <c r="O14" s="8">
        <f t="shared" si="6"/>
        <v>4.7448011280967782E-2</v>
      </c>
      <c r="P14" s="8">
        <f t="shared" si="6"/>
        <v>4.7715320634099154E-2</v>
      </c>
      <c r="Q14" s="9">
        <f t="shared" si="6"/>
        <v>4.8139107377214753E-2</v>
      </c>
      <c r="S14">
        <f t="shared" si="1"/>
        <v>0.25160256000001052</v>
      </c>
    </row>
    <row r="15" spans="1:22" x14ac:dyDescent="0.35">
      <c r="A15" s="4"/>
      <c r="B15" s="5">
        <v>29</v>
      </c>
      <c r="C15" s="6"/>
      <c r="D15">
        <f t="shared" si="0"/>
        <v>69.060600000000008</v>
      </c>
      <c r="S15">
        <f t="shared" si="1"/>
        <v>0.25160256000001052</v>
      </c>
    </row>
    <row r="16" spans="1:22" x14ac:dyDescent="0.35">
      <c r="A16" s="4"/>
      <c r="B16" s="5">
        <v>29</v>
      </c>
      <c r="C16" s="6"/>
      <c r="D16">
        <f t="shared" si="0"/>
        <v>69.060600000000008</v>
      </c>
      <c r="S16">
        <f t="shared" si="1"/>
        <v>0.25160256000001052</v>
      </c>
    </row>
    <row r="17" spans="1:19" x14ac:dyDescent="0.35">
      <c r="A17" s="4"/>
      <c r="B17" s="5">
        <v>29</v>
      </c>
      <c r="C17" s="6"/>
      <c r="D17">
        <f t="shared" si="0"/>
        <v>66.679200000000023</v>
      </c>
      <c r="S17">
        <f t="shared" si="1"/>
        <v>0.25160256000001052</v>
      </c>
    </row>
    <row r="18" spans="1:19" x14ac:dyDescent="0.35">
      <c r="A18" s="4"/>
      <c r="B18" s="5">
        <v>28</v>
      </c>
      <c r="C18" s="6"/>
      <c r="D18">
        <f t="shared" si="0"/>
        <v>69.060600000000008</v>
      </c>
      <c r="S18">
        <f t="shared" si="1"/>
        <v>3.5336480399999046</v>
      </c>
    </row>
    <row r="19" spans="1:19" x14ac:dyDescent="0.35">
      <c r="A19" s="4"/>
      <c r="B19" s="5">
        <v>29</v>
      </c>
      <c r="C19" s="6"/>
      <c r="D19">
        <f t="shared" si="0"/>
        <v>69.060600000000008</v>
      </c>
      <c r="S19">
        <f t="shared" si="1"/>
        <v>0.25160256000001052</v>
      </c>
    </row>
    <row r="20" spans="1:19" x14ac:dyDescent="0.35">
      <c r="A20" s="7"/>
      <c r="B20" s="8">
        <v>29</v>
      </c>
      <c r="C20" s="9"/>
      <c r="D20">
        <f t="shared" si="0"/>
        <v>0</v>
      </c>
      <c r="S20">
        <f t="shared" si="1"/>
        <v>0.25160256000001052</v>
      </c>
    </row>
    <row r="21" spans="1:19" x14ac:dyDescent="0.35">
      <c r="D21">
        <f t="shared" si="0"/>
        <v>0</v>
      </c>
    </row>
    <row r="22" spans="1:19" x14ac:dyDescent="0.35">
      <c r="D22">
        <f t="shared" si="0"/>
        <v>0</v>
      </c>
    </row>
    <row r="23" spans="1:19" x14ac:dyDescent="0.35">
      <c r="A23" t="s">
        <v>11</v>
      </c>
      <c r="C23" t="s">
        <v>9</v>
      </c>
      <c r="D23">
        <f t="shared" si="0"/>
        <v>0</v>
      </c>
      <c r="E23" t="s">
        <v>10</v>
      </c>
      <c r="S23">
        <f>SUM(S2:S20)/18</f>
        <v>0.99492391999998775</v>
      </c>
    </row>
    <row r="24" spans="1:19" x14ac:dyDescent="0.35">
      <c r="D24">
        <f t="shared" si="0"/>
        <v>68.559252631578957</v>
      </c>
    </row>
    <row r="25" spans="1:19" x14ac:dyDescent="0.35">
      <c r="B25">
        <f>SUM(B2:B20)/19</f>
        <v>28.789473684210527</v>
      </c>
      <c r="D25">
        <f t="shared" si="0"/>
        <v>0</v>
      </c>
    </row>
    <row r="27" spans="1:19" x14ac:dyDescent="0.35">
      <c r="K27" t="s">
        <v>15</v>
      </c>
      <c r="L27">
        <f>L9*0.2*0.81*9.8 - 9.8 * 6</f>
        <v>155.52600000000001</v>
      </c>
      <c r="M27">
        <f t="shared" ref="M27:Q27" si="7">M9*0.2*0.81*9.8 - 9.8 * 6</f>
        <v>153.93840000000003</v>
      </c>
      <c r="N27">
        <f t="shared" si="7"/>
        <v>152.35080000000002</v>
      </c>
      <c r="O27">
        <f t="shared" si="7"/>
        <v>150.76320000000004</v>
      </c>
      <c r="P27">
        <f t="shared" si="7"/>
        <v>149.96940000000001</v>
      </c>
      <c r="Q27">
        <f t="shared" si="7"/>
        <v>148.38180000000003</v>
      </c>
    </row>
    <row r="28" spans="1:19" x14ac:dyDescent="0.35">
      <c r="K28" t="s">
        <v>16</v>
      </c>
      <c r="L28">
        <f>L9*0.3*0.81*9.8 - 9.8 * 6</f>
        <v>262.68900000000002</v>
      </c>
      <c r="M28">
        <f t="shared" ref="M28:Q28" si="8">M9*0.3*0.81*9.8 - 9.8 * 6</f>
        <v>260.30759999999998</v>
      </c>
      <c r="N28">
        <f t="shared" si="8"/>
        <v>257.92620000000005</v>
      </c>
      <c r="O28">
        <f t="shared" si="8"/>
        <v>255.54480000000001</v>
      </c>
      <c r="P28">
        <f t="shared" si="8"/>
        <v>254.35410000000002</v>
      </c>
      <c r="Q28">
        <f t="shared" si="8"/>
        <v>251.97270000000003</v>
      </c>
    </row>
    <row r="29" spans="1:19" x14ac:dyDescent="0.35">
      <c r="K29" t="s">
        <v>15</v>
      </c>
      <c r="L29">
        <f>L10*0.2*0.81*9.8</f>
        <v>2.1432600000000006</v>
      </c>
      <c r="M29">
        <f t="shared" ref="M29:Q29" si="9">M10*0.2*0.81*9.8</f>
        <v>2.1273840000000002</v>
      </c>
      <c r="N29">
        <f t="shared" si="9"/>
        <v>2.1115080000000002</v>
      </c>
      <c r="O29">
        <f t="shared" si="9"/>
        <v>2.0956320000000006</v>
      </c>
      <c r="P29">
        <f t="shared" si="9"/>
        <v>2.2543920000000002</v>
      </c>
      <c r="Q29">
        <f t="shared" si="9"/>
        <v>2.4766560000000006</v>
      </c>
    </row>
    <row r="30" spans="1:19" x14ac:dyDescent="0.35">
      <c r="K30" t="s">
        <v>16</v>
      </c>
      <c r="L30">
        <f>L10*0.3*0.81*9.8</f>
        <v>3.2148900000000009</v>
      </c>
      <c r="M30">
        <f t="shared" ref="M30:Q30" si="10">M10*0.3*0.81*9.8</f>
        <v>3.1910760000000002</v>
      </c>
      <c r="N30">
        <f t="shared" si="10"/>
        <v>3.1672620000000005</v>
      </c>
      <c r="O30">
        <f t="shared" si="10"/>
        <v>3.1434480000000007</v>
      </c>
      <c r="P30">
        <f t="shared" si="10"/>
        <v>3.3815880000000007</v>
      </c>
      <c r="Q30">
        <f t="shared" si="10"/>
        <v>3.7149840000000007</v>
      </c>
    </row>
    <row r="33" spans="11:17" x14ac:dyDescent="0.35">
      <c r="K33" s="21" t="s">
        <v>17</v>
      </c>
      <c r="L33" s="16">
        <v>30</v>
      </c>
      <c r="M33" s="16">
        <v>35</v>
      </c>
      <c r="N33" s="16">
        <v>40</v>
      </c>
      <c r="O33" s="16">
        <v>45</v>
      </c>
      <c r="P33" s="16">
        <v>50</v>
      </c>
      <c r="Q33" s="17">
        <v>55</v>
      </c>
    </row>
    <row r="34" spans="11:17" x14ac:dyDescent="0.35">
      <c r="K34" s="21" t="s">
        <v>22</v>
      </c>
      <c r="L34" s="34">
        <f>-77.3 * POWER(10,-6) * (-1) * L33</f>
        <v>2.3189999999999999E-3</v>
      </c>
      <c r="M34" s="33">
        <f t="shared" ref="M34:Q34" si="11">-77.3 * POWER(10,-6) * (-1) * M33</f>
        <v>2.7055E-3</v>
      </c>
      <c r="N34" s="33">
        <f t="shared" si="11"/>
        <v>3.0919999999999997E-3</v>
      </c>
      <c r="O34" s="33">
        <f t="shared" si="11"/>
        <v>3.4784999999999998E-3</v>
      </c>
      <c r="P34" s="33">
        <f t="shared" si="11"/>
        <v>3.8649999999999999E-3</v>
      </c>
      <c r="Q34" s="35">
        <f t="shared" si="11"/>
        <v>4.2515000000000001E-3</v>
      </c>
    </row>
    <row r="35" spans="11:17" x14ac:dyDescent="0.35">
      <c r="K35" s="31" t="s">
        <v>23</v>
      </c>
      <c r="L35" s="14">
        <f>-11.6 * POWER(10,-5) * (-1) * L33</f>
        <v>3.48E-3</v>
      </c>
      <c r="M35" s="14">
        <f t="shared" ref="M35:Q35" si="12">-11.6 * POWER(10,-5) * (-1) * M33</f>
        <v>4.0600000000000002E-3</v>
      </c>
      <c r="N35" s="14">
        <f t="shared" si="12"/>
        <v>4.64E-3</v>
      </c>
      <c r="O35" s="14">
        <f t="shared" si="12"/>
        <v>5.2199999999999998E-3</v>
      </c>
      <c r="P35" s="14">
        <f t="shared" si="12"/>
        <v>5.7999999999999996E-3</v>
      </c>
      <c r="Q35" s="15">
        <f t="shared" si="12"/>
        <v>6.3800000000000003E-3</v>
      </c>
    </row>
    <row r="36" spans="11:17" x14ac:dyDescent="0.35">
      <c r="K36" s="32" t="s">
        <v>24</v>
      </c>
      <c r="L36" s="36">
        <f>L11/1000 +L34</f>
        <v>4.5088650000000008E-2</v>
      </c>
      <c r="M36" s="36">
        <f t="shared" ref="M36:Q37" si="13">M11/1000 +M34</f>
        <v>4.5038560000000012E-2</v>
      </c>
      <c r="N36" s="36">
        <f t="shared" si="13"/>
        <v>4.4988470000000003E-2</v>
      </c>
      <c r="O36" s="36">
        <f t="shared" si="13"/>
        <v>4.4938380000000014E-2</v>
      </c>
      <c r="P36" s="36">
        <f t="shared" si="13"/>
        <v>4.5106585000000012E-2</v>
      </c>
      <c r="Q36" s="37">
        <f t="shared" si="13"/>
        <v>4.5056495000000009E-2</v>
      </c>
    </row>
    <row r="37" spans="11:17" x14ac:dyDescent="0.35">
      <c r="K37" s="31" t="s">
        <v>25</v>
      </c>
      <c r="L37" s="36">
        <f>L12/1000 +L35</f>
        <v>7.5719475000000008E-2</v>
      </c>
      <c r="M37" s="36">
        <f t="shared" si="13"/>
        <v>7.5644589999999998E-2</v>
      </c>
      <c r="N37" s="36">
        <f t="shared" si="13"/>
        <v>7.5569705000000029E-2</v>
      </c>
      <c r="O37" s="36">
        <f t="shared" si="13"/>
        <v>7.5494820000000004E-2</v>
      </c>
      <c r="P37" s="36">
        <f t="shared" si="13"/>
        <v>7.5747377500000018E-2</v>
      </c>
      <c r="Q37" s="37">
        <f t="shared" si="13"/>
        <v>7.5672492500000008E-2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Bulat Sibgatullin</cp:lastModifiedBy>
  <dcterms:created xsi:type="dcterms:W3CDTF">2021-04-01T13:01:30Z</dcterms:created>
  <dcterms:modified xsi:type="dcterms:W3CDTF">2021-04-08T02:11:13Z</dcterms:modified>
</cp:coreProperties>
</file>