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3.2.5/"/>
    </mc:Choice>
  </mc:AlternateContent>
  <xr:revisionPtr revIDLastSave="539" documentId="8_{218B3D21-B9AB-457D-B52D-A3B080BFB078}" xr6:coauthVersionLast="47" xr6:coauthVersionMax="47" xr10:uidLastSave="{94FAA8EF-D266-4917-ABAE-B9F36411AB89}"/>
  <bookViews>
    <workbookView xWindow="-80" yWindow="-80" windowWidth="21760" windowHeight="14560" xr2:uid="{18C56FB1-624B-4DC3-9519-34EF1EE1053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3" i="1" l="1"/>
  <c r="AE32" i="1"/>
  <c r="AE31" i="1"/>
  <c r="AE30" i="1"/>
  <c r="AE28" i="1"/>
  <c r="AE29" i="1"/>
  <c r="AE27" i="1"/>
  <c r="AD33" i="1"/>
  <c r="AD32" i="1"/>
  <c r="AD27" i="1"/>
  <c r="AD28" i="1"/>
  <c r="AD29" i="1"/>
  <c r="AD30" i="1"/>
  <c r="AD31" i="1"/>
  <c r="AD26" i="1"/>
  <c r="AC27" i="1"/>
  <c r="AC28" i="1"/>
  <c r="AC29" i="1"/>
  <c r="AC30" i="1"/>
  <c r="AC31" i="1"/>
  <c r="AC26" i="1"/>
  <c r="AB28" i="1"/>
  <c r="AB29" i="1"/>
  <c r="AB30" i="1"/>
  <c r="AB31" i="1"/>
  <c r="AB26" i="1"/>
  <c r="AB27" i="1"/>
  <c r="Z33" i="1"/>
  <c r="Z32" i="1"/>
  <c r="Z28" i="1"/>
  <c r="Z29" i="1"/>
  <c r="Z27" i="1"/>
  <c r="Z30" i="1"/>
  <c r="Z31" i="1"/>
  <c r="X33" i="1"/>
  <c r="X32" i="1"/>
  <c r="X27" i="1"/>
  <c r="X28" i="1"/>
  <c r="X29" i="1"/>
  <c r="X30" i="1"/>
  <c r="X31" i="1"/>
  <c r="X26" i="1"/>
  <c r="W27" i="1"/>
  <c r="W28" i="1"/>
  <c r="W29" i="1"/>
  <c r="W30" i="1"/>
  <c r="W31" i="1"/>
  <c r="W26" i="1"/>
  <c r="V27" i="1"/>
  <c r="V28" i="1"/>
  <c r="V29" i="1"/>
  <c r="V30" i="1"/>
  <c r="V31" i="1"/>
  <c r="V26" i="1"/>
  <c r="AF23" i="1"/>
  <c r="AF22" i="1"/>
  <c r="AF16" i="1"/>
  <c r="AF17" i="1"/>
  <c r="AF18" i="1"/>
  <c r="AF19" i="1"/>
  <c r="AF20" i="1"/>
  <c r="AF21" i="1"/>
  <c r="AD23" i="1"/>
  <c r="AD22" i="1"/>
  <c r="AD16" i="1"/>
  <c r="AD17" i="1"/>
  <c r="AD18" i="1"/>
  <c r="AD19" i="1"/>
  <c r="AD20" i="1"/>
  <c r="AD21" i="1"/>
  <c r="AD15" i="1"/>
  <c r="AC16" i="1"/>
  <c r="AC17" i="1"/>
  <c r="AC18" i="1"/>
  <c r="AC19" i="1"/>
  <c r="AC20" i="1"/>
  <c r="AC21" i="1"/>
  <c r="AC15" i="1"/>
  <c r="AB15" i="1"/>
  <c r="AB16" i="1"/>
  <c r="AB17" i="1"/>
  <c r="AB18" i="1"/>
  <c r="AB19" i="1"/>
  <c r="AB20" i="1"/>
  <c r="AB21" i="1"/>
  <c r="Z23" i="1"/>
  <c r="Z22" i="1"/>
  <c r="Z18" i="1"/>
  <c r="Z19" i="1"/>
  <c r="Z17" i="1"/>
  <c r="Z20" i="1"/>
  <c r="Z21" i="1"/>
  <c r="Z16" i="1"/>
  <c r="X23" i="1"/>
  <c r="X22" i="1"/>
  <c r="X16" i="1"/>
  <c r="X17" i="1"/>
  <c r="X18" i="1"/>
  <c r="X19" i="1"/>
  <c r="X20" i="1"/>
  <c r="X21" i="1"/>
  <c r="X15" i="1"/>
  <c r="W16" i="1"/>
  <c r="W17" i="1"/>
  <c r="W18" i="1"/>
  <c r="W19" i="1"/>
  <c r="W20" i="1"/>
  <c r="W21" i="1"/>
  <c r="W15" i="1"/>
  <c r="V16" i="1"/>
  <c r="V17" i="1"/>
  <c r="V18" i="1"/>
  <c r="V19" i="1"/>
  <c r="V20" i="1"/>
  <c r="V21" i="1"/>
  <c r="V15" i="1"/>
  <c r="K55" i="1"/>
  <c r="K54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D4" i="1"/>
  <c r="A5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3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S28" i="1"/>
  <c r="S29" i="1"/>
  <c r="S30" i="1"/>
  <c r="S31" i="1"/>
  <c r="S32" i="1"/>
  <c r="S33" i="1"/>
  <c r="S27" i="1"/>
  <c r="O28" i="1"/>
  <c r="O29" i="1"/>
  <c r="O30" i="1"/>
  <c r="O31" i="1"/>
  <c r="O32" i="1"/>
  <c r="O33" i="1"/>
  <c r="O27" i="1"/>
  <c r="O38" i="1"/>
  <c r="S21" i="1"/>
  <c r="S20" i="1"/>
  <c r="S19" i="1"/>
  <c r="S18" i="1"/>
  <c r="S17" i="1"/>
  <c r="S16" i="1"/>
  <c r="S15" i="1"/>
  <c r="O16" i="1"/>
  <c r="O17" i="1"/>
  <c r="O18" i="1"/>
  <c r="O19" i="1"/>
  <c r="O20" i="1"/>
  <c r="O21" i="1"/>
  <c r="O15" i="1"/>
  <c r="O11" i="1"/>
  <c r="O9" i="1"/>
  <c r="O7" i="1"/>
  <c r="H27" i="1"/>
  <c r="J27" i="1" s="1"/>
  <c r="H4" i="1"/>
  <c r="J7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9" i="1"/>
  <c r="D21" i="1"/>
  <c r="D22" i="1"/>
  <c r="D23" i="1"/>
  <c r="D24" i="1"/>
  <c r="D25" i="1"/>
  <c r="D26" i="1"/>
  <c r="D15" i="1"/>
  <c r="D16" i="1"/>
  <c r="D17" i="1"/>
  <c r="D18" i="1"/>
  <c r="D19" i="1"/>
  <c r="D20" i="1"/>
  <c r="D5" i="1"/>
  <c r="D6" i="1"/>
  <c r="D7" i="1"/>
  <c r="D8" i="1"/>
  <c r="D9" i="1"/>
  <c r="D10" i="1"/>
  <c r="D11" i="1"/>
  <c r="D12" i="1"/>
  <c r="D13" i="1"/>
  <c r="D14" i="1"/>
  <c r="J4" i="1" l="1"/>
  <c r="J25" i="1"/>
  <c r="J26" i="1"/>
  <c r="J15" i="1"/>
  <c r="J14" i="1"/>
  <c r="J19" i="1"/>
  <c r="J20" i="1"/>
  <c r="J13" i="1"/>
  <c r="J17" i="1"/>
  <c r="J16" i="1"/>
  <c r="J24" i="1"/>
  <c r="J22" i="1"/>
  <c r="J12" i="1"/>
  <c r="J11" i="1"/>
  <c r="J6" i="1"/>
  <c r="J5" i="1"/>
  <c r="J23" i="1"/>
  <c r="J21" i="1"/>
  <c r="J18" i="1"/>
  <c r="J8" i="1"/>
  <c r="J9" i="1"/>
  <c r="J10" i="1"/>
</calcChain>
</file>

<file path=xl/sharedStrings.xml><?xml version="1.0" encoding="utf-8"?>
<sst xmlns="http://schemas.openxmlformats.org/spreadsheetml/2006/main" count="47" uniqueCount="21">
  <si>
    <t>\nu_0, Hz</t>
  </si>
  <si>
    <t>\nu, Hz</t>
  </si>
  <si>
    <t>A_0, div</t>
  </si>
  <si>
    <t>2 контакт амперметра на клемме непр</t>
  </si>
  <si>
    <t>U/U_0</t>
  </si>
  <si>
    <t>I, mA</t>
  </si>
  <si>
    <t>U, mV</t>
  </si>
  <si>
    <t>R, Ом</t>
  </si>
  <si>
    <t xml:space="preserve">\sigma, mV </t>
  </si>
  <si>
    <t>U_k, mV</t>
  </si>
  <si>
    <t>U_k, div</t>
  </si>
  <si>
    <t>U/div, mV</t>
  </si>
  <si>
    <t>U_{k+n}, div</t>
  </si>
  <si>
    <t>n = 4</t>
  </si>
  <si>
    <t>U_{k+n}, mV</t>
  </si>
  <si>
    <t>U_0, div</t>
  </si>
  <si>
    <t>U_0, mV</t>
  </si>
  <si>
    <t>n</t>
  </si>
  <si>
    <t>Нарастания</t>
  </si>
  <si>
    <t>Затухания</t>
  </si>
  <si>
    <t>L,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</si>
</sst>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8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9D2C-8B33-4B3F-9F14-1B8FBE54981F}">
  <dimension ref="A1:AF55"/>
  <sheetViews>
    <sheetView tabSelected="1" topLeftCell="A16" zoomScaleNormal="100" zoomScaleSheetLayoutView="50" workbookViewId="0">
      <selection activeCell="AD33" sqref="AD33:AE33"/>
    </sheetView>
  </sheetViews>
  <sheetFormatPr defaultRowHeight="14.5" x14ac:dyDescent="0.35"/>
  <cols>
    <col min="9" max="9" width="8.08984375" customWidth="1"/>
    <col min="10" max="10" width="11" customWidth="1"/>
  </cols>
  <sheetData>
    <row r="1" spans="1:32" x14ac:dyDescent="0.35">
      <c r="A1" t="s">
        <v>0</v>
      </c>
      <c r="B1">
        <v>1550</v>
      </c>
      <c r="D1" t="s">
        <v>2</v>
      </c>
      <c r="E1">
        <v>2</v>
      </c>
      <c r="N1" t="s">
        <v>3</v>
      </c>
    </row>
    <row r="2" spans="1:32" x14ac:dyDescent="0.35">
      <c r="C2" t="s">
        <v>7</v>
      </c>
      <c r="D2">
        <v>0</v>
      </c>
      <c r="I2" t="s">
        <v>7</v>
      </c>
      <c r="J2">
        <v>100</v>
      </c>
    </row>
    <row r="3" spans="1:32" x14ac:dyDescent="0.35">
      <c r="A3" s="1" t="s">
        <v>1</v>
      </c>
      <c r="B3" s="1" t="s">
        <v>6</v>
      </c>
      <c r="C3" s="1" t="s">
        <v>5</v>
      </c>
      <c r="D3" s="1" t="s">
        <v>4</v>
      </c>
      <c r="E3" s="1"/>
      <c r="G3" s="1" t="s">
        <v>1</v>
      </c>
      <c r="H3" s="1" t="s">
        <v>6</v>
      </c>
      <c r="I3" s="1" t="s">
        <v>5</v>
      </c>
      <c r="J3" s="1" t="s">
        <v>4</v>
      </c>
    </row>
    <row r="4" spans="1:32" x14ac:dyDescent="0.35">
      <c r="A4" s="2">
        <v>1550</v>
      </c>
      <c r="B4" s="2">
        <v>102</v>
      </c>
      <c r="C4" s="2">
        <v>12.84</v>
      </c>
      <c r="D4" s="2">
        <f>B4/$B$4</f>
        <v>1</v>
      </c>
      <c r="E4" s="2">
        <f>C4/$C$4</f>
        <v>1</v>
      </c>
      <c r="F4" s="7">
        <v>98</v>
      </c>
      <c r="G4" s="4">
        <v>1553</v>
      </c>
      <c r="H4" s="2">
        <f>F4*0.3</f>
        <v>29.4</v>
      </c>
      <c r="I4" s="2">
        <v>12.47</v>
      </c>
      <c r="J4" s="4">
        <f>H4/$H$4</f>
        <v>1</v>
      </c>
      <c r="K4">
        <f>I4/$I$4</f>
        <v>1</v>
      </c>
    </row>
    <row r="5" spans="1:32" x14ac:dyDescent="0.35">
      <c r="A5" s="3">
        <v>1568</v>
      </c>
      <c r="B5" s="3">
        <v>96</v>
      </c>
      <c r="C5" s="3">
        <v>11.76</v>
      </c>
      <c r="D5" s="3">
        <f t="shared" ref="D5:D26" si="0">B5/$B$4</f>
        <v>0.94117647058823528</v>
      </c>
      <c r="E5" s="2">
        <f t="shared" ref="E5:E26" si="1">C5/$C$4</f>
        <v>0.91588785046728971</v>
      </c>
      <c r="G5" s="6">
        <v>1610</v>
      </c>
      <c r="H5" s="3">
        <v>27</v>
      </c>
      <c r="I5" s="3">
        <v>12.7</v>
      </c>
      <c r="J5" s="6">
        <f t="shared" ref="J5:J27" si="2">H5/$H$4</f>
        <v>0.91836734693877553</v>
      </c>
      <c r="K5">
        <f t="shared" ref="K5:K27" si="3">I5/$I$4</f>
        <v>1.0184442662389734</v>
      </c>
      <c r="L5" t="s">
        <v>8</v>
      </c>
      <c r="N5" t="s">
        <v>11</v>
      </c>
      <c r="O5">
        <v>50</v>
      </c>
    </row>
    <row r="6" spans="1:32" x14ac:dyDescent="0.35">
      <c r="A6" s="3">
        <v>1575</v>
      </c>
      <c r="B6" s="3">
        <v>88</v>
      </c>
      <c r="C6" s="3">
        <v>11.6</v>
      </c>
      <c r="D6" s="3">
        <f t="shared" si="0"/>
        <v>0.86274509803921573</v>
      </c>
      <c r="E6" s="2">
        <f t="shared" si="1"/>
        <v>0.90342679127725856</v>
      </c>
      <c r="G6" s="6">
        <v>1625</v>
      </c>
      <c r="H6" s="3">
        <v>25.8</v>
      </c>
      <c r="I6" s="3">
        <v>12.78</v>
      </c>
      <c r="J6" s="6">
        <f t="shared" si="2"/>
        <v>0.87755102040816335</v>
      </c>
      <c r="K6">
        <f t="shared" si="3"/>
        <v>1.0248596631916598</v>
      </c>
      <c r="L6">
        <v>0.3</v>
      </c>
      <c r="N6" t="s">
        <v>10</v>
      </c>
      <c r="O6">
        <v>2.8</v>
      </c>
    </row>
    <row r="7" spans="1:32" x14ac:dyDescent="0.35">
      <c r="A7" s="3">
        <v>1578</v>
      </c>
      <c r="B7" s="3">
        <v>82</v>
      </c>
      <c r="C7" s="8">
        <v>11.59</v>
      </c>
      <c r="D7" s="3">
        <f t="shared" si="0"/>
        <v>0.80392156862745101</v>
      </c>
      <c r="E7" s="2">
        <f t="shared" si="1"/>
        <v>0.90264797507788164</v>
      </c>
      <c r="F7" s="13" t="s">
        <v>8</v>
      </c>
      <c r="G7" s="6">
        <v>1638</v>
      </c>
      <c r="H7" s="3">
        <v>24.6</v>
      </c>
      <c r="I7" s="8">
        <v>12.88</v>
      </c>
      <c r="J7" s="6">
        <f t="shared" si="2"/>
        <v>0.83673469387755106</v>
      </c>
      <c r="K7">
        <f t="shared" si="3"/>
        <v>1.0328789093825181</v>
      </c>
      <c r="N7" t="s">
        <v>9</v>
      </c>
      <c r="O7">
        <f>O6*O5</f>
        <v>140</v>
      </c>
    </row>
    <row r="8" spans="1:32" x14ac:dyDescent="0.35">
      <c r="A8" s="3">
        <v>1586</v>
      </c>
      <c r="B8" s="3">
        <v>72</v>
      </c>
      <c r="C8" s="8">
        <v>11.64</v>
      </c>
      <c r="D8" s="3">
        <f t="shared" si="0"/>
        <v>0.70588235294117652</v>
      </c>
      <c r="E8" s="2">
        <f t="shared" si="1"/>
        <v>0.90654205607476646</v>
      </c>
      <c r="F8" s="13">
        <v>1</v>
      </c>
      <c r="G8" s="6">
        <v>1658</v>
      </c>
      <c r="H8" s="3">
        <v>22.8</v>
      </c>
      <c r="I8" s="8">
        <v>13.02</v>
      </c>
      <c r="J8" s="6">
        <f t="shared" si="2"/>
        <v>0.77551020408163274</v>
      </c>
      <c r="K8">
        <f t="shared" si="3"/>
        <v>1.0441058540497192</v>
      </c>
      <c r="N8" t="s">
        <v>12</v>
      </c>
      <c r="O8">
        <v>3.4</v>
      </c>
      <c r="P8" t="s">
        <v>13</v>
      </c>
    </row>
    <row r="9" spans="1:32" x14ac:dyDescent="0.35">
      <c r="A9" s="3">
        <v>1598</v>
      </c>
      <c r="B9" s="3">
        <v>60</v>
      </c>
      <c r="C9" s="8">
        <v>11.82</v>
      </c>
      <c r="D9" s="3">
        <f t="shared" si="0"/>
        <v>0.58823529411764708</v>
      </c>
      <c r="E9" s="2">
        <f t="shared" si="1"/>
        <v>0.92056074766355145</v>
      </c>
      <c r="F9" s="7">
        <v>72</v>
      </c>
      <c r="G9" s="6">
        <v>1676</v>
      </c>
      <c r="H9" s="3">
        <f>F9*0.3</f>
        <v>21.599999999999998</v>
      </c>
      <c r="I9" s="8">
        <v>13.16</v>
      </c>
      <c r="J9" s="6">
        <f t="shared" si="2"/>
        <v>0.73469387755102034</v>
      </c>
      <c r="K9">
        <f t="shared" si="3"/>
        <v>1.0553327987169205</v>
      </c>
      <c r="N9" t="s">
        <v>14</v>
      </c>
      <c r="O9">
        <f>O8*O5</f>
        <v>170</v>
      </c>
    </row>
    <row r="10" spans="1:32" x14ac:dyDescent="0.35">
      <c r="A10" s="3">
        <v>1607</v>
      </c>
      <c r="B10" s="3">
        <v>52</v>
      </c>
      <c r="C10" s="8">
        <v>11.97</v>
      </c>
      <c r="D10" s="3">
        <f t="shared" si="0"/>
        <v>0.50980392156862742</v>
      </c>
      <c r="E10" s="2">
        <f t="shared" si="1"/>
        <v>0.93224299065420568</v>
      </c>
      <c r="F10" s="7">
        <v>68</v>
      </c>
      <c r="G10" s="6">
        <v>1692</v>
      </c>
      <c r="H10" s="3">
        <f t="shared" ref="H10:H27" si="4">F10*0.3</f>
        <v>20.399999999999999</v>
      </c>
      <c r="I10" s="8">
        <v>13.29</v>
      </c>
      <c r="J10" s="6">
        <f t="shared" si="2"/>
        <v>0.69387755102040816</v>
      </c>
      <c r="K10">
        <f t="shared" si="3"/>
        <v>1.0657578187650361</v>
      </c>
      <c r="N10" t="s">
        <v>15</v>
      </c>
      <c r="O10">
        <v>4.2</v>
      </c>
    </row>
    <row r="11" spans="1:32" x14ac:dyDescent="0.35">
      <c r="A11" s="3">
        <v>1618</v>
      </c>
      <c r="B11" s="3">
        <v>46</v>
      </c>
      <c r="C11" s="8">
        <v>12.17</v>
      </c>
      <c r="D11" s="3">
        <f t="shared" si="0"/>
        <v>0.45098039215686275</v>
      </c>
      <c r="E11" s="2">
        <f t="shared" si="1"/>
        <v>0.94781931464174451</v>
      </c>
      <c r="F11" s="7">
        <v>62</v>
      </c>
      <c r="G11" s="6">
        <v>1718</v>
      </c>
      <c r="H11" s="3">
        <f t="shared" si="4"/>
        <v>18.599999999999998</v>
      </c>
      <c r="I11" s="8">
        <v>13.52</v>
      </c>
      <c r="J11" s="6">
        <f t="shared" si="2"/>
        <v>0.63265306122448972</v>
      </c>
      <c r="K11">
        <f t="shared" si="3"/>
        <v>1.0842020850040095</v>
      </c>
      <c r="N11" t="s">
        <v>16</v>
      </c>
      <c r="O11">
        <f>O10*O5</f>
        <v>210</v>
      </c>
      <c r="Q11" t="s">
        <v>7</v>
      </c>
      <c r="R11">
        <v>0</v>
      </c>
    </row>
    <row r="12" spans="1:32" x14ac:dyDescent="0.35">
      <c r="A12" s="3">
        <v>1631</v>
      </c>
      <c r="B12" s="3">
        <v>40</v>
      </c>
      <c r="C12" s="8">
        <v>12.39</v>
      </c>
      <c r="D12" s="3">
        <f t="shared" si="0"/>
        <v>0.39215686274509803</v>
      </c>
      <c r="E12" s="2">
        <f t="shared" si="1"/>
        <v>0.96495327102803741</v>
      </c>
      <c r="F12" s="7">
        <v>56</v>
      </c>
      <c r="G12" s="6">
        <v>1756</v>
      </c>
      <c r="H12" s="3">
        <f t="shared" si="4"/>
        <v>16.8</v>
      </c>
      <c r="I12" s="8">
        <v>13.83</v>
      </c>
      <c r="J12" s="6">
        <f t="shared" si="2"/>
        <v>0.57142857142857151</v>
      </c>
      <c r="K12">
        <f t="shared" si="3"/>
        <v>1.1090617481956695</v>
      </c>
    </row>
    <row r="13" spans="1:32" x14ac:dyDescent="0.35">
      <c r="A13" s="3">
        <v>1641</v>
      </c>
      <c r="B13" s="3">
        <v>36</v>
      </c>
      <c r="C13" s="8">
        <v>12.53</v>
      </c>
      <c r="D13" s="3">
        <f t="shared" si="0"/>
        <v>0.35294117647058826</v>
      </c>
      <c r="E13" s="2">
        <f t="shared" si="1"/>
        <v>0.97585669781931461</v>
      </c>
      <c r="F13" s="7">
        <v>50</v>
      </c>
      <c r="G13" s="6">
        <v>1794</v>
      </c>
      <c r="H13" s="3">
        <f t="shared" si="4"/>
        <v>15</v>
      </c>
      <c r="I13" s="8">
        <v>14.17</v>
      </c>
      <c r="J13" s="6">
        <f t="shared" si="2"/>
        <v>0.51020408163265307</v>
      </c>
      <c r="K13">
        <f t="shared" si="3"/>
        <v>1.1363271852445869</v>
      </c>
      <c r="O13" t="s">
        <v>18</v>
      </c>
      <c r="S13" t="s">
        <v>19</v>
      </c>
    </row>
    <row r="14" spans="1:32" x14ac:dyDescent="0.35">
      <c r="A14" s="3">
        <v>1660</v>
      </c>
      <c r="B14" s="3">
        <v>30</v>
      </c>
      <c r="C14" s="8">
        <v>12.78</v>
      </c>
      <c r="D14" s="3">
        <f t="shared" si="0"/>
        <v>0.29411764705882354</v>
      </c>
      <c r="E14" s="2">
        <f t="shared" si="1"/>
        <v>0.99532710280373826</v>
      </c>
      <c r="F14" s="7">
        <v>44</v>
      </c>
      <c r="G14" s="6">
        <v>1851</v>
      </c>
      <c r="H14" s="3">
        <f t="shared" si="4"/>
        <v>13.2</v>
      </c>
      <c r="I14" s="8">
        <v>14.71</v>
      </c>
      <c r="J14" s="6">
        <f t="shared" si="2"/>
        <v>0.44897959183673469</v>
      </c>
      <c r="K14">
        <f t="shared" si="3"/>
        <v>1.1796311146752205</v>
      </c>
      <c r="N14" s="1" t="s">
        <v>12</v>
      </c>
      <c r="O14" s="1" t="s">
        <v>14</v>
      </c>
      <c r="P14" s="1" t="s">
        <v>17</v>
      </c>
      <c r="R14" s="1" t="s">
        <v>12</v>
      </c>
      <c r="S14" s="1" t="s">
        <v>14</v>
      </c>
      <c r="T14" s="1" t="s">
        <v>17</v>
      </c>
    </row>
    <row r="15" spans="1:32" x14ac:dyDescent="0.35">
      <c r="A15" s="3">
        <v>1677</v>
      </c>
      <c r="B15" s="3">
        <v>26</v>
      </c>
      <c r="C15" s="3">
        <v>13.06</v>
      </c>
      <c r="D15" s="3">
        <f t="shared" si="0"/>
        <v>0.25490196078431371</v>
      </c>
      <c r="E15" s="2">
        <f t="shared" si="1"/>
        <v>1.0171339563862929</v>
      </c>
      <c r="F15" s="7">
        <v>38</v>
      </c>
      <c r="G15" s="6">
        <v>1943</v>
      </c>
      <c r="H15" s="3">
        <f t="shared" si="4"/>
        <v>11.4</v>
      </c>
      <c r="I15" s="8">
        <v>15.43</v>
      </c>
      <c r="J15" s="6">
        <f t="shared" si="2"/>
        <v>0.38775510204081637</v>
      </c>
      <c r="K15">
        <f t="shared" si="3"/>
        <v>1.2373696872493984</v>
      </c>
      <c r="N15" s="11">
        <v>1.2</v>
      </c>
      <c r="O15" s="11">
        <f>N15*$O$5</f>
        <v>60</v>
      </c>
      <c r="P15" s="4">
        <v>0</v>
      </c>
      <c r="R15" s="11">
        <v>4</v>
      </c>
      <c r="S15" s="11">
        <f>R15*$O$5</f>
        <v>200</v>
      </c>
      <c r="T15" s="4">
        <v>0</v>
      </c>
      <c r="V15">
        <f>($O$11 - $O$15)/($O$11 - O15)</f>
        <v>1</v>
      </c>
      <c r="W15">
        <f>LN(V15)</f>
        <v>0</v>
      </c>
      <c r="X15" t="e">
        <f>3.14/W15*P15</f>
        <v>#DIV/0!</v>
      </c>
      <c r="AB15">
        <f t="shared" ref="AB15:AB20" si="5">$S$15/S15</f>
        <v>1</v>
      </c>
      <c r="AC15">
        <f>LN(AB15)</f>
        <v>0</v>
      </c>
      <c r="AD15" t="e">
        <f>3.14/AC15*T15</f>
        <v>#DIV/0!</v>
      </c>
    </row>
    <row r="16" spans="1:32" x14ac:dyDescent="0.35">
      <c r="A16" s="3">
        <v>1540</v>
      </c>
      <c r="B16" s="3">
        <v>99</v>
      </c>
      <c r="C16" s="3">
        <v>13.33</v>
      </c>
      <c r="D16" s="3">
        <f t="shared" si="0"/>
        <v>0.97058823529411764</v>
      </c>
      <c r="E16" s="2">
        <f t="shared" si="1"/>
        <v>1.0381619937694704</v>
      </c>
      <c r="F16" s="7">
        <v>32</v>
      </c>
      <c r="G16" s="6">
        <v>2110</v>
      </c>
      <c r="H16" s="3">
        <f t="shared" si="4"/>
        <v>9.6</v>
      </c>
      <c r="I16" s="8">
        <v>16.82</v>
      </c>
      <c r="J16" s="6">
        <f t="shared" si="2"/>
        <v>0.32653061224489799</v>
      </c>
      <c r="K16">
        <f t="shared" si="3"/>
        <v>1.3488372093023255</v>
      </c>
      <c r="N16" s="5">
        <v>1.8</v>
      </c>
      <c r="O16" s="5">
        <f t="shared" ref="O16:O21" si="6">N16*$O$5</f>
        <v>90</v>
      </c>
      <c r="P16" s="6">
        <v>2</v>
      </c>
      <c r="R16" s="5">
        <v>3.8</v>
      </c>
      <c r="S16" s="5">
        <f t="shared" ref="S16:S21" si="7">R16*$O$5</f>
        <v>190</v>
      </c>
      <c r="T16" s="6">
        <v>1</v>
      </c>
      <c r="V16">
        <f t="shared" ref="V16:V21" si="8">($O$11 - $O$15)/($O$11 - O16)</f>
        <v>1.25</v>
      </c>
      <c r="W16">
        <f t="shared" ref="W16:W21" si="9">LN(V16)</f>
        <v>0.22314355131420976</v>
      </c>
      <c r="X16">
        <f t="shared" ref="X16:X21" si="10">3.14/W16*P16</f>
        <v>28.143318339310174</v>
      </c>
      <c r="Z16">
        <f>$X$23 - X16</f>
        <v>2.4980057184379234E-2</v>
      </c>
      <c r="AB16">
        <f t="shared" si="5"/>
        <v>1.0526315789473684</v>
      </c>
      <c r="AC16">
        <f t="shared" ref="AC16:AC21" si="11">LN(AB16)</f>
        <v>5.1293294387550481E-2</v>
      </c>
      <c r="AD16">
        <f>3.14/AC16*T16</f>
        <v>61.21657884314245</v>
      </c>
      <c r="AF16">
        <f>0 - ($AD$23-AD16)</f>
        <v>28.194066656077524</v>
      </c>
    </row>
    <row r="17" spans="1:32" x14ac:dyDescent="0.35">
      <c r="A17" s="3">
        <v>1535</v>
      </c>
      <c r="B17" s="3">
        <v>92</v>
      </c>
      <c r="C17" s="3">
        <v>13.43</v>
      </c>
      <c r="D17" s="3">
        <f t="shared" si="0"/>
        <v>0.90196078431372551</v>
      </c>
      <c r="E17" s="2">
        <f t="shared" si="1"/>
        <v>1.0459501557632398</v>
      </c>
      <c r="F17" s="7">
        <v>94</v>
      </c>
      <c r="G17" s="6">
        <v>1524</v>
      </c>
      <c r="H17" s="3">
        <f t="shared" si="4"/>
        <v>28.2</v>
      </c>
      <c r="I17" s="8">
        <v>12.36</v>
      </c>
      <c r="J17" s="6">
        <f t="shared" si="2"/>
        <v>0.95918367346938782</v>
      </c>
      <c r="K17">
        <f t="shared" si="3"/>
        <v>0.99117882919005607</v>
      </c>
      <c r="N17" s="5">
        <v>2.6</v>
      </c>
      <c r="O17" s="5">
        <f t="shared" si="6"/>
        <v>130</v>
      </c>
      <c r="P17" s="6">
        <v>6</v>
      </c>
      <c r="R17" s="5">
        <v>3.2</v>
      </c>
      <c r="S17" s="5">
        <f t="shared" si="7"/>
        <v>160</v>
      </c>
      <c r="T17" s="6">
        <v>2</v>
      </c>
      <c r="V17">
        <f t="shared" si="8"/>
        <v>1.875</v>
      </c>
      <c r="W17">
        <f t="shared" si="9"/>
        <v>0.62860865942237409</v>
      </c>
      <c r="X17">
        <f t="shared" si="10"/>
        <v>29.970952066285562</v>
      </c>
      <c r="Z17">
        <f>0 - ($X$23 - X17)</f>
        <v>1.8026536697910096</v>
      </c>
      <c r="AB17">
        <f t="shared" si="5"/>
        <v>1.25</v>
      </c>
      <c r="AC17">
        <f t="shared" si="11"/>
        <v>0.22314355131420976</v>
      </c>
      <c r="AD17">
        <f t="shared" ref="AD16:AD21" si="12">3.14/AC17*T17</f>
        <v>28.143318339310174</v>
      </c>
      <c r="AF17">
        <f t="shared" ref="AF17:AF21" si="13">$AD$23-AD17</f>
        <v>4.8791938477547525</v>
      </c>
    </row>
    <row r="18" spans="1:32" x14ac:dyDescent="0.35">
      <c r="A18" s="3">
        <v>1528</v>
      </c>
      <c r="B18" s="3">
        <v>82</v>
      </c>
      <c r="C18" s="3">
        <v>13.45</v>
      </c>
      <c r="D18" s="3">
        <f t="shared" si="0"/>
        <v>0.80392156862745101</v>
      </c>
      <c r="E18" s="2">
        <f t="shared" si="1"/>
        <v>1.0475077881619936</v>
      </c>
      <c r="F18" s="7">
        <v>88</v>
      </c>
      <c r="G18" s="6">
        <v>1505</v>
      </c>
      <c r="H18" s="3">
        <f t="shared" si="4"/>
        <v>26.4</v>
      </c>
      <c r="I18" s="8">
        <v>12.27</v>
      </c>
      <c r="J18" s="6">
        <f t="shared" si="2"/>
        <v>0.89795918367346939</v>
      </c>
      <c r="K18">
        <f t="shared" si="3"/>
        <v>0.98396150761828383</v>
      </c>
      <c r="N18" s="5">
        <v>3.2</v>
      </c>
      <c r="O18" s="5">
        <f t="shared" si="6"/>
        <v>160</v>
      </c>
      <c r="P18" s="6">
        <v>10</v>
      </c>
      <c r="R18" s="5">
        <v>2.8</v>
      </c>
      <c r="S18" s="5">
        <f t="shared" si="7"/>
        <v>140</v>
      </c>
      <c r="T18" s="6">
        <v>3</v>
      </c>
      <c r="V18">
        <f t="shared" si="8"/>
        <v>3</v>
      </c>
      <c r="W18">
        <f t="shared" si="9"/>
        <v>1.0986122886681098</v>
      </c>
      <c r="X18">
        <f t="shared" si="10"/>
        <v>28.581511716082694</v>
      </c>
      <c r="Z18">
        <f t="shared" ref="Z18:Z19" si="14">0 - ($X$23 - X18)</f>
        <v>0.41321331958814156</v>
      </c>
      <c r="AB18">
        <f t="shared" si="5"/>
        <v>1.4285714285714286</v>
      </c>
      <c r="AC18">
        <f t="shared" si="11"/>
        <v>0.35667494393873239</v>
      </c>
      <c r="AD18">
        <f t="shared" si="12"/>
        <v>26.410602034378158</v>
      </c>
      <c r="AF18">
        <f t="shared" si="13"/>
        <v>6.6119101526867681</v>
      </c>
    </row>
    <row r="19" spans="1:32" x14ac:dyDescent="0.35">
      <c r="A19" s="3">
        <v>1524</v>
      </c>
      <c r="B19" s="3">
        <v>76</v>
      </c>
      <c r="C19" s="3">
        <v>13.42</v>
      </c>
      <c r="D19" s="3">
        <f t="shared" si="0"/>
        <v>0.74509803921568629</v>
      </c>
      <c r="E19" s="2">
        <f t="shared" si="1"/>
        <v>1.0451713395638629</v>
      </c>
      <c r="F19" s="7">
        <v>82</v>
      </c>
      <c r="G19" s="6">
        <v>1488</v>
      </c>
      <c r="H19" s="3">
        <f t="shared" si="4"/>
        <v>24.599999999999998</v>
      </c>
      <c r="I19" s="8">
        <v>12.19</v>
      </c>
      <c r="J19" s="6">
        <f t="shared" si="2"/>
        <v>0.83673469387755095</v>
      </c>
      <c r="K19">
        <f t="shared" si="3"/>
        <v>0.97754611066559738</v>
      </c>
      <c r="N19" s="5">
        <v>3.4</v>
      </c>
      <c r="O19" s="5">
        <f t="shared" si="6"/>
        <v>170</v>
      </c>
      <c r="P19" s="6">
        <v>12</v>
      </c>
      <c r="R19" s="5">
        <v>2.2000000000000002</v>
      </c>
      <c r="S19" s="5">
        <f t="shared" si="7"/>
        <v>110.00000000000001</v>
      </c>
      <c r="T19" s="6">
        <v>5</v>
      </c>
      <c r="V19">
        <f t="shared" si="8"/>
        <v>3.75</v>
      </c>
      <c r="W19">
        <f t="shared" si="9"/>
        <v>1.3217558399823195</v>
      </c>
      <c r="X19">
        <f t="shared" si="10"/>
        <v>28.507534341973496</v>
      </c>
      <c r="Z19">
        <f t="shared" si="14"/>
        <v>0.33923594547894353</v>
      </c>
      <c r="AB19">
        <f t="shared" si="5"/>
        <v>1.8181818181818179</v>
      </c>
      <c r="AC19">
        <f t="shared" si="11"/>
        <v>0.5978370007556203</v>
      </c>
      <c r="AD19">
        <f t="shared" si="12"/>
        <v>26.261338759823161</v>
      </c>
      <c r="AF19">
        <f t="shared" si="13"/>
        <v>6.761173427241765</v>
      </c>
    </row>
    <row r="20" spans="1:32" x14ac:dyDescent="0.35">
      <c r="A20" s="3">
        <v>1521</v>
      </c>
      <c r="B20" s="3">
        <v>71</v>
      </c>
      <c r="C20" s="3">
        <v>13.38</v>
      </c>
      <c r="D20" s="3">
        <f t="shared" si="0"/>
        <v>0.69607843137254899</v>
      </c>
      <c r="E20" s="2">
        <f t="shared" si="1"/>
        <v>1.0420560747663552</v>
      </c>
      <c r="F20" s="7">
        <v>76</v>
      </c>
      <c r="G20" s="6">
        <v>1471</v>
      </c>
      <c r="H20" s="3">
        <f t="shared" si="4"/>
        <v>22.8</v>
      </c>
      <c r="I20" s="8">
        <v>12.07</v>
      </c>
      <c r="J20" s="6">
        <f t="shared" si="2"/>
        <v>0.77551020408163274</v>
      </c>
      <c r="K20">
        <f t="shared" si="3"/>
        <v>0.96792301523656776</v>
      </c>
      <c r="N20" s="5">
        <v>3.6</v>
      </c>
      <c r="O20" s="5">
        <f t="shared" si="6"/>
        <v>180</v>
      </c>
      <c r="P20" s="6">
        <v>14</v>
      </c>
      <c r="R20" s="5">
        <v>1.6</v>
      </c>
      <c r="S20" s="5">
        <f t="shared" si="7"/>
        <v>80</v>
      </c>
      <c r="T20" s="6">
        <v>8</v>
      </c>
      <c r="V20">
        <f t="shared" si="8"/>
        <v>5</v>
      </c>
      <c r="W20">
        <f t="shared" si="9"/>
        <v>1.6094379124341003</v>
      </c>
      <c r="X20">
        <f t="shared" si="10"/>
        <v>27.313883723240536</v>
      </c>
      <c r="Z20">
        <f t="shared" ref="Z17:Z21" si="15">$X$23 - X20</f>
        <v>0.85441467325401632</v>
      </c>
      <c r="AB20">
        <f t="shared" si="5"/>
        <v>2.5</v>
      </c>
      <c r="AC20">
        <f t="shared" si="11"/>
        <v>0.91629073187415511</v>
      </c>
      <c r="AD20">
        <f t="shared" si="12"/>
        <v>27.41487949858476</v>
      </c>
      <c r="AF20">
        <f t="shared" si="13"/>
        <v>5.6076326884801659</v>
      </c>
    </row>
    <row r="21" spans="1:32" x14ac:dyDescent="0.35">
      <c r="A21" s="3">
        <v>1516</v>
      </c>
      <c r="B21" s="3">
        <v>65</v>
      </c>
      <c r="C21" s="3">
        <v>13.31</v>
      </c>
      <c r="D21" s="3">
        <f t="shared" si="0"/>
        <v>0.63725490196078427</v>
      </c>
      <c r="E21" s="2">
        <f t="shared" si="1"/>
        <v>1.0366043613707165</v>
      </c>
      <c r="F21" s="7">
        <v>70</v>
      </c>
      <c r="G21" s="6">
        <v>1457</v>
      </c>
      <c r="H21" s="3">
        <f t="shared" si="4"/>
        <v>21</v>
      </c>
      <c r="I21" s="8">
        <v>11.97</v>
      </c>
      <c r="J21" s="6">
        <f t="shared" si="2"/>
        <v>0.7142857142857143</v>
      </c>
      <c r="K21">
        <f t="shared" si="3"/>
        <v>0.95990376904570973</v>
      </c>
      <c r="N21" s="12">
        <v>3.8</v>
      </c>
      <c r="O21" s="12">
        <f t="shared" si="6"/>
        <v>190</v>
      </c>
      <c r="P21" s="10">
        <v>17</v>
      </c>
      <c r="R21" s="12">
        <v>1.2</v>
      </c>
      <c r="S21" s="12">
        <f t="shared" si="7"/>
        <v>60</v>
      </c>
      <c r="T21" s="10">
        <v>11</v>
      </c>
      <c r="V21">
        <f t="shared" si="8"/>
        <v>7.5</v>
      </c>
      <c r="W21">
        <f t="shared" si="9"/>
        <v>2.0149030205422647</v>
      </c>
      <c r="X21">
        <f t="shared" si="10"/>
        <v>26.492590192074854</v>
      </c>
      <c r="Z21">
        <f t="shared" si="15"/>
        <v>1.6757082044196991</v>
      </c>
      <c r="AB21">
        <f>$S$15/S21</f>
        <v>3.3333333333333335</v>
      </c>
      <c r="AC21">
        <f t="shared" si="11"/>
        <v>1.2039728043259361</v>
      </c>
      <c r="AD21">
        <f t="shared" si="12"/>
        <v>28.688355647150843</v>
      </c>
      <c r="AF21">
        <f t="shared" si="13"/>
        <v>4.3341565399140833</v>
      </c>
    </row>
    <row r="22" spans="1:32" x14ac:dyDescent="0.35">
      <c r="A22" s="3">
        <v>1510</v>
      </c>
      <c r="B22" s="3">
        <v>58</v>
      </c>
      <c r="C22" s="3">
        <v>13.2</v>
      </c>
      <c r="D22" s="3">
        <f t="shared" si="0"/>
        <v>0.56862745098039214</v>
      </c>
      <c r="E22" s="2">
        <f t="shared" si="1"/>
        <v>1.02803738317757</v>
      </c>
      <c r="F22" s="7">
        <v>64</v>
      </c>
      <c r="G22" s="6">
        <v>1438</v>
      </c>
      <c r="H22" s="3">
        <f t="shared" si="4"/>
        <v>19.2</v>
      </c>
      <c r="I22" s="8">
        <v>11.82</v>
      </c>
      <c r="J22" s="6">
        <f t="shared" si="2"/>
        <v>0.65306122448979598</v>
      </c>
      <c r="K22">
        <f t="shared" si="3"/>
        <v>0.94787489975942263</v>
      </c>
      <c r="X22">
        <f>SUM(X16:X21)</f>
        <v>169.00979037896732</v>
      </c>
      <c r="Z22">
        <f>SUM(Z16:Z21)</f>
        <v>5.1102058697161894</v>
      </c>
      <c r="AD22">
        <f>SUM(AD16:AD21)</f>
        <v>198.13507312238954</v>
      </c>
      <c r="AF22">
        <f>SUM(AF16:AF21)</f>
        <v>56.388133312155055</v>
      </c>
    </row>
    <row r="23" spans="1:32" x14ac:dyDescent="0.35">
      <c r="A23" s="3">
        <v>1500</v>
      </c>
      <c r="B23" s="3">
        <v>50</v>
      </c>
      <c r="C23" s="3">
        <v>13.02</v>
      </c>
      <c r="D23" s="3">
        <f t="shared" si="0"/>
        <v>0.49019607843137253</v>
      </c>
      <c r="E23" s="2">
        <f t="shared" si="1"/>
        <v>1.014018691588785</v>
      </c>
      <c r="F23" s="7">
        <v>58</v>
      </c>
      <c r="G23" s="6">
        <v>1417</v>
      </c>
      <c r="H23" s="3">
        <f t="shared" si="4"/>
        <v>17.399999999999999</v>
      </c>
      <c r="I23" s="8">
        <v>11.64</v>
      </c>
      <c r="J23" s="6">
        <f t="shared" si="2"/>
        <v>0.59183673469387754</v>
      </c>
      <c r="K23">
        <f t="shared" si="3"/>
        <v>0.93344025661587815</v>
      </c>
      <c r="X23">
        <f>X22/6</f>
        <v>28.168298396494553</v>
      </c>
      <c r="Z23">
        <f>Z22/6</f>
        <v>0.85170097828603153</v>
      </c>
      <c r="AD23">
        <f>AD22/6</f>
        <v>33.022512187064926</v>
      </c>
      <c r="AF23">
        <f>AF22/6</f>
        <v>9.3980222186925086</v>
      </c>
    </row>
    <row r="24" spans="1:32" x14ac:dyDescent="0.35">
      <c r="A24" s="3">
        <v>1488</v>
      </c>
      <c r="B24" s="3">
        <v>42</v>
      </c>
      <c r="C24" s="3">
        <v>12.82</v>
      </c>
      <c r="D24" s="3">
        <f t="shared" si="0"/>
        <v>0.41176470588235292</v>
      </c>
      <c r="E24" s="2">
        <f t="shared" si="1"/>
        <v>0.99844236760124616</v>
      </c>
      <c r="F24" s="7">
        <v>52</v>
      </c>
      <c r="G24" s="6">
        <v>1398</v>
      </c>
      <c r="H24" s="3">
        <f t="shared" si="4"/>
        <v>15.6</v>
      </c>
      <c r="I24" s="8">
        <v>11.49</v>
      </c>
      <c r="J24" s="6">
        <f t="shared" si="2"/>
        <v>0.53061224489795922</v>
      </c>
      <c r="K24">
        <f t="shared" si="3"/>
        <v>0.92141138732959094</v>
      </c>
      <c r="Q24" t="s">
        <v>7</v>
      </c>
      <c r="R24">
        <v>100</v>
      </c>
    </row>
    <row r="25" spans="1:32" x14ac:dyDescent="0.35">
      <c r="A25" s="3">
        <v>1477</v>
      </c>
      <c r="B25" s="3">
        <v>36</v>
      </c>
      <c r="C25" s="3">
        <v>12.63</v>
      </c>
      <c r="D25" s="3">
        <f t="shared" si="0"/>
        <v>0.35294117647058826</v>
      </c>
      <c r="E25" s="2">
        <f t="shared" si="1"/>
        <v>0.98364485981308414</v>
      </c>
      <c r="F25" s="7">
        <v>48</v>
      </c>
      <c r="G25" s="6">
        <v>1374</v>
      </c>
      <c r="H25" s="3">
        <f t="shared" si="4"/>
        <v>14.399999999999999</v>
      </c>
      <c r="I25" s="8">
        <v>11.26</v>
      </c>
      <c r="J25" s="6">
        <f t="shared" si="2"/>
        <v>0.48979591836734693</v>
      </c>
      <c r="K25">
        <f t="shared" si="3"/>
        <v>0.90296712109061739</v>
      </c>
      <c r="O25" t="s">
        <v>18</v>
      </c>
      <c r="S25" t="s">
        <v>19</v>
      </c>
    </row>
    <row r="26" spans="1:32" x14ac:dyDescent="0.35">
      <c r="A26" s="9">
        <v>1467</v>
      </c>
      <c r="B26" s="9">
        <v>32</v>
      </c>
      <c r="C26" s="9">
        <v>12.47</v>
      </c>
      <c r="D26" s="9">
        <f t="shared" si="0"/>
        <v>0.31372549019607843</v>
      </c>
      <c r="E26" s="2">
        <f t="shared" si="1"/>
        <v>0.97118380062305298</v>
      </c>
      <c r="F26" s="7">
        <v>40</v>
      </c>
      <c r="G26" s="6">
        <v>1348</v>
      </c>
      <c r="H26" s="3">
        <f t="shared" si="4"/>
        <v>12</v>
      </c>
      <c r="I26" s="3">
        <v>10.98</v>
      </c>
      <c r="J26" s="6">
        <f t="shared" si="2"/>
        <v>0.40816326530612246</v>
      </c>
      <c r="K26">
        <f t="shared" si="3"/>
        <v>0.88051323175621488</v>
      </c>
      <c r="N26" s="1" t="s">
        <v>12</v>
      </c>
      <c r="O26" s="4" t="s">
        <v>14</v>
      </c>
      <c r="P26" s="1" t="s">
        <v>17</v>
      </c>
      <c r="R26" s="1" t="s">
        <v>12</v>
      </c>
      <c r="S26" s="4" t="s">
        <v>14</v>
      </c>
      <c r="T26" s="1" t="s">
        <v>17</v>
      </c>
      <c r="V26">
        <f>($O$38 - $O$27)/($O$38 - O27)</f>
        <v>1</v>
      </c>
      <c r="W26">
        <f>LN(V26)</f>
        <v>0</v>
      </c>
      <c r="X26" t="e">
        <f>1/W26*P27</f>
        <v>#DIV/0!</v>
      </c>
      <c r="AB26">
        <f>$S$27/S27</f>
        <v>1</v>
      </c>
      <c r="AC26">
        <f>LN(AB26)</f>
        <v>0</v>
      </c>
      <c r="AD26" t="e">
        <f>1/AC26*T27</f>
        <v>#DIV/0!</v>
      </c>
    </row>
    <row r="27" spans="1:32" x14ac:dyDescent="0.35">
      <c r="A27" s="3"/>
      <c r="B27" s="3"/>
      <c r="C27" s="3"/>
      <c r="D27" s="3"/>
      <c r="F27" s="7">
        <v>34</v>
      </c>
      <c r="G27" s="14">
        <v>1308</v>
      </c>
      <c r="H27" s="9">
        <f t="shared" si="4"/>
        <v>10.199999999999999</v>
      </c>
      <c r="I27" s="15">
        <v>10.67</v>
      </c>
      <c r="J27" s="10">
        <f t="shared" si="2"/>
        <v>0.34693877551020408</v>
      </c>
      <c r="K27">
        <f t="shared" si="3"/>
        <v>0.85565356856455488</v>
      </c>
      <c r="N27" s="11">
        <v>1.4</v>
      </c>
      <c r="O27" s="4">
        <f>N27*$O$37</f>
        <v>14</v>
      </c>
      <c r="P27" s="2">
        <v>0</v>
      </c>
      <c r="R27" s="11">
        <v>4.4000000000000004</v>
      </c>
      <c r="S27" s="4">
        <f>R27*$O$37</f>
        <v>44</v>
      </c>
      <c r="T27" s="2">
        <v>0</v>
      </c>
      <c r="V27">
        <f t="shared" ref="V27:V32" si="16">($O$38 - $O$27)/($O$38 - O28)</f>
        <v>1.5185185185185186</v>
      </c>
      <c r="W27">
        <f t="shared" ref="W27:W31" si="17">LN(V27)</f>
        <v>0.41773520069997877</v>
      </c>
      <c r="X27">
        <f>1/W27*P28</f>
        <v>2.393860987353587</v>
      </c>
      <c r="Z27">
        <f>0 - ($X$33-X27)</f>
        <v>0.48982632780627355</v>
      </c>
      <c r="AB27">
        <f>$S$27/S28</f>
        <v>1.5714285714285714</v>
      </c>
      <c r="AC27">
        <f t="shared" ref="AC27:AC31" si="18">LN(AB27)</f>
        <v>0.45198512374305722</v>
      </c>
      <c r="AD27">
        <f>1/AC27*T28</f>
        <v>2.2124621972480587</v>
      </c>
      <c r="AE27">
        <f>($AD$33-AD27)</f>
        <v>0.10905828170401977</v>
      </c>
    </row>
    <row r="28" spans="1:32" x14ac:dyDescent="0.35">
      <c r="A28" s="3"/>
      <c r="B28" s="3"/>
      <c r="C28" s="3"/>
      <c r="D28" s="3"/>
      <c r="N28" s="5">
        <v>2.8</v>
      </c>
      <c r="O28" s="6">
        <f t="shared" ref="O28:O33" si="19">N28*$O$37</f>
        <v>28</v>
      </c>
      <c r="P28" s="3">
        <v>1</v>
      </c>
      <c r="R28" s="5">
        <v>2.8</v>
      </c>
      <c r="S28" s="6">
        <f t="shared" ref="S28:S33" si="20">R28*$O$37</f>
        <v>28</v>
      </c>
      <c r="T28" s="3">
        <v>1</v>
      </c>
      <c r="V28">
        <f t="shared" si="16"/>
        <v>2.4117647058823528</v>
      </c>
      <c r="W28">
        <f t="shared" si="17"/>
        <v>0.88035872264809167</v>
      </c>
      <c r="X28">
        <f t="shared" ref="X27:X31" si="21">1/W28*P29</f>
        <v>2.2718011971120844</v>
      </c>
      <c r="Z28">
        <f t="shared" ref="Z28:Z29" si="22">0 - ($X$33-X28)</f>
        <v>0.36776653756477096</v>
      </c>
      <c r="AB28">
        <f t="shared" ref="AB28:AB31" si="23">$S$27/S29</f>
        <v>2.4444444444444446</v>
      </c>
      <c r="AC28">
        <f t="shared" si="18"/>
        <v>0.8938178760220965</v>
      </c>
      <c r="AD28">
        <f t="shared" ref="AD27:AD31" si="24">1/AC28*T29</f>
        <v>2.2375923033682503</v>
      </c>
      <c r="AE28">
        <f t="shared" ref="AE28:AE31" si="25">($AD$33-AD28)</f>
        <v>8.3928175583828146E-2</v>
      </c>
    </row>
    <row r="29" spans="1:32" x14ac:dyDescent="0.35">
      <c r="A29" s="3"/>
      <c r="B29" s="3"/>
      <c r="C29" s="3"/>
      <c r="D29" s="3"/>
      <c r="N29" s="5">
        <v>3.8</v>
      </c>
      <c r="O29" s="6">
        <f t="shared" si="19"/>
        <v>38</v>
      </c>
      <c r="P29" s="3">
        <v>2</v>
      </c>
      <c r="R29" s="5">
        <v>1.8</v>
      </c>
      <c r="S29" s="6">
        <f t="shared" si="20"/>
        <v>18</v>
      </c>
      <c r="T29" s="3">
        <v>2</v>
      </c>
      <c r="V29">
        <f t="shared" si="16"/>
        <v>4.5555555555555554</v>
      </c>
      <c r="W29">
        <f t="shared" si="17"/>
        <v>1.5163474893680884</v>
      </c>
      <c r="X29">
        <f t="shared" si="21"/>
        <v>1.9784383335842093</v>
      </c>
      <c r="Z29">
        <f t="shared" si="22"/>
        <v>7.440367403689585E-2</v>
      </c>
      <c r="AB29">
        <f t="shared" si="23"/>
        <v>3.6666666666666665</v>
      </c>
      <c r="AC29">
        <f t="shared" si="18"/>
        <v>1.2992829841302609</v>
      </c>
      <c r="AD29">
        <f t="shared" si="24"/>
        <v>2.3089658193347296</v>
      </c>
      <c r="AE29">
        <f t="shared" si="25"/>
        <v>1.2554659617348918E-2</v>
      </c>
    </row>
    <row r="30" spans="1:32" x14ac:dyDescent="0.35">
      <c r="A30" s="3">
        <f>A4/$A$4</f>
        <v>1</v>
      </c>
      <c r="B30" s="3"/>
      <c r="C30" s="3"/>
      <c r="D30" s="3"/>
      <c r="N30" s="5">
        <v>4.5999999999999996</v>
      </c>
      <c r="O30" s="6">
        <f t="shared" si="19"/>
        <v>46</v>
      </c>
      <c r="P30" s="3">
        <v>3</v>
      </c>
      <c r="R30" s="5">
        <v>1.2</v>
      </c>
      <c r="S30" s="6">
        <f t="shared" si="20"/>
        <v>12</v>
      </c>
      <c r="T30" s="3">
        <v>3</v>
      </c>
      <c r="V30">
        <f t="shared" si="16"/>
        <v>13.666666666666666</v>
      </c>
      <c r="W30">
        <f t="shared" si="17"/>
        <v>2.6149597780361979</v>
      </c>
      <c r="X30">
        <f t="shared" si="21"/>
        <v>1.5296602393647332</v>
      </c>
      <c r="Z30">
        <f t="shared" ref="Z28:Z31" si="26">$X$33-X30</f>
        <v>0.37437442018258027</v>
      </c>
      <c r="AB30">
        <f t="shared" si="23"/>
        <v>5.5</v>
      </c>
      <c r="AC30">
        <f t="shared" si="18"/>
        <v>1.7047480922384253</v>
      </c>
      <c r="AD30">
        <f t="shared" si="24"/>
        <v>2.3463877262638766</v>
      </c>
      <c r="AE30">
        <f>0 - ($AD$33-AD30)</f>
        <v>2.4867247311798124E-2</v>
      </c>
    </row>
    <row r="31" spans="1:32" x14ac:dyDescent="0.35">
      <c r="A31" s="3">
        <f t="shared" ref="A31:A53" si="27">A5/$A$4</f>
        <v>1.0116129032258065</v>
      </c>
      <c r="B31" s="3"/>
      <c r="C31" s="3"/>
      <c r="D31" s="3"/>
      <c r="N31" s="5">
        <v>5.2</v>
      </c>
      <c r="O31" s="6">
        <f t="shared" si="19"/>
        <v>52</v>
      </c>
      <c r="P31" s="3">
        <v>4</v>
      </c>
      <c r="R31" s="5">
        <v>0.8</v>
      </c>
      <c r="S31" s="6">
        <f t="shared" si="20"/>
        <v>8</v>
      </c>
      <c r="T31" s="3">
        <v>4</v>
      </c>
      <c r="V31">
        <f t="shared" si="16"/>
        <v>41</v>
      </c>
      <c r="W31">
        <f t="shared" si="17"/>
        <v>3.713572066704308</v>
      </c>
      <c r="X31">
        <f t="shared" si="21"/>
        <v>1.3464125403219551</v>
      </c>
      <c r="Z31">
        <f t="shared" si="26"/>
        <v>0.55762211922535831</v>
      </c>
      <c r="AB31">
        <f t="shared" si="23"/>
        <v>11</v>
      </c>
      <c r="AC31">
        <f t="shared" si="18"/>
        <v>2.3978952727983707</v>
      </c>
      <c r="AD31">
        <f t="shared" si="24"/>
        <v>2.5021943485454781</v>
      </c>
      <c r="AE31">
        <f>0 - ($AD$33-AD31)</f>
        <v>0.18067386959339959</v>
      </c>
    </row>
    <row r="32" spans="1:32" x14ac:dyDescent="0.35">
      <c r="A32" s="3">
        <f t="shared" si="27"/>
        <v>1.0161290322580645</v>
      </c>
      <c r="K32">
        <f t="shared" ref="K32:K53" si="28">G5/$G$4</f>
        <v>1.0367031551835157</v>
      </c>
      <c r="N32" s="5">
        <v>5.4</v>
      </c>
      <c r="O32" s="6">
        <f t="shared" si="19"/>
        <v>54</v>
      </c>
      <c r="P32" s="3">
        <v>5</v>
      </c>
      <c r="R32" s="5">
        <v>0.4</v>
      </c>
      <c r="S32" s="6">
        <f t="shared" si="20"/>
        <v>4</v>
      </c>
      <c r="T32" s="3">
        <v>6</v>
      </c>
      <c r="X32">
        <f>SUM(X27:X31)</f>
        <v>9.5201732977365676</v>
      </c>
      <c r="Z32">
        <f>SUM(Z27:Z31)</f>
        <v>1.8639930788158789</v>
      </c>
      <c r="AD32">
        <f>SUM(AD27:AD31)</f>
        <v>11.607602394760393</v>
      </c>
      <c r="AE32">
        <f>SUM(AE27:AE31)</f>
        <v>0.41108223381039455</v>
      </c>
    </row>
    <row r="33" spans="1:31" x14ac:dyDescent="0.35">
      <c r="A33" s="3">
        <f t="shared" si="27"/>
        <v>1.0180645161290323</v>
      </c>
      <c r="G33" s="1" t="s">
        <v>1</v>
      </c>
      <c r="H33" s="1" t="s">
        <v>20</v>
      </c>
      <c r="I33" s="1" t="s">
        <v>7</v>
      </c>
      <c r="K33">
        <f t="shared" si="28"/>
        <v>1.0463618802318093</v>
      </c>
      <c r="N33" s="12"/>
      <c r="O33" s="10">
        <f t="shared" si="19"/>
        <v>0</v>
      </c>
      <c r="P33" s="9"/>
      <c r="R33" s="12"/>
      <c r="S33" s="10">
        <f t="shared" si="20"/>
        <v>0</v>
      </c>
      <c r="T33" s="9"/>
      <c r="X33">
        <f>X32/5</f>
        <v>1.9040346595473134</v>
      </c>
      <c r="Z33">
        <f>Z32/5</f>
        <v>0.3727986157631758</v>
      </c>
      <c r="AD33">
        <f>AD32/5</f>
        <v>2.3215204789520785</v>
      </c>
      <c r="AE33">
        <f>AE32/5</f>
        <v>8.2216446762078912E-2</v>
      </c>
    </row>
    <row r="34" spans="1:31" x14ac:dyDescent="0.35">
      <c r="A34" s="3">
        <f t="shared" si="27"/>
        <v>1.0232258064516129</v>
      </c>
      <c r="G34" s="11">
        <v>50</v>
      </c>
      <c r="H34" s="11">
        <v>99.983999999999995</v>
      </c>
      <c r="I34" s="4">
        <v>29.279</v>
      </c>
      <c r="K34">
        <f t="shared" si="28"/>
        <v>1.0547327752736639</v>
      </c>
    </row>
    <row r="35" spans="1:31" x14ac:dyDescent="0.35">
      <c r="A35" s="3">
        <f t="shared" si="27"/>
        <v>1.0309677419354839</v>
      </c>
      <c r="G35" s="5">
        <v>500</v>
      </c>
      <c r="H35" s="5">
        <v>99.903000000000006</v>
      </c>
      <c r="I35" s="6">
        <v>29.593</v>
      </c>
      <c r="K35">
        <f t="shared" si="28"/>
        <v>1.0676110753380554</v>
      </c>
    </row>
    <row r="36" spans="1:31" x14ac:dyDescent="0.35">
      <c r="A36" s="3">
        <f t="shared" si="27"/>
        <v>1.0367741935483872</v>
      </c>
      <c r="G36" s="12">
        <v>1500</v>
      </c>
      <c r="H36" s="12">
        <v>99.506</v>
      </c>
      <c r="I36" s="10">
        <v>31.12</v>
      </c>
      <c r="K36">
        <f t="shared" si="28"/>
        <v>1.0792015453960078</v>
      </c>
      <c r="N36" t="s">
        <v>15</v>
      </c>
      <c r="O36">
        <v>5.5</v>
      </c>
    </row>
    <row r="37" spans="1:31" x14ac:dyDescent="0.35">
      <c r="A37" s="3">
        <f t="shared" si="27"/>
        <v>1.0438709677419356</v>
      </c>
      <c r="K37">
        <f t="shared" si="28"/>
        <v>1.0895041854475209</v>
      </c>
      <c r="N37" t="s">
        <v>11</v>
      </c>
      <c r="O37">
        <v>10</v>
      </c>
    </row>
    <row r="38" spans="1:31" x14ac:dyDescent="0.35">
      <c r="A38" s="3">
        <f t="shared" si="27"/>
        <v>1.052258064516129</v>
      </c>
      <c r="K38">
        <f t="shared" si="28"/>
        <v>1.1062459755312299</v>
      </c>
      <c r="N38" t="s">
        <v>16</v>
      </c>
      <c r="O38">
        <f>O37*O36</f>
        <v>55</v>
      </c>
    </row>
    <row r="39" spans="1:31" x14ac:dyDescent="0.35">
      <c r="A39" s="3">
        <f t="shared" si="27"/>
        <v>1.0587096774193547</v>
      </c>
      <c r="K39">
        <f t="shared" si="28"/>
        <v>1.1307147456535738</v>
      </c>
    </row>
    <row r="40" spans="1:31" x14ac:dyDescent="0.35">
      <c r="A40" s="3">
        <f t="shared" si="27"/>
        <v>1.0709677419354839</v>
      </c>
      <c r="K40">
        <f t="shared" si="28"/>
        <v>1.1551835157759176</v>
      </c>
    </row>
    <row r="41" spans="1:31" x14ac:dyDescent="0.35">
      <c r="A41" s="3">
        <f t="shared" si="27"/>
        <v>1.0819354838709678</v>
      </c>
      <c r="K41">
        <f t="shared" si="28"/>
        <v>1.1918866709594333</v>
      </c>
    </row>
    <row r="42" spans="1:31" x14ac:dyDescent="0.35">
      <c r="A42" s="3">
        <f t="shared" si="27"/>
        <v>0.99354838709677418</v>
      </c>
      <c r="K42">
        <f t="shared" si="28"/>
        <v>1.2511268512556342</v>
      </c>
    </row>
    <row r="43" spans="1:31" x14ac:dyDescent="0.35">
      <c r="A43" s="3">
        <f t="shared" si="27"/>
        <v>0.99032258064516132</v>
      </c>
      <c r="K43">
        <f t="shared" si="28"/>
        <v>1.3586606567933033</v>
      </c>
    </row>
    <row r="44" spans="1:31" x14ac:dyDescent="0.35">
      <c r="A44" s="3">
        <f t="shared" si="27"/>
        <v>0.98580645161290326</v>
      </c>
      <c r="K44">
        <f t="shared" si="28"/>
        <v>0.98132646490663233</v>
      </c>
    </row>
    <row r="45" spans="1:31" x14ac:dyDescent="0.35">
      <c r="A45" s="3">
        <f t="shared" si="27"/>
        <v>0.98322580645161295</v>
      </c>
      <c r="K45">
        <f t="shared" si="28"/>
        <v>0.96909207984546042</v>
      </c>
    </row>
    <row r="46" spans="1:31" x14ac:dyDescent="0.35">
      <c r="A46" s="3">
        <f t="shared" si="27"/>
        <v>0.98129032258064519</v>
      </c>
      <c r="K46">
        <f t="shared" si="28"/>
        <v>0.95814552479072768</v>
      </c>
    </row>
    <row r="47" spans="1:31" x14ac:dyDescent="0.35">
      <c r="A47" s="3">
        <f t="shared" si="27"/>
        <v>0.97806451612903222</v>
      </c>
      <c r="K47">
        <f t="shared" si="28"/>
        <v>0.94719896973599482</v>
      </c>
    </row>
    <row r="48" spans="1:31" x14ac:dyDescent="0.35">
      <c r="A48" s="3">
        <f t="shared" si="27"/>
        <v>0.97419354838709682</v>
      </c>
      <c r="K48">
        <f t="shared" si="28"/>
        <v>0.93818415969092084</v>
      </c>
    </row>
    <row r="49" spans="1:11" x14ac:dyDescent="0.35">
      <c r="A49" s="3">
        <f t="shared" si="27"/>
        <v>0.967741935483871</v>
      </c>
      <c r="K49">
        <f t="shared" si="28"/>
        <v>0.92594977462974892</v>
      </c>
    </row>
    <row r="50" spans="1:11" x14ac:dyDescent="0.35">
      <c r="A50" s="3">
        <f t="shared" si="27"/>
        <v>0.96</v>
      </c>
      <c r="K50">
        <f t="shared" si="28"/>
        <v>0.91242755956213784</v>
      </c>
    </row>
    <row r="51" spans="1:11" x14ac:dyDescent="0.35">
      <c r="A51" s="3">
        <f t="shared" si="27"/>
        <v>0.95290322580645159</v>
      </c>
      <c r="K51">
        <f t="shared" si="28"/>
        <v>0.90019317450096592</v>
      </c>
    </row>
    <row r="52" spans="1:11" x14ac:dyDescent="0.35">
      <c r="A52" s="3">
        <f t="shared" si="27"/>
        <v>0.94645161290322577</v>
      </c>
      <c r="K52">
        <f t="shared" si="28"/>
        <v>0.88473921442369607</v>
      </c>
    </row>
    <row r="53" spans="1:11" x14ac:dyDescent="0.35">
      <c r="A53" s="3">
        <f t="shared" si="27"/>
        <v>0</v>
      </c>
      <c r="K53">
        <f t="shared" si="28"/>
        <v>0.86799742433998717</v>
      </c>
    </row>
    <row r="54" spans="1:11" x14ac:dyDescent="0.35">
      <c r="A54" s="3">
        <f>A28/$A$4</f>
        <v>0</v>
      </c>
      <c r="K54">
        <f>G27/$G$4</f>
        <v>0.84224082421120416</v>
      </c>
    </row>
    <row r="55" spans="1:11" x14ac:dyDescent="0.35">
      <c r="K55">
        <f>G28/$G$4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2021-10-23T07:05:41Z</dcterms:created>
  <dcterms:modified xsi:type="dcterms:W3CDTF">2021-10-29T20:46:41Z</dcterms:modified>
</cp:coreProperties>
</file>