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5.5.1\"/>
    </mc:Choice>
  </mc:AlternateContent>
  <xr:revisionPtr revIDLastSave="0" documentId="13_ncr:1_{129397D1-BF3E-49A2-8C42-CFBA524EE937}" xr6:coauthVersionLast="47" xr6:coauthVersionMax="47" xr10:uidLastSave="{00000000-0000-0000-0000-000000000000}"/>
  <bookViews>
    <workbookView xWindow="-110" yWindow="-110" windowWidth="21820" windowHeight="13900" xr2:uid="{E8880FDB-83FF-4730-AC8B-09C6C78FCD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0" i="1" l="1"/>
  <c r="W90" i="1" s="1"/>
  <c r="U90" i="1"/>
  <c r="V89" i="1"/>
  <c r="W89" i="1" s="1"/>
  <c r="U89" i="1"/>
  <c r="V88" i="1"/>
  <c r="W88" i="1" s="1"/>
  <c r="U88" i="1"/>
  <c r="V87" i="1"/>
  <c r="W87" i="1" s="1"/>
  <c r="U87" i="1"/>
  <c r="V86" i="1"/>
  <c r="W86" i="1" s="1"/>
  <c r="U86" i="1"/>
  <c r="W85" i="1"/>
  <c r="V85" i="1"/>
  <c r="U85" i="1"/>
  <c r="W84" i="1"/>
  <c r="V84" i="1"/>
  <c r="U84" i="1"/>
  <c r="W83" i="1"/>
  <c r="V83" i="1"/>
  <c r="U83" i="1"/>
  <c r="V82" i="1"/>
  <c r="W82" i="1" s="1"/>
  <c r="U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S82" i="1"/>
  <c r="R82" i="1"/>
  <c r="W60" i="1"/>
  <c r="W61" i="1"/>
  <c r="W62" i="1"/>
  <c r="W63" i="1"/>
  <c r="W64" i="1"/>
  <c r="W65" i="1"/>
  <c r="W66" i="1"/>
  <c r="W67" i="1"/>
  <c r="X60" i="1"/>
  <c r="X61" i="1"/>
  <c r="X62" i="1"/>
  <c r="X63" i="1"/>
  <c r="X64" i="1"/>
  <c r="X65" i="1"/>
  <c r="X66" i="1"/>
  <c r="X67" i="1"/>
  <c r="X59" i="1"/>
  <c r="W59" i="1"/>
  <c r="V67" i="1"/>
  <c r="V66" i="1"/>
  <c r="V65" i="1"/>
  <c r="V64" i="1"/>
  <c r="V63" i="1"/>
  <c r="V62" i="1"/>
  <c r="V61" i="1"/>
  <c r="V60" i="1"/>
  <c r="V59" i="1"/>
  <c r="N90" i="1"/>
  <c r="P83" i="1"/>
  <c r="P84" i="1"/>
  <c r="P85" i="1"/>
  <c r="P86" i="1"/>
  <c r="P87" i="1"/>
  <c r="P88" i="1"/>
  <c r="P89" i="1"/>
  <c r="P90" i="1"/>
  <c r="P82" i="1"/>
  <c r="O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L82" i="1"/>
  <c r="K82" i="1"/>
  <c r="P67" i="1"/>
  <c r="Q67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Q59" i="1"/>
  <c r="P59" i="1"/>
  <c r="O67" i="1"/>
  <c r="O66" i="1"/>
  <c r="O65" i="1"/>
  <c r="O64" i="1"/>
  <c r="O63" i="1"/>
  <c r="O62" i="1"/>
  <c r="O61" i="1"/>
  <c r="O60" i="1"/>
  <c r="O59" i="1"/>
  <c r="A51" i="1"/>
  <c r="A50" i="1"/>
  <c r="A49" i="1"/>
  <c r="A48" i="1"/>
  <c r="A47" i="1"/>
  <c r="A46" i="1"/>
  <c r="A45" i="1"/>
  <c r="A44" i="1"/>
  <c r="A43" i="1"/>
  <c r="A42" i="1"/>
  <c r="B63" i="1"/>
  <c r="S75" i="1"/>
  <c r="L74" i="1"/>
  <c r="B55" i="1"/>
  <c r="B56" i="1"/>
  <c r="B57" i="1"/>
  <c r="B58" i="1"/>
  <c r="B59" i="1"/>
  <c r="B60" i="1"/>
  <c r="B61" i="1"/>
  <c r="B62" i="1"/>
  <c r="B54" i="1"/>
  <c r="T70" i="1"/>
  <c r="T80" i="1"/>
  <c r="M80" i="1"/>
  <c r="M70" i="1"/>
  <c r="U61" i="1"/>
  <c r="T73" i="1" s="1"/>
  <c r="U73" i="1" s="1"/>
  <c r="D48" i="1"/>
  <c r="C60" i="1" s="1"/>
  <c r="D60" i="1" s="1"/>
  <c r="B42" i="1"/>
  <c r="D42" i="1" s="1"/>
  <c r="S67" i="1"/>
  <c r="U67" i="1" s="1"/>
  <c r="T79" i="1" s="1"/>
  <c r="U79" i="1" s="1"/>
  <c r="S66" i="1"/>
  <c r="U66" i="1" s="1"/>
  <c r="T78" i="1" s="1"/>
  <c r="U78" i="1" s="1"/>
  <c r="S65" i="1"/>
  <c r="U65" i="1" s="1"/>
  <c r="T77" i="1" s="1"/>
  <c r="U77" i="1" s="1"/>
  <c r="S64" i="1"/>
  <c r="U64" i="1" s="1"/>
  <c r="T76" i="1" s="1"/>
  <c r="U76" i="1" s="1"/>
  <c r="S63" i="1"/>
  <c r="U63" i="1" s="1"/>
  <c r="T75" i="1" s="1"/>
  <c r="U75" i="1" s="1"/>
  <c r="S62" i="1"/>
  <c r="U62" i="1" s="1"/>
  <c r="T74" i="1" s="1"/>
  <c r="U74" i="1" s="1"/>
  <c r="S61" i="1"/>
  <c r="S60" i="1"/>
  <c r="U60" i="1" s="1"/>
  <c r="T72" i="1" s="1"/>
  <c r="U72" i="1" s="1"/>
  <c r="S59" i="1"/>
  <c r="U59" i="1" s="1"/>
  <c r="T71" i="1" s="1"/>
  <c r="U71" i="1" s="1"/>
  <c r="T67" i="1"/>
  <c r="S79" i="1" s="1"/>
  <c r="T66" i="1"/>
  <c r="S78" i="1" s="1"/>
  <c r="T65" i="1"/>
  <c r="S77" i="1" s="1"/>
  <c r="T64" i="1"/>
  <c r="S76" i="1" s="1"/>
  <c r="T63" i="1"/>
  <c r="T62" i="1"/>
  <c r="S74" i="1" s="1"/>
  <c r="T61" i="1"/>
  <c r="S73" i="1" s="1"/>
  <c r="T60" i="1"/>
  <c r="S72" i="1" s="1"/>
  <c r="T59" i="1"/>
  <c r="S71" i="1" s="1"/>
  <c r="L67" i="1"/>
  <c r="N67" i="1" s="1"/>
  <c r="M79" i="1" s="1"/>
  <c r="N79" i="1" s="1"/>
  <c r="L65" i="1"/>
  <c r="N65" i="1" s="1"/>
  <c r="M77" i="1" s="1"/>
  <c r="N77" i="1" s="1"/>
  <c r="L66" i="1"/>
  <c r="N66" i="1" s="1"/>
  <c r="M78" i="1" s="1"/>
  <c r="N78" i="1" s="1"/>
  <c r="L64" i="1"/>
  <c r="N64" i="1" s="1"/>
  <c r="M76" i="1" s="1"/>
  <c r="N76" i="1" s="1"/>
  <c r="L62" i="1"/>
  <c r="N62" i="1" s="1"/>
  <c r="M74" i="1" s="1"/>
  <c r="N74" i="1" s="1"/>
  <c r="L63" i="1"/>
  <c r="N63" i="1" s="1"/>
  <c r="M75" i="1" s="1"/>
  <c r="N75" i="1" s="1"/>
  <c r="L61" i="1"/>
  <c r="N61" i="1" s="1"/>
  <c r="M73" i="1" s="1"/>
  <c r="N73" i="1" s="1"/>
  <c r="M67" i="1"/>
  <c r="L79" i="1" s="1"/>
  <c r="M66" i="1"/>
  <c r="L78" i="1" s="1"/>
  <c r="M65" i="1"/>
  <c r="L77" i="1" s="1"/>
  <c r="M64" i="1"/>
  <c r="L76" i="1" s="1"/>
  <c r="M63" i="1"/>
  <c r="L75" i="1" s="1"/>
  <c r="M62" i="1"/>
  <c r="M61" i="1"/>
  <c r="L73" i="1" s="1"/>
  <c r="M60" i="1"/>
  <c r="L72" i="1" s="1"/>
  <c r="M59" i="1"/>
  <c r="L71" i="1" s="1"/>
  <c r="L60" i="1"/>
  <c r="N60" i="1" s="1"/>
  <c r="M72" i="1" s="1"/>
  <c r="N72" i="1" s="1"/>
  <c r="L59" i="1"/>
  <c r="N59" i="1" s="1"/>
  <c r="M71" i="1" s="1"/>
  <c r="N71" i="1" s="1"/>
  <c r="B51" i="1"/>
  <c r="D51" i="1" s="1"/>
  <c r="B50" i="1"/>
  <c r="D50" i="1" s="1"/>
  <c r="B49" i="1"/>
  <c r="D49" i="1" s="1"/>
  <c r="B48" i="1"/>
  <c r="B47" i="1"/>
  <c r="D47" i="1" s="1"/>
  <c r="B46" i="1"/>
  <c r="D46" i="1" s="1"/>
  <c r="B45" i="1"/>
  <c r="D45" i="1" s="1"/>
  <c r="B44" i="1"/>
  <c r="D44" i="1" s="1"/>
  <c r="B43" i="1"/>
  <c r="D43" i="1" s="1"/>
  <c r="D13" i="1"/>
  <c r="D14" i="1"/>
  <c r="D12" i="1"/>
  <c r="C18" i="1" s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2" i="1"/>
  <c r="A70" i="1" l="1"/>
  <c r="D70" i="1" s="1"/>
  <c r="G70" i="1" s="1"/>
  <c r="C59" i="1"/>
  <c r="D59" i="1" s="1"/>
  <c r="B70" i="1"/>
  <c r="E70" i="1" s="1"/>
  <c r="H70" i="1" s="1"/>
  <c r="I70" i="1" s="1"/>
  <c r="C57" i="1"/>
  <c r="D57" i="1" s="1"/>
  <c r="B68" i="1"/>
  <c r="E68" i="1" s="1"/>
  <c r="H68" i="1" s="1"/>
  <c r="A68" i="1"/>
  <c r="D68" i="1" s="1"/>
  <c r="G68" i="1" s="1"/>
  <c r="A69" i="1"/>
  <c r="D69" i="1" s="1"/>
  <c r="G69" i="1" s="1"/>
  <c r="B69" i="1"/>
  <c r="E69" i="1" s="1"/>
  <c r="H69" i="1" s="1"/>
  <c r="I69" i="1" s="1"/>
  <c r="C58" i="1"/>
  <c r="D58" i="1" s="1"/>
  <c r="B65" i="1"/>
  <c r="E65" i="1" s="1"/>
  <c r="H65" i="1" s="1"/>
  <c r="C54" i="1"/>
  <c r="D54" i="1" s="1"/>
  <c r="A65" i="1"/>
  <c r="D65" i="1" s="1"/>
  <c r="G65" i="1" s="1"/>
  <c r="C61" i="1"/>
  <c r="D61" i="1" s="1"/>
  <c r="A72" i="1"/>
  <c r="D72" i="1" s="1"/>
  <c r="G72" i="1" s="1"/>
  <c r="B72" i="1"/>
  <c r="E72" i="1" s="1"/>
  <c r="H72" i="1" s="1"/>
  <c r="I72" i="1" s="1"/>
  <c r="A73" i="1"/>
  <c r="D73" i="1" s="1"/>
  <c r="G73" i="1" s="1"/>
  <c r="B73" i="1"/>
  <c r="E73" i="1" s="1"/>
  <c r="H73" i="1" s="1"/>
  <c r="C62" i="1"/>
  <c r="D62" i="1" s="1"/>
  <c r="A66" i="1"/>
  <c r="D66" i="1" s="1"/>
  <c r="G66" i="1" s="1"/>
  <c r="B66" i="1"/>
  <c r="E66" i="1" s="1"/>
  <c r="H66" i="1" s="1"/>
  <c r="C55" i="1"/>
  <c r="D55" i="1" s="1"/>
  <c r="A74" i="1"/>
  <c r="D74" i="1" s="1"/>
  <c r="G74" i="1" s="1"/>
  <c r="B74" i="1"/>
  <c r="E74" i="1" s="1"/>
  <c r="H74" i="1" s="1"/>
  <c r="I74" i="1" s="1"/>
  <c r="C63" i="1"/>
  <c r="D63" i="1" s="1"/>
  <c r="C56" i="1"/>
  <c r="D56" i="1" s="1"/>
  <c r="A67" i="1"/>
  <c r="D67" i="1" s="1"/>
  <c r="G67" i="1" s="1"/>
  <c r="B67" i="1"/>
  <c r="E67" i="1" s="1"/>
  <c r="H67" i="1" s="1"/>
  <c r="I67" i="1" s="1"/>
  <c r="B71" i="1"/>
  <c r="E71" i="1" s="1"/>
  <c r="H71" i="1" s="1"/>
  <c r="A71" i="1"/>
  <c r="D71" i="1" s="1"/>
  <c r="G71" i="1" s="1"/>
  <c r="S14" i="1"/>
  <c r="R14" i="1" s="1"/>
  <c r="S22" i="1"/>
  <c r="R22" i="1" s="1"/>
  <c r="S30" i="1"/>
  <c r="R30" i="1" s="1"/>
  <c r="O7" i="1"/>
  <c r="N7" i="1" s="1"/>
  <c r="O15" i="1"/>
  <c r="N15" i="1" s="1"/>
  <c r="O23" i="1"/>
  <c r="N23" i="1" s="1"/>
  <c r="O31" i="1"/>
  <c r="N31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  <c r="E34" i="1"/>
  <c r="E35" i="1"/>
  <c r="K7" i="1"/>
  <c r="J7" i="1" s="1"/>
  <c r="K15" i="1"/>
  <c r="J15" i="1" s="1"/>
  <c r="K23" i="1"/>
  <c r="J23" i="1" s="1"/>
  <c r="K31" i="1"/>
  <c r="J31" i="1" s="1"/>
  <c r="F6" i="1"/>
  <c r="S7" i="1" s="1"/>
  <c r="R7" i="1" s="1"/>
  <c r="D5" i="1"/>
  <c r="K30" i="1" l="1"/>
  <c r="J30" i="1" s="1"/>
  <c r="K22" i="1"/>
  <c r="J22" i="1" s="1"/>
  <c r="K14" i="1"/>
  <c r="J14" i="1" s="1"/>
  <c r="O30" i="1"/>
  <c r="N30" i="1" s="1"/>
  <c r="O22" i="1"/>
  <c r="N22" i="1" s="1"/>
  <c r="O14" i="1"/>
  <c r="N14" i="1" s="1"/>
  <c r="S29" i="1"/>
  <c r="R29" i="1" s="1"/>
  <c r="S21" i="1"/>
  <c r="R21" i="1" s="1"/>
  <c r="S13" i="1"/>
  <c r="R13" i="1" s="1"/>
  <c r="K29" i="1"/>
  <c r="J29" i="1" s="1"/>
  <c r="K13" i="1"/>
  <c r="J13" i="1" s="1"/>
  <c r="O29" i="1"/>
  <c r="N29" i="1" s="1"/>
  <c r="O21" i="1"/>
  <c r="N21" i="1" s="1"/>
  <c r="O13" i="1"/>
  <c r="N13" i="1" s="1"/>
  <c r="S28" i="1"/>
  <c r="R28" i="1" s="1"/>
  <c r="S20" i="1"/>
  <c r="R20" i="1" s="1"/>
  <c r="S12" i="1"/>
  <c r="R12" i="1" s="1"/>
  <c r="K6" i="1"/>
  <c r="J6" i="1" s="1"/>
  <c r="K20" i="1"/>
  <c r="J20" i="1" s="1"/>
  <c r="K12" i="1"/>
  <c r="J12" i="1" s="1"/>
  <c r="O28" i="1"/>
  <c r="N28" i="1" s="1"/>
  <c r="O20" i="1"/>
  <c r="N20" i="1" s="1"/>
  <c r="O12" i="1"/>
  <c r="N12" i="1" s="1"/>
  <c r="S27" i="1"/>
  <c r="R27" i="1" s="1"/>
  <c r="S19" i="1"/>
  <c r="R19" i="1" s="1"/>
  <c r="S11" i="1"/>
  <c r="R11" i="1" s="1"/>
  <c r="I68" i="1"/>
  <c r="K21" i="1"/>
  <c r="J21" i="1" s="1"/>
  <c r="K28" i="1"/>
  <c r="J28" i="1" s="1"/>
  <c r="K35" i="1"/>
  <c r="J35" i="1" s="1"/>
  <c r="K27" i="1"/>
  <c r="J27" i="1" s="1"/>
  <c r="K19" i="1"/>
  <c r="J19" i="1" s="1"/>
  <c r="K11" i="1"/>
  <c r="J11" i="1" s="1"/>
  <c r="O27" i="1"/>
  <c r="N27" i="1" s="1"/>
  <c r="O19" i="1"/>
  <c r="N19" i="1" s="1"/>
  <c r="O11" i="1"/>
  <c r="N11" i="1" s="1"/>
  <c r="S26" i="1"/>
  <c r="R26" i="1" s="1"/>
  <c r="S18" i="1"/>
  <c r="R18" i="1" s="1"/>
  <c r="S10" i="1"/>
  <c r="R10" i="1" s="1"/>
  <c r="I71" i="1"/>
  <c r="I66" i="1"/>
  <c r="K34" i="1"/>
  <c r="J34" i="1" s="1"/>
  <c r="K26" i="1"/>
  <c r="J26" i="1" s="1"/>
  <c r="K18" i="1"/>
  <c r="J18" i="1" s="1"/>
  <c r="K10" i="1"/>
  <c r="J10" i="1" s="1"/>
  <c r="O6" i="1"/>
  <c r="N6" i="1" s="1"/>
  <c r="O26" i="1"/>
  <c r="N26" i="1" s="1"/>
  <c r="O18" i="1"/>
  <c r="N18" i="1" s="1"/>
  <c r="O10" i="1"/>
  <c r="N10" i="1" s="1"/>
  <c r="S6" i="1"/>
  <c r="R6" i="1" s="1"/>
  <c r="S25" i="1"/>
  <c r="R25" i="1" s="1"/>
  <c r="S17" i="1"/>
  <c r="R17" i="1" s="1"/>
  <c r="S9" i="1"/>
  <c r="R9" i="1" s="1"/>
  <c r="K25" i="1"/>
  <c r="J25" i="1" s="1"/>
  <c r="K9" i="1"/>
  <c r="J9" i="1" s="1"/>
  <c r="O33" i="1"/>
  <c r="N33" i="1" s="1"/>
  <c r="O25" i="1"/>
  <c r="N25" i="1" s="1"/>
  <c r="O17" i="1"/>
  <c r="N17" i="1" s="1"/>
  <c r="O9" i="1"/>
  <c r="N9" i="1" s="1"/>
  <c r="S32" i="1"/>
  <c r="R32" i="1" s="1"/>
  <c r="S24" i="1"/>
  <c r="R24" i="1" s="1"/>
  <c r="S16" i="1"/>
  <c r="R16" i="1" s="1"/>
  <c r="S8" i="1"/>
  <c r="R8" i="1" s="1"/>
  <c r="I65" i="1"/>
  <c r="K33" i="1"/>
  <c r="J33" i="1" s="1"/>
  <c r="K17" i="1"/>
  <c r="J17" i="1" s="1"/>
  <c r="K32" i="1"/>
  <c r="J32" i="1" s="1"/>
  <c r="K24" i="1"/>
  <c r="J24" i="1" s="1"/>
  <c r="K16" i="1"/>
  <c r="J16" i="1" s="1"/>
  <c r="K8" i="1"/>
  <c r="J8" i="1" s="1"/>
  <c r="O32" i="1"/>
  <c r="N32" i="1" s="1"/>
  <c r="O24" i="1"/>
  <c r="N24" i="1" s="1"/>
  <c r="O16" i="1"/>
  <c r="N16" i="1" s="1"/>
  <c r="O8" i="1"/>
  <c r="N8" i="1" s="1"/>
  <c r="S31" i="1"/>
  <c r="R31" i="1" s="1"/>
  <c r="S23" i="1"/>
  <c r="R23" i="1" s="1"/>
  <c r="S15" i="1"/>
  <c r="R15" i="1" s="1"/>
  <c r="I73" i="1"/>
</calcChain>
</file>

<file path=xl/sharedStrings.xml><?xml version="1.0" encoding="utf-8"?>
<sst xmlns="http://schemas.openxmlformats.org/spreadsheetml/2006/main" count="38" uniqueCount="12">
  <si>
    <t>Аллюминий</t>
  </si>
  <si>
    <t>N_0</t>
  </si>
  <si>
    <t>N</t>
  </si>
  <si>
    <t>l, мм</t>
  </si>
  <si>
    <t>Свинец</t>
  </si>
  <si>
    <t>Железо</t>
  </si>
  <si>
    <t>ln(N)</t>
  </si>
  <si>
    <t>Количество частиц фона</t>
  </si>
  <si>
    <t>Номер измерения</t>
  </si>
  <si>
    <t>Алюминий</t>
  </si>
  <si>
    <t>N - N_ф</t>
  </si>
  <si>
    <t>N_0 - N_ф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</si>
</sst>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15" xfId="0" applyBorder="1"/>
    <xf numFmtId="0" fontId="0" fillId="0" borderId="10" xfId="0" applyBorder="1"/>
    <xf numFmtId="164" fontId="0" fillId="0" borderId="12" xfId="0" applyNumberFormat="1" applyBorder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99E2-9007-4A14-80FF-98717C9FC86B}">
  <dimension ref="A4:X90"/>
  <sheetViews>
    <sheetView tabSelected="1" topLeftCell="D64" zoomScaleNormal="100" workbookViewId="0">
      <selection activeCell="W82" sqref="W82:W90"/>
    </sheetView>
  </sheetViews>
  <sheetFormatPr defaultRowHeight="14.5" x14ac:dyDescent="0.35"/>
  <cols>
    <col min="1" max="1" width="11.1796875" customWidth="1"/>
    <col min="2" max="2" width="13.90625" customWidth="1"/>
    <col min="4" max="4" width="9.26953125" customWidth="1"/>
  </cols>
  <sheetData>
    <row r="4" spans="1:19" ht="30" customHeight="1" x14ac:dyDescent="0.35">
      <c r="A4" s="20" t="s">
        <v>8</v>
      </c>
      <c r="B4" s="21" t="s">
        <v>7</v>
      </c>
      <c r="C4" s="17"/>
      <c r="G4" s="37" t="s">
        <v>0</v>
      </c>
      <c r="H4" s="38"/>
      <c r="I4" s="38"/>
      <c r="J4" s="38"/>
      <c r="K4" s="9"/>
      <c r="L4" s="37" t="s">
        <v>4</v>
      </c>
      <c r="M4" s="38"/>
      <c r="N4" s="38"/>
      <c r="O4" s="15"/>
      <c r="P4" s="37" t="s">
        <v>5</v>
      </c>
      <c r="Q4" s="38"/>
      <c r="R4" s="38"/>
      <c r="S4" s="15"/>
    </row>
    <row r="5" spans="1:19" x14ac:dyDescent="0.35">
      <c r="A5" s="22">
        <v>1</v>
      </c>
      <c r="B5" s="18">
        <v>142</v>
      </c>
      <c r="D5">
        <f>SUM(B5:B7)/3</f>
        <v>145</v>
      </c>
      <c r="G5" s="2" t="s">
        <v>1</v>
      </c>
      <c r="H5" s="1" t="s">
        <v>2</v>
      </c>
      <c r="I5" s="1" t="s">
        <v>3</v>
      </c>
      <c r="J5" s="6" t="s">
        <v>6</v>
      </c>
      <c r="K5" s="8"/>
      <c r="L5" s="1" t="s">
        <v>2</v>
      </c>
      <c r="M5" s="1" t="s">
        <v>3</v>
      </c>
      <c r="N5" s="7" t="s">
        <v>6</v>
      </c>
      <c r="O5" s="10"/>
      <c r="P5" s="1" t="s">
        <v>2</v>
      </c>
      <c r="Q5" s="1" t="s">
        <v>3</v>
      </c>
      <c r="R5" s="1" t="s">
        <v>6</v>
      </c>
      <c r="S5" s="10"/>
    </row>
    <row r="6" spans="1:19" x14ac:dyDescent="0.35">
      <c r="A6" s="8">
        <v>2</v>
      </c>
      <c r="B6" s="18">
        <v>155</v>
      </c>
      <c r="E6">
        <f>M6/10</f>
        <v>0.5</v>
      </c>
      <c r="F6">
        <f>SUM(G6:G8)/3</f>
        <v>128501</v>
      </c>
      <c r="G6" s="3">
        <v>128188</v>
      </c>
      <c r="H6">
        <v>82358</v>
      </c>
      <c r="I6">
        <v>20</v>
      </c>
      <c r="J6">
        <f>LN(K6)</f>
        <v>-0.44486108817425635</v>
      </c>
      <c r="K6" s="10">
        <f>H6/$F$6</f>
        <v>0.6409133002856009</v>
      </c>
      <c r="L6" s="11">
        <v>90424</v>
      </c>
      <c r="M6">
        <v>5</v>
      </c>
      <c r="N6">
        <f>LN(O6)</f>
        <v>-0.35142696751773145</v>
      </c>
      <c r="O6" s="10">
        <f>L6/$F$6</f>
        <v>0.70368323981914538</v>
      </c>
      <c r="P6" s="11">
        <v>88278</v>
      </c>
      <c r="Q6">
        <v>10.1</v>
      </c>
      <c r="R6">
        <f>LN(S6)</f>
        <v>-0.37544576046229644</v>
      </c>
      <c r="S6" s="10">
        <f>P6/$F$6</f>
        <v>0.68698298067719321</v>
      </c>
    </row>
    <row r="7" spans="1:19" x14ac:dyDescent="0.35">
      <c r="A7" s="23">
        <v>3</v>
      </c>
      <c r="B7" s="19">
        <v>138</v>
      </c>
      <c r="E7">
        <f t="shared" ref="E7:E33" si="0">M7/10</f>
        <v>0.5</v>
      </c>
      <c r="G7" s="4">
        <v>128612</v>
      </c>
      <c r="H7">
        <v>83384</v>
      </c>
      <c r="I7">
        <v>20</v>
      </c>
      <c r="J7">
        <f t="shared" ref="J7:J35" si="1">LN(K7)</f>
        <v>-0.43248024196914031</v>
      </c>
      <c r="K7" s="10">
        <f t="shared" ref="K7:K35" si="2">H7/$F$6</f>
        <v>0.64889767394806264</v>
      </c>
      <c r="L7" s="11">
        <v>86066</v>
      </c>
      <c r="M7">
        <v>5</v>
      </c>
      <c r="N7">
        <f t="shared" ref="N7:N33" si="3">LN(O7)</f>
        <v>-0.4008222426251139</v>
      </c>
      <c r="O7" s="10">
        <f t="shared" ref="O7:O33" si="4">L7/$F$6</f>
        <v>0.66976910685519953</v>
      </c>
      <c r="P7" s="11">
        <v>84150</v>
      </c>
      <c r="Q7">
        <v>10.1</v>
      </c>
      <c r="R7">
        <f t="shared" ref="R7:R32" si="5">LN(S7)</f>
        <v>-0.42333576576934645</v>
      </c>
      <c r="S7" s="10">
        <f t="shared" ref="S7:S32" si="6">P7/$F$6</f>
        <v>0.65485871705278553</v>
      </c>
    </row>
    <row r="8" spans="1:19" x14ac:dyDescent="0.35">
      <c r="E8">
        <f t="shared" si="0"/>
        <v>0.5</v>
      </c>
      <c r="G8" s="5">
        <v>128703</v>
      </c>
      <c r="H8">
        <v>84703</v>
      </c>
      <c r="I8">
        <v>20</v>
      </c>
      <c r="J8">
        <f t="shared" si="1"/>
        <v>-0.41678566624906693</v>
      </c>
      <c r="K8" s="10">
        <f t="shared" si="2"/>
        <v>0.65916218550828398</v>
      </c>
      <c r="L8" s="11">
        <v>82881</v>
      </c>
      <c r="M8">
        <v>5</v>
      </c>
      <c r="N8">
        <f t="shared" si="3"/>
        <v>-0.43853084233071205</v>
      </c>
      <c r="O8" s="10">
        <f t="shared" si="4"/>
        <v>0.64498330752289867</v>
      </c>
      <c r="P8" s="11">
        <v>82293</v>
      </c>
      <c r="Q8">
        <v>10.1</v>
      </c>
      <c r="R8">
        <f t="shared" si="5"/>
        <v>-0.44565063701849883</v>
      </c>
      <c r="S8" s="10">
        <f t="shared" si="6"/>
        <v>0.64040746764616618</v>
      </c>
    </row>
    <row r="9" spans="1:19" x14ac:dyDescent="0.35">
      <c r="E9">
        <f t="shared" si="0"/>
        <v>0.5</v>
      </c>
      <c r="G9" s="11"/>
      <c r="H9">
        <v>52819</v>
      </c>
      <c r="I9">
        <v>40</v>
      </c>
      <c r="J9">
        <f t="shared" si="1"/>
        <v>-0.88906571193903505</v>
      </c>
      <c r="K9" s="10">
        <f t="shared" si="2"/>
        <v>0.41103960280464741</v>
      </c>
      <c r="L9" s="11">
        <v>79905</v>
      </c>
      <c r="M9">
        <v>5</v>
      </c>
      <c r="N9">
        <f t="shared" si="3"/>
        <v>-0.47509825736908928</v>
      </c>
      <c r="O9" s="10">
        <f t="shared" si="4"/>
        <v>0.62182395467739549</v>
      </c>
      <c r="P9" s="11">
        <v>42734</v>
      </c>
      <c r="Q9">
        <v>20.3</v>
      </c>
      <c r="R9">
        <f t="shared" si="5"/>
        <v>-1.1009418300853651</v>
      </c>
      <c r="S9" s="10">
        <f t="shared" si="6"/>
        <v>0.33255772328620009</v>
      </c>
    </row>
    <row r="10" spans="1:19" x14ac:dyDescent="0.35">
      <c r="E10">
        <f t="shared" si="0"/>
        <v>0.95</v>
      </c>
      <c r="G10" s="11"/>
      <c r="H10">
        <v>52461</v>
      </c>
      <c r="I10">
        <v>40</v>
      </c>
      <c r="J10">
        <f t="shared" si="1"/>
        <v>-0.89586665000652932</v>
      </c>
      <c r="K10" s="10">
        <f t="shared" si="2"/>
        <v>0.40825363226745315</v>
      </c>
      <c r="L10" s="11">
        <v>54348</v>
      </c>
      <c r="M10" s="16">
        <v>9.5</v>
      </c>
      <c r="N10">
        <f t="shared" si="3"/>
        <v>-0.86052887204408424</v>
      </c>
      <c r="O10" s="10">
        <f t="shared" si="4"/>
        <v>0.42293834289227322</v>
      </c>
      <c r="P10" s="11">
        <v>42799</v>
      </c>
      <c r="Q10">
        <v>20.3</v>
      </c>
      <c r="R10">
        <f t="shared" si="5"/>
        <v>-1.0994219485773455</v>
      </c>
      <c r="S10" s="10">
        <f t="shared" si="6"/>
        <v>0.3330635559256348</v>
      </c>
    </row>
    <row r="11" spans="1:19" x14ac:dyDescent="0.35">
      <c r="C11" s="27" t="s">
        <v>1</v>
      </c>
      <c r="D11" s="32" t="s">
        <v>11</v>
      </c>
      <c r="E11">
        <f t="shared" si="0"/>
        <v>0.95</v>
      </c>
      <c r="G11" s="11"/>
      <c r="H11">
        <v>52533</v>
      </c>
      <c r="I11">
        <v>40</v>
      </c>
      <c r="J11">
        <f t="shared" si="1"/>
        <v>-0.89449514284828813</v>
      </c>
      <c r="K11" s="10">
        <f t="shared" si="2"/>
        <v>0.40881393919113468</v>
      </c>
      <c r="L11" s="11">
        <v>51712</v>
      </c>
      <c r="M11">
        <v>9.5</v>
      </c>
      <c r="N11">
        <f t="shared" si="3"/>
        <v>-0.91024682350753128</v>
      </c>
      <c r="O11" s="10">
        <f t="shared" si="4"/>
        <v>0.40242488385304392</v>
      </c>
      <c r="P11" s="11">
        <v>42363</v>
      </c>
      <c r="Q11">
        <v>20.3</v>
      </c>
      <c r="R11">
        <f t="shared" si="5"/>
        <v>-1.1096613466509369</v>
      </c>
      <c r="S11" s="10">
        <f t="shared" si="6"/>
        <v>0.32967058622111889</v>
      </c>
    </row>
    <row r="12" spans="1:19" x14ac:dyDescent="0.35">
      <c r="C12" s="28">
        <v>128188</v>
      </c>
      <c r="D12" s="29">
        <f>C12-145</f>
        <v>128043</v>
      </c>
      <c r="E12">
        <f t="shared" si="0"/>
        <v>0.95</v>
      </c>
      <c r="G12" s="11"/>
      <c r="H12">
        <v>33446</v>
      </c>
      <c r="I12">
        <v>60</v>
      </c>
      <c r="J12">
        <f t="shared" si="1"/>
        <v>-1.3460044884472302</v>
      </c>
      <c r="K12" s="10">
        <f t="shared" si="2"/>
        <v>0.26027813013128304</v>
      </c>
      <c r="L12" s="11">
        <v>51005</v>
      </c>
      <c r="M12">
        <v>9.5</v>
      </c>
      <c r="N12">
        <f t="shared" si="3"/>
        <v>-0.92401301927167923</v>
      </c>
      <c r="O12" s="10">
        <f t="shared" si="4"/>
        <v>0.39692298114411562</v>
      </c>
      <c r="P12" s="11">
        <v>22682</v>
      </c>
      <c r="Q12">
        <v>30.4</v>
      </c>
      <c r="R12">
        <f t="shared" si="5"/>
        <v>-1.7343650280130227</v>
      </c>
      <c r="S12" s="10">
        <f t="shared" si="6"/>
        <v>0.17651224504089463</v>
      </c>
    </row>
    <row r="13" spans="1:19" x14ac:dyDescent="0.35">
      <c r="C13" s="29">
        <v>128612</v>
      </c>
      <c r="D13" s="29">
        <f t="shared" ref="D13:D14" si="7">C13-145</f>
        <v>128467</v>
      </c>
      <c r="E13">
        <f t="shared" si="0"/>
        <v>1.42</v>
      </c>
      <c r="G13" s="11"/>
      <c r="H13">
        <v>33579</v>
      </c>
      <c r="I13">
        <v>60</v>
      </c>
      <c r="J13">
        <f t="shared" si="1"/>
        <v>-1.3420358148309213</v>
      </c>
      <c r="K13" s="10">
        <f t="shared" si="2"/>
        <v>0.26131314153197249</v>
      </c>
      <c r="L13" s="11">
        <v>33214</v>
      </c>
      <c r="M13">
        <v>14.2</v>
      </c>
      <c r="N13">
        <f t="shared" si="3"/>
        <v>-1.3529652126216001</v>
      </c>
      <c r="O13" s="10">
        <f t="shared" si="4"/>
        <v>0.25847269671053141</v>
      </c>
      <c r="P13" s="11">
        <v>23044</v>
      </c>
      <c r="Q13">
        <v>30.4</v>
      </c>
      <c r="R13">
        <f t="shared" si="5"/>
        <v>-1.7185312545360247</v>
      </c>
      <c r="S13" s="10">
        <f t="shared" si="6"/>
        <v>0.17932934374051565</v>
      </c>
    </row>
    <row r="14" spans="1:19" x14ac:dyDescent="0.35">
      <c r="C14" s="30">
        <v>128703</v>
      </c>
      <c r="D14" s="30">
        <f t="shared" si="7"/>
        <v>128558</v>
      </c>
      <c r="E14">
        <f t="shared" si="0"/>
        <v>1.42</v>
      </c>
      <c r="G14" s="11"/>
      <c r="H14">
        <v>33521</v>
      </c>
      <c r="I14">
        <v>60</v>
      </c>
      <c r="J14">
        <f t="shared" si="1"/>
        <v>-1.3437645783017116</v>
      </c>
      <c r="K14" s="10">
        <f t="shared" si="2"/>
        <v>0.2608617831767846</v>
      </c>
      <c r="L14" s="11">
        <v>32743</v>
      </c>
      <c r="M14">
        <v>14.2</v>
      </c>
      <c r="N14">
        <f t="shared" si="3"/>
        <v>-1.3672474876286629</v>
      </c>
      <c r="O14" s="10">
        <f t="shared" si="4"/>
        <v>0.25480735558478146</v>
      </c>
      <c r="P14" s="11">
        <v>23102</v>
      </c>
      <c r="Q14">
        <v>30.4</v>
      </c>
      <c r="R14">
        <f t="shared" si="5"/>
        <v>-1.7160174925396727</v>
      </c>
      <c r="S14" s="10">
        <f t="shared" si="6"/>
        <v>0.17978070209570354</v>
      </c>
    </row>
    <row r="15" spans="1:19" x14ac:dyDescent="0.35">
      <c r="C15" s="31"/>
      <c r="E15">
        <f t="shared" si="0"/>
        <v>1.42</v>
      </c>
      <c r="G15" s="11"/>
      <c r="H15">
        <v>21998</v>
      </c>
      <c r="I15">
        <v>80</v>
      </c>
      <c r="J15">
        <f t="shared" si="1"/>
        <v>-1.7649851462712365</v>
      </c>
      <c r="K15" s="10">
        <f t="shared" si="2"/>
        <v>0.17118932926592012</v>
      </c>
      <c r="L15" s="11">
        <v>31854</v>
      </c>
      <c r="M15">
        <v>14.2</v>
      </c>
      <c r="N15">
        <f t="shared" si="3"/>
        <v>-1.394773723576572</v>
      </c>
      <c r="O15" s="10">
        <f t="shared" si="4"/>
        <v>0.2478891214854359</v>
      </c>
      <c r="P15" s="11">
        <v>13396</v>
      </c>
      <c r="Q15">
        <v>40.5</v>
      </c>
      <c r="R15">
        <f t="shared" si="5"/>
        <v>-2.2609805314742033</v>
      </c>
      <c r="S15" s="10">
        <f t="shared" si="6"/>
        <v>0.10424821596719092</v>
      </c>
    </row>
    <row r="16" spans="1:19" x14ac:dyDescent="0.35">
      <c r="E16">
        <f t="shared" si="0"/>
        <v>1.9300000000000002</v>
      </c>
      <c r="G16" s="11"/>
      <c r="H16">
        <v>21758</v>
      </c>
      <c r="I16">
        <v>80</v>
      </c>
      <c r="J16">
        <f t="shared" si="1"/>
        <v>-1.7759551804072706</v>
      </c>
      <c r="K16" s="10">
        <f t="shared" si="2"/>
        <v>0.16932163952031501</v>
      </c>
      <c r="L16" s="11">
        <v>15972</v>
      </c>
      <c r="M16">
        <v>19.3</v>
      </c>
      <c r="N16">
        <f t="shared" si="3"/>
        <v>-2.0850994972051864</v>
      </c>
      <c r="O16" s="10">
        <f t="shared" si="4"/>
        <v>0.12429475257001892</v>
      </c>
      <c r="P16" s="11">
        <v>13374</v>
      </c>
      <c r="Q16">
        <v>40.5</v>
      </c>
      <c r="R16">
        <f t="shared" si="5"/>
        <v>-2.2626241627743746</v>
      </c>
      <c r="S16" s="10">
        <f t="shared" si="6"/>
        <v>0.10407701107384379</v>
      </c>
    </row>
    <row r="17" spans="3:19" x14ac:dyDescent="0.35">
      <c r="E17">
        <f t="shared" si="0"/>
        <v>1.9300000000000002</v>
      </c>
      <c r="G17" s="11"/>
      <c r="H17">
        <v>22094</v>
      </c>
      <c r="I17">
        <v>80</v>
      </c>
      <c r="J17">
        <f t="shared" si="1"/>
        <v>-1.7606306079560781</v>
      </c>
      <c r="K17" s="10">
        <f t="shared" si="2"/>
        <v>0.17193640516416214</v>
      </c>
      <c r="L17" s="11">
        <v>16159</v>
      </c>
      <c r="M17">
        <v>19.3</v>
      </c>
      <c r="N17">
        <f t="shared" si="3"/>
        <v>-2.0734595164160505</v>
      </c>
      <c r="O17" s="10">
        <f t="shared" si="4"/>
        <v>0.12574999416346955</v>
      </c>
      <c r="P17" s="11">
        <v>13429</v>
      </c>
      <c r="Q17">
        <v>40.5</v>
      </c>
      <c r="R17">
        <f t="shared" si="5"/>
        <v>-2.258520138807123</v>
      </c>
      <c r="S17" s="10">
        <f t="shared" si="6"/>
        <v>0.10450502330721162</v>
      </c>
    </row>
    <row r="18" spans="3:19" x14ac:dyDescent="0.35">
      <c r="C18">
        <f>SUM(D12:D14)/3</f>
        <v>128356</v>
      </c>
      <c r="E18">
        <f t="shared" si="0"/>
        <v>1.9300000000000002</v>
      </c>
      <c r="G18" s="11"/>
      <c r="H18">
        <v>14170</v>
      </c>
      <c r="I18">
        <v>100</v>
      </c>
      <c r="J18">
        <f t="shared" si="1"/>
        <v>-2.2048096327035722</v>
      </c>
      <c r="K18" s="10">
        <f t="shared" si="2"/>
        <v>0.11027151539676734</v>
      </c>
      <c r="L18" s="11">
        <v>16097</v>
      </c>
      <c r="M18">
        <v>19.3</v>
      </c>
      <c r="N18">
        <f t="shared" si="3"/>
        <v>-2.0773037671820691</v>
      </c>
      <c r="O18" s="10">
        <f t="shared" si="4"/>
        <v>0.1252675076458549</v>
      </c>
      <c r="P18" s="11">
        <v>7527</v>
      </c>
      <c r="Q18">
        <v>50.6</v>
      </c>
      <c r="R18">
        <f t="shared" si="5"/>
        <v>-2.8374401303537664</v>
      </c>
      <c r="S18" s="10">
        <f t="shared" si="6"/>
        <v>5.8575419646539714E-2</v>
      </c>
    </row>
    <row r="19" spans="3:19" x14ac:dyDescent="0.35">
      <c r="E19">
        <f t="shared" si="0"/>
        <v>2.4500000000000002</v>
      </c>
      <c r="G19" s="11"/>
      <c r="H19">
        <v>14291</v>
      </c>
      <c r="I19">
        <v>100</v>
      </c>
      <c r="J19">
        <f t="shared" si="1"/>
        <v>-2.1963067179065034</v>
      </c>
      <c r="K19" s="10">
        <f t="shared" si="2"/>
        <v>0.11121314231017658</v>
      </c>
      <c r="L19" s="11">
        <v>8976</v>
      </c>
      <c r="M19">
        <v>24.5</v>
      </c>
      <c r="N19">
        <f t="shared" si="3"/>
        <v>-2.6613823376258208</v>
      </c>
      <c r="O19" s="10">
        <f t="shared" si="4"/>
        <v>6.9851596485630468E-2</v>
      </c>
      <c r="P19" s="11">
        <v>7468</v>
      </c>
      <c r="Q19">
        <v>50.6</v>
      </c>
      <c r="R19">
        <f t="shared" si="5"/>
        <v>-2.8453094607266851</v>
      </c>
      <c r="S19" s="10">
        <f t="shared" si="6"/>
        <v>5.8116279250745133E-2</v>
      </c>
    </row>
    <row r="20" spans="3:19" x14ac:dyDescent="0.35">
      <c r="E20">
        <f t="shared" si="0"/>
        <v>2.4500000000000002</v>
      </c>
      <c r="G20" s="11"/>
      <c r="H20">
        <v>14456</v>
      </c>
      <c r="I20">
        <v>100</v>
      </c>
      <c r="J20">
        <f t="shared" si="1"/>
        <v>-2.1848271331162339</v>
      </c>
      <c r="K20" s="10">
        <f t="shared" si="2"/>
        <v>0.11249717901028007</v>
      </c>
      <c r="L20" s="11">
        <v>8986</v>
      </c>
      <c r="M20">
        <v>24.5</v>
      </c>
      <c r="N20">
        <f t="shared" si="3"/>
        <v>-2.6602688757581934</v>
      </c>
      <c r="O20" s="10">
        <f t="shared" si="4"/>
        <v>6.9929416891697335E-2</v>
      </c>
      <c r="P20" s="11">
        <v>7678</v>
      </c>
      <c r="Q20">
        <v>50.6</v>
      </c>
      <c r="R20">
        <f t="shared" si="5"/>
        <v>-2.8175775898275552</v>
      </c>
      <c r="S20" s="10">
        <f t="shared" si="6"/>
        <v>5.9750507778149588E-2</v>
      </c>
    </row>
    <row r="21" spans="3:19" x14ac:dyDescent="0.35">
      <c r="E21">
        <f t="shared" si="0"/>
        <v>2.4500000000000002</v>
      </c>
      <c r="G21" s="11"/>
      <c r="H21">
        <v>10133</v>
      </c>
      <c r="I21">
        <v>120</v>
      </c>
      <c r="J21">
        <f t="shared" si="1"/>
        <v>-2.5401392619399807</v>
      </c>
      <c r="K21" s="10">
        <f t="shared" si="2"/>
        <v>7.8855417467568342E-2</v>
      </c>
      <c r="L21" s="11">
        <v>8878</v>
      </c>
      <c r="M21">
        <v>24.5</v>
      </c>
      <c r="N21">
        <f t="shared" si="3"/>
        <v>-2.6723603799943176</v>
      </c>
      <c r="O21" s="10">
        <f t="shared" si="4"/>
        <v>6.9088956506175053E-2</v>
      </c>
      <c r="P21" s="11">
        <v>4383</v>
      </c>
      <c r="Q21">
        <v>60.5</v>
      </c>
      <c r="R21">
        <f t="shared" si="5"/>
        <v>-3.3782032649694895</v>
      </c>
      <c r="S21" s="10">
        <f t="shared" si="6"/>
        <v>3.4108683979113E-2</v>
      </c>
    </row>
    <row r="22" spans="3:19" x14ac:dyDescent="0.35">
      <c r="E22">
        <f t="shared" si="0"/>
        <v>2.8899999999999997</v>
      </c>
      <c r="G22" s="11"/>
      <c r="H22">
        <v>9884</v>
      </c>
      <c r="I22">
        <v>120</v>
      </c>
      <c r="J22">
        <f t="shared" si="1"/>
        <v>-2.565019398279798</v>
      </c>
      <c r="K22" s="10">
        <f t="shared" si="2"/>
        <v>7.6917689356503061E-2</v>
      </c>
      <c r="L22" s="11">
        <v>5602</v>
      </c>
      <c r="M22">
        <v>28.9</v>
      </c>
      <c r="N22">
        <f t="shared" si="3"/>
        <v>-3.1328130095682445</v>
      </c>
      <c r="O22" s="10">
        <f t="shared" si="4"/>
        <v>4.3594991478665537E-2</v>
      </c>
      <c r="P22" s="11">
        <v>4304</v>
      </c>
      <c r="Q22">
        <v>60.5</v>
      </c>
      <c r="R22">
        <f t="shared" si="5"/>
        <v>-3.3963918635466781</v>
      </c>
      <c r="S22" s="10">
        <f t="shared" si="6"/>
        <v>3.3493902771184657E-2</v>
      </c>
    </row>
    <row r="23" spans="3:19" x14ac:dyDescent="0.35">
      <c r="E23">
        <f t="shared" si="0"/>
        <v>2.8899999999999997</v>
      </c>
      <c r="G23" s="11"/>
      <c r="H23">
        <v>9737</v>
      </c>
      <c r="I23">
        <v>120</v>
      </c>
      <c r="J23">
        <f t="shared" si="1"/>
        <v>-2.5800036244095423</v>
      </c>
      <c r="K23" s="10">
        <f t="shared" si="2"/>
        <v>7.5773729387319938E-2</v>
      </c>
      <c r="L23" s="11">
        <v>5576</v>
      </c>
      <c r="M23">
        <v>28.9</v>
      </c>
      <c r="N23">
        <f t="shared" si="3"/>
        <v>-3.1374650129479384</v>
      </c>
      <c r="O23" s="10">
        <f t="shared" si="4"/>
        <v>4.3392658422891653E-2</v>
      </c>
      <c r="P23" s="11">
        <v>4388</v>
      </c>
      <c r="Q23">
        <v>60.5</v>
      </c>
      <c r="R23">
        <f t="shared" si="5"/>
        <v>-3.3770631439931775</v>
      </c>
      <c r="S23" s="10">
        <f t="shared" si="6"/>
        <v>3.414759418214644E-2</v>
      </c>
    </row>
    <row r="24" spans="3:19" x14ac:dyDescent="0.35">
      <c r="E24">
        <f t="shared" si="0"/>
        <v>2.8899999999999997</v>
      </c>
      <c r="G24" s="11"/>
      <c r="H24">
        <v>6183</v>
      </c>
      <c r="I24">
        <v>140</v>
      </c>
      <c r="J24">
        <f t="shared" si="1"/>
        <v>-3.0341330958297297</v>
      </c>
      <c r="K24" s="10">
        <f t="shared" si="2"/>
        <v>4.8116357071151195E-2</v>
      </c>
      <c r="L24" s="11">
        <v>5755</v>
      </c>
      <c r="M24">
        <v>28.9</v>
      </c>
      <c r="N24">
        <f t="shared" si="3"/>
        <v>-3.1058676442323154</v>
      </c>
      <c r="O24" s="10">
        <f t="shared" si="4"/>
        <v>4.4785643691488783E-2</v>
      </c>
      <c r="P24" s="11">
        <v>2468</v>
      </c>
      <c r="Q24">
        <v>70.7</v>
      </c>
      <c r="R24">
        <f t="shared" si="5"/>
        <v>-3.9525285803630199</v>
      </c>
      <c r="S24" s="10">
        <f t="shared" si="6"/>
        <v>1.92060762173057E-2</v>
      </c>
    </row>
    <row r="25" spans="3:19" x14ac:dyDescent="0.35">
      <c r="E25">
        <f t="shared" si="0"/>
        <v>3.38</v>
      </c>
      <c r="G25" s="11"/>
      <c r="H25">
        <v>6431</v>
      </c>
      <c r="I25">
        <v>140</v>
      </c>
      <c r="J25">
        <f t="shared" si="1"/>
        <v>-2.9948066392534352</v>
      </c>
      <c r="K25" s="10">
        <f t="shared" si="2"/>
        <v>5.0046303141609794E-2</v>
      </c>
      <c r="L25" s="11">
        <v>3164</v>
      </c>
      <c r="M25">
        <v>33.799999999999997</v>
      </c>
      <c r="N25">
        <f t="shared" si="3"/>
        <v>-3.7040996365007541</v>
      </c>
      <c r="O25" s="10">
        <f t="shared" si="4"/>
        <v>2.4622376479560469E-2</v>
      </c>
      <c r="P25" s="11">
        <v>2463</v>
      </c>
      <c r="Q25">
        <v>70.7</v>
      </c>
      <c r="R25">
        <f t="shared" si="5"/>
        <v>-3.9545565672677605</v>
      </c>
      <c r="S25" s="10">
        <f t="shared" si="6"/>
        <v>1.9167166014272263E-2</v>
      </c>
    </row>
    <row r="26" spans="3:19" x14ac:dyDescent="0.35">
      <c r="E26">
        <f t="shared" si="0"/>
        <v>3.38</v>
      </c>
      <c r="G26" s="11"/>
      <c r="H26">
        <v>6189</v>
      </c>
      <c r="I26">
        <v>140</v>
      </c>
      <c r="J26">
        <f t="shared" si="1"/>
        <v>-3.0331631636489371</v>
      </c>
      <c r="K26" s="10">
        <f t="shared" si="2"/>
        <v>4.8163049314791324E-2</v>
      </c>
      <c r="L26" s="11">
        <v>3271</v>
      </c>
      <c r="M26">
        <v>33.799999999999997</v>
      </c>
      <c r="N26">
        <f t="shared" si="3"/>
        <v>-3.6708409378499147</v>
      </c>
      <c r="O26" s="10">
        <f t="shared" si="4"/>
        <v>2.5455054824476075E-2</v>
      </c>
      <c r="P26" s="11">
        <v>2460</v>
      </c>
      <c r="Q26">
        <v>70.7</v>
      </c>
      <c r="R26">
        <f t="shared" si="5"/>
        <v>-3.9557753364618899</v>
      </c>
      <c r="S26" s="10">
        <f t="shared" si="6"/>
        <v>1.9143819892452198E-2</v>
      </c>
    </row>
    <row r="27" spans="3:19" x14ac:dyDescent="0.35">
      <c r="E27">
        <f t="shared" si="0"/>
        <v>3.38</v>
      </c>
      <c r="G27" s="11"/>
      <c r="H27">
        <v>4032</v>
      </c>
      <c r="I27">
        <v>160</v>
      </c>
      <c r="J27">
        <f t="shared" si="1"/>
        <v>-3.4616741556370938</v>
      </c>
      <c r="K27" s="10">
        <f t="shared" si="2"/>
        <v>3.1377187726165552E-2</v>
      </c>
      <c r="L27" s="11">
        <v>3085</v>
      </c>
      <c r="M27">
        <v>33.799999999999997</v>
      </c>
      <c r="N27">
        <f t="shared" si="3"/>
        <v>-3.7293850290488102</v>
      </c>
      <c r="O27" s="10">
        <f t="shared" si="4"/>
        <v>2.4007595271632126E-2</v>
      </c>
      <c r="P27" s="11">
        <v>1421</v>
      </c>
      <c r="Q27">
        <v>80.900000000000006</v>
      </c>
      <c r="R27">
        <f t="shared" si="5"/>
        <v>-4.5045758372911981</v>
      </c>
      <c r="S27" s="10">
        <f t="shared" si="6"/>
        <v>1.1058279702103485E-2</v>
      </c>
    </row>
    <row r="28" spans="3:19" x14ac:dyDescent="0.35">
      <c r="E28">
        <f t="shared" si="0"/>
        <v>3.84</v>
      </c>
      <c r="G28" s="11"/>
      <c r="H28">
        <v>4046</v>
      </c>
      <c r="I28">
        <v>160</v>
      </c>
      <c r="J28">
        <f t="shared" si="1"/>
        <v>-3.4582079476606076</v>
      </c>
      <c r="K28" s="10">
        <f t="shared" si="2"/>
        <v>3.1486136294659184E-2</v>
      </c>
      <c r="L28" s="11">
        <v>2023</v>
      </c>
      <c r="M28">
        <v>38.4</v>
      </c>
      <c r="N28">
        <f t="shared" si="3"/>
        <v>-4.151355128220553</v>
      </c>
      <c r="O28" s="10">
        <f t="shared" si="4"/>
        <v>1.5743068147329592E-2</v>
      </c>
      <c r="P28" s="11">
        <v>1513</v>
      </c>
      <c r="Q28">
        <v>80.900000000000006</v>
      </c>
      <c r="R28">
        <f t="shared" si="5"/>
        <v>-4.4418422515999429</v>
      </c>
      <c r="S28" s="10">
        <f t="shared" si="6"/>
        <v>1.1774227437918771E-2</v>
      </c>
    </row>
    <row r="29" spans="3:19" x14ac:dyDescent="0.35">
      <c r="E29">
        <f t="shared" si="0"/>
        <v>3.84</v>
      </c>
      <c r="G29" s="11"/>
      <c r="H29">
        <v>4111</v>
      </c>
      <c r="I29">
        <v>160</v>
      </c>
      <c r="J29">
        <f t="shared" si="1"/>
        <v>-3.4422703784904201</v>
      </c>
      <c r="K29" s="10">
        <f t="shared" si="2"/>
        <v>3.1991968934093895E-2</v>
      </c>
      <c r="L29" s="11">
        <v>2043</v>
      </c>
      <c r="M29">
        <v>38.4</v>
      </c>
      <c r="N29">
        <f t="shared" si="3"/>
        <v>-4.1415173705706767</v>
      </c>
      <c r="O29" s="10">
        <f t="shared" si="4"/>
        <v>1.589870895946335E-2</v>
      </c>
      <c r="P29" s="11">
        <v>1464</v>
      </c>
      <c r="Q29">
        <v>80.900000000000006</v>
      </c>
      <c r="R29">
        <f t="shared" si="5"/>
        <v>-4.4747642708670412</v>
      </c>
      <c r="S29" s="10">
        <f t="shared" si="6"/>
        <v>1.1392907448191065E-2</v>
      </c>
    </row>
    <row r="30" spans="3:19" x14ac:dyDescent="0.35">
      <c r="E30">
        <f t="shared" si="0"/>
        <v>3.84</v>
      </c>
      <c r="G30" s="11"/>
      <c r="H30">
        <v>2738</v>
      </c>
      <c r="I30">
        <v>180</v>
      </c>
      <c r="J30">
        <f t="shared" si="1"/>
        <v>-3.8487089595399042</v>
      </c>
      <c r="K30" s="10">
        <f t="shared" si="2"/>
        <v>2.1307227181111429E-2</v>
      </c>
      <c r="L30" s="11">
        <v>2113</v>
      </c>
      <c r="M30">
        <v>38.4</v>
      </c>
      <c r="N30">
        <f t="shared" si="3"/>
        <v>-4.1078279477722415</v>
      </c>
      <c r="O30" s="10">
        <f t="shared" si="4"/>
        <v>1.6443451801931502E-2</v>
      </c>
      <c r="P30" s="11">
        <v>879</v>
      </c>
      <c r="Q30">
        <v>91</v>
      </c>
      <c r="R30">
        <f t="shared" si="5"/>
        <v>-4.9849070677031211</v>
      </c>
      <c r="S30" s="10">
        <f t="shared" si="6"/>
        <v>6.8404136932786515E-3</v>
      </c>
    </row>
    <row r="31" spans="3:19" x14ac:dyDescent="0.35">
      <c r="E31">
        <f t="shared" si="0"/>
        <v>4.32</v>
      </c>
      <c r="G31" s="11"/>
      <c r="H31">
        <v>2722</v>
      </c>
      <c r="I31">
        <v>180</v>
      </c>
      <c r="J31">
        <f t="shared" si="1"/>
        <v>-3.8545697821768869</v>
      </c>
      <c r="K31" s="10">
        <f t="shared" si="2"/>
        <v>2.1182714531404426E-2</v>
      </c>
      <c r="L31" s="11">
        <v>1267</v>
      </c>
      <c r="M31">
        <v>43.2</v>
      </c>
      <c r="N31">
        <f t="shared" si="3"/>
        <v>-4.6192847850671592</v>
      </c>
      <c r="O31" s="10">
        <f t="shared" si="4"/>
        <v>9.8598454486735505E-3</v>
      </c>
      <c r="P31" s="11">
        <v>910</v>
      </c>
      <c r="Q31">
        <v>91</v>
      </c>
      <c r="R31">
        <f t="shared" si="5"/>
        <v>-4.9502473658774031</v>
      </c>
      <c r="S31" s="10">
        <f t="shared" si="6"/>
        <v>7.0816569520859756E-3</v>
      </c>
    </row>
    <row r="32" spans="3:19" x14ac:dyDescent="0.35">
      <c r="E32">
        <f t="shared" si="0"/>
        <v>4.32</v>
      </c>
      <c r="G32" s="11"/>
      <c r="H32">
        <v>2808</v>
      </c>
      <c r="I32">
        <v>180</v>
      </c>
      <c r="J32">
        <f t="shared" si="1"/>
        <v>-3.8234642002425967</v>
      </c>
      <c r="K32" s="10">
        <f t="shared" si="2"/>
        <v>2.1851970023579585E-2</v>
      </c>
      <c r="L32" s="11">
        <v>1269</v>
      </c>
      <c r="M32">
        <v>43.2</v>
      </c>
      <c r="N32">
        <f t="shared" si="3"/>
        <v>-4.6177074976739103</v>
      </c>
      <c r="O32" s="10">
        <f t="shared" si="4"/>
        <v>9.8754095298869277E-3</v>
      </c>
      <c r="P32" s="12">
        <v>872</v>
      </c>
      <c r="Q32" s="13">
        <v>91</v>
      </c>
      <c r="R32" s="13">
        <f t="shared" si="5"/>
        <v>-4.9929025414793191</v>
      </c>
      <c r="S32" s="14">
        <f t="shared" si="6"/>
        <v>6.7859394090318366E-3</v>
      </c>
    </row>
    <row r="33" spans="1:24" x14ac:dyDescent="0.35">
      <c r="E33">
        <f t="shared" si="0"/>
        <v>4.32</v>
      </c>
      <c r="G33" s="11"/>
      <c r="H33">
        <v>1787</v>
      </c>
      <c r="I33">
        <v>200</v>
      </c>
      <c r="J33">
        <f t="shared" si="1"/>
        <v>-4.2753984502288702</v>
      </c>
      <c r="K33" s="10">
        <f t="shared" si="2"/>
        <v>1.3906506564151253E-2</v>
      </c>
      <c r="L33" s="12">
        <v>1322</v>
      </c>
      <c r="M33" s="13">
        <v>43.2</v>
      </c>
      <c r="N33" s="13">
        <f t="shared" si="3"/>
        <v>-4.5767909449766666</v>
      </c>
      <c r="O33" s="14">
        <f t="shared" si="4"/>
        <v>1.0287857682041384E-2</v>
      </c>
    </row>
    <row r="34" spans="1:24" x14ac:dyDescent="0.35">
      <c r="E34">
        <f t="shared" ref="E34:E35" si="8">I34/10</f>
        <v>20</v>
      </c>
      <c r="G34" s="11"/>
      <c r="H34">
        <v>1803</v>
      </c>
      <c r="I34">
        <v>200</v>
      </c>
      <c r="J34">
        <f t="shared" si="1"/>
        <v>-4.2664847421849812</v>
      </c>
      <c r="K34" s="10">
        <f t="shared" si="2"/>
        <v>1.4031019213858258E-2</v>
      </c>
    </row>
    <row r="35" spans="1:24" x14ac:dyDescent="0.35">
      <c r="E35">
        <f t="shared" si="8"/>
        <v>20</v>
      </c>
      <c r="G35" s="12"/>
      <c r="H35" s="13">
        <v>1947</v>
      </c>
      <c r="I35" s="13">
        <v>200</v>
      </c>
      <c r="J35" s="13">
        <f t="shared" si="1"/>
        <v>-4.1896469600160984</v>
      </c>
      <c r="K35" s="14">
        <f t="shared" si="2"/>
        <v>1.5151633061221314E-2</v>
      </c>
    </row>
    <row r="39" spans="1:24" ht="13.5" customHeight="1" x14ac:dyDescent="0.35"/>
    <row r="40" spans="1:24" ht="29" customHeight="1" x14ac:dyDescent="0.35">
      <c r="E40" s="39" t="s">
        <v>9</v>
      </c>
      <c r="F40" s="40"/>
      <c r="G40" s="40"/>
      <c r="H40" s="40"/>
      <c r="I40" s="40"/>
      <c r="J40" s="41"/>
      <c r="L40" s="34" t="s">
        <v>4</v>
      </c>
      <c r="M40" s="35"/>
      <c r="N40" s="35"/>
      <c r="O40" s="35"/>
      <c r="P40" s="35"/>
      <c r="Q40" s="36"/>
      <c r="S40" s="34" t="s">
        <v>5</v>
      </c>
      <c r="T40" s="35"/>
      <c r="U40" s="35"/>
      <c r="V40" s="35"/>
      <c r="W40" s="35"/>
      <c r="X40" s="36"/>
    </row>
    <row r="41" spans="1:24" x14ac:dyDescent="0.35">
      <c r="E41" s="1" t="s">
        <v>2</v>
      </c>
      <c r="F41" s="1" t="s">
        <v>3</v>
      </c>
      <c r="G41" s="24" t="s">
        <v>10</v>
      </c>
      <c r="H41" s="1" t="s">
        <v>2</v>
      </c>
      <c r="I41" s="1" t="s">
        <v>3</v>
      </c>
      <c r="J41" s="7" t="s">
        <v>10</v>
      </c>
      <c r="L41" s="22" t="s">
        <v>2</v>
      </c>
      <c r="M41" s="22" t="s">
        <v>3</v>
      </c>
      <c r="N41" s="25" t="s">
        <v>10</v>
      </c>
      <c r="O41" s="22" t="s">
        <v>2</v>
      </c>
      <c r="P41" s="22" t="s">
        <v>3</v>
      </c>
      <c r="Q41" s="15" t="s">
        <v>10</v>
      </c>
      <c r="S41" s="22" t="s">
        <v>2</v>
      </c>
      <c r="T41" s="22" t="s">
        <v>3</v>
      </c>
      <c r="U41" s="25" t="s">
        <v>10</v>
      </c>
      <c r="V41" s="22" t="s">
        <v>2</v>
      </c>
      <c r="W41" s="22" t="s">
        <v>3</v>
      </c>
      <c r="X41" s="15" t="s">
        <v>10</v>
      </c>
    </row>
    <row r="42" spans="1:24" x14ac:dyDescent="0.35">
      <c r="A42">
        <f>(E44-E42)/2</f>
        <v>1172.5</v>
      </c>
      <c r="B42" s="33">
        <f>SUM(E42:E44)/3</f>
        <v>83481.666666666672</v>
      </c>
      <c r="C42">
        <v>20</v>
      </c>
      <c r="D42" s="33">
        <f>B42-145</f>
        <v>83336.666666666672</v>
      </c>
      <c r="E42" s="22">
        <v>82358</v>
      </c>
      <c r="F42" s="15">
        <v>20</v>
      </c>
      <c r="G42" s="15">
        <f>E42-145</f>
        <v>82213</v>
      </c>
      <c r="H42" s="15">
        <v>10133</v>
      </c>
      <c r="I42" s="15">
        <v>120</v>
      </c>
      <c r="J42" s="15">
        <f>H42-145</f>
        <v>9988</v>
      </c>
      <c r="L42" s="22">
        <v>90424</v>
      </c>
      <c r="M42" s="15">
        <v>5</v>
      </c>
      <c r="N42" s="15">
        <f>L42-145</f>
        <v>90279</v>
      </c>
      <c r="O42" s="15">
        <v>8986</v>
      </c>
      <c r="P42" s="15">
        <v>24.5</v>
      </c>
      <c r="Q42" s="15">
        <f>O42-145</f>
        <v>8841</v>
      </c>
      <c r="S42" s="22">
        <v>88278</v>
      </c>
      <c r="T42" s="15">
        <v>10.1</v>
      </c>
      <c r="U42" s="25">
        <f>S42-145</f>
        <v>88133</v>
      </c>
      <c r="V42" s="22">
        <v>7678</v>
      </c>
      <c r="W42" s="15">
        <v>50.6</v>
      </c>
      <c r="X42" s="15">
        <f>V42-145</f>
        <v>7533</v>
      </c>
    </row>
    <row r="43" spans="1:24" x14ac:dyDescent="0.35">
      <c r="A43">
        <f>(E45-E47)/2</f>
        <v>143</v>
      </c>
      <c r="B43" s="33">
        <f>SUM(E45:E47)/3</f>
        <v>52604.333333333336</v>
      </c>
      <c r="C43">
        <v>40</v>
      </c>
      <c r="D43" s="33">
        <f t="shared" ref="D43:D51" si="9">B43-145</f>
        <v>52459.333333333336</v>
      </c>
      <c r="E43" s="8">
        <v>83384</v>
      </c>
      <c r="F43" s="10">
        <v>20</v>
      </c>
      <c r="G43" s="10">
        <f t="shared" ref="G43:G56" si="10">E43-145</f>
        <v>83239</v>
      </c>
      <c r="H43" s="10">
        <v>9884</v>
      </c>
      <c r="I43" s="10">
        <v>120</v>
      </c>
      <c r="J43" s="10">
        <f t="shared" ref="J43:J56" si="11">H43-145</f>
        <v>9739</v>
      </c>
      <c r="L43" s="8">
        <v>86066</v>
      </c>
      <c r="M43" s="10">
        <v>5</v>
      </c>
      <c r="N43" s="10">
        <f t="shared" ref="N43:N55" si="12">L43-145</f>
        <v>85921</v>
      </c>
      <c r="O43" s="10">
        <v>8878</v>
      </c>
      <c r="P43" s="10">
        <v>24.5</v>
      </c>
      <c r="Q43" s="10">
        <f t="shared" ref="Q43:Q55" si="13">O43-145</f>
        <v>8733</v>
      </c>
      <c r="S43" s="8">
        <v>84150</v>
      </c>
      <c r="T43" s="10">
        <v>10.1</v>
      </c>
      <c r="U43">
        <f t="shared" ref="U43:U55" si="14">S43-145</f>
        <v>84005</v>
      </c>
      <c r="V43" s="8">
        <v>4383</v>
      </c>
      <c r="W43" s="10">
        <v>60.5</v>
      </c>
      <c r="X43" s="10">
        <f t="shared" ref="X43:X54" si="15">V43-145</f>
        <v>4238</v>
      </c>
    </row>
    <row r="44" spans="1:24" x14ac:dyDescent="0.35">
      <c r="A44">
        <f>(E49-E48)/2</f>
        <v>66.5</v>
      </c>
      <c r="B44" s="33">
        <f>SUM(E48:E50)/3</f>
        <v>33515.333333333336</v>
      </c>
      <c r="C44">
        <v>60</v>
      </c>
      <c r="D44" s="33">
        <f t="shared" si="9"/>
        <v>33370.333333333336</v>
      </c>
      <c r="E44" s="8">
        <v>84703</v>
      </c>
      <c r="F44" s="10">
        <v>20</v>
      </c>
      <c r="G44" s="10">
        <f t="shared" si="10"/>
        <v>84558</v>
      </c>
      <c r="H44" s="10">
        <v>9737</v>
      </c>
      <c r="I44" s="10">
        <v>120</v>
      </c>
      <c r="J44" s="10">
        <f t="shared" si="11"/>
        <v>9592</v>
      </c>
      <c r="L44" s="8">
        <v>82881</v>
      </c>
      <c r="M44" s="10">
        <v>5</v>
      </c>
      <c r="N44" s="10">
        <f t="shared" si="12"/>
        <v>82736</v>
      </c>
      <c r="O44" s="10">
        <v>5602</v>
      </c>
      <c r="P44" s="10">
        <v>28.9</v>
      </c>
      <c r="Q44" s="10">
        <f t="shared" si="13"/>
        <v>5457</v>
      </c>
      <c r="S44" s="8">
        <v>82293</v>
      </c>
      <c r="T44" s="10">
        <v>10.1</v>
      </c>
      <c r="U44">
        <f t="shared" si="14"/>
        <v>82148</v>
      </c>
      <c r="V44" s="8">
        <v>4304</v>
      </c>
      <c r="W44" s="10">
        <v>60.5</v>
      </c>
      <c r="X44" s="10">
        <f t="shared" si="15"/>
        <v>4159</v>
      </c>
    </row>
    <row r="45" spans="1:24" x14ac:dyDescent="0.35">
      <c r="A45">
        <f>(E53-E52)/2</f>
        <v>168</v>
      </c>
      <c r="B45" s="33">
        <f>SUM(E51:E53)/3</f>
        <v>21950</v>
      </c>
      <c r="C45">
        <v>80</v>
      </c>
      <c r="D45" s="33">
        <f t="shared" si="9"/>
        <v>21805</v>
      </c>
      <c r="E45" s="8">
        <v>52819</v>
      </c>
      <c r="F45" s="10">
        <v>40</v>
      </c>
      <c r="G45" s="10">
        <f t="shared" si="10"/>
        <v>52674</v>
      </c>
      <c r="H45" s="10">
        <v>6183</v>
      </c>
      <c r="I45" s="10">
        <v>140</v>
      </c>
      <c r="J45" s="10">
        <f t="shared" si="11"/>
        <v>6038</v>
      </c>
      <c r="L45" s="8">
        <v>79905</v>
      </c>
      <c r="M45" s="10">
        <v>5</v>
      </c>
      <c r="N45" s="10">
        <f t="shared" si="12"/>
        <v>79760</v>
      </c>
      <c r="O45" s="10">
        <v>5576</v>
      </c>
      <c r="P45" s="10">
        <v>28.9</v>
      </c>
      <c r="Q45" s="10">
        <f t="shared" si="13"/>
        <v>5431</v>
      </c>
      <c r="S45" s="8">
        <v>42734</v>
      </c>
      <c r="T45" s="10">
        <v>20.3</v>
      </c>
      <c r="U45">
        <f t="shared" si="14"/>
        <v>42589</v>
      </c>
      <c r="V45" s="8">
        <v>4388</v>
      </c>
      <c r="W45" s="10">
        <v>60.5</v>
      </c>
      <c r="X45" s="10">
        <f t="shared" si="15"/>
        <v>4243</v>
      </c>
    </row>
    <row r="46" spans="1:24" x14ac:dyDescent="0.35">
      <c r="A46">
        <f>(E56-E54)</f>
        <v>286</v>
      </c>
      <c r="B46" s="33">
        <f>SUM(E54:E56)/3</f>
        <v>14305.666666666666</v>
      </c>
      <c r="C46">
        <v>100</v>
      </c>
      <c r="D46" s="33">
        <f t="shared" si="9"/>
        <v>14160.666666666666</v>
      </c>
      <c r="E46" s="8">
        <v>52461</v>
      </c>
      <c r="F46" s="10">
        <v>40</v>
      </c>
      <c r="G46" s="10">
        <f t="shared" si="10"/>
        <v>52316</v>
      </c>
      <c r="H46" s="10">
        <v>6431</v>
      </c>
      <c r="I46" s="10">
        <v>140</v>
      </c>
      <c r="J46" s="10">
        <f t="shared" si="11"/>
        <v>6286</v>
      </c>
      <c r="L46" s="8">
        <v>54348</v>
      </c>
      <c r="M46" s="26">
        <v>9.5</v>
      </c>
      <c r="N46" s="10">
        <f t="shared" si="12"/>
        <v>54203</v>
      </c>
      <c r="O46" s="10">
        <v>5755</v>
      </c>
      <c r="P46" s="10">
        <v>28.9</v>
      </c>
      <c r="Q46" s="10">
        <f t="shared" si="13"/>
        <v>5610</v>
      </c>
      <c r="S46" s="8">
        <v>42799</v>
      </c>
      <c r="T46" s="10">
        <v>20.3</v>
      </c>
      <c r="U46">
        <f t="shared" si="14"/>
        <v>42654</v>
      </c>
      <c r="V46" s="8">
        <v>2468</v>
      </c>
      <c r="W46" s="10">
        <v>70.7</v>
      </c>
      <c r="X46" s="10">
        <f t="shared" si="15"/>
        <v>2323</v>
      </c>
    </row>
    <row r="47" spans="1:24" x14ac:dyDescent="0.35">
      <c r="A47">
        <f>(H42-H44)/2</f>
        <v>198</v>
      </c>
      <c r="B47" s="33">
        <f>SUM(H42:H44)/3</f>
        <v>9918</v>
      </c>
      <c r="C47">
        <v>120</v>
      </c>
      <c r="D47" s="33">
        <f t="shared" si="9"/>
        <v>9773</v>
      </c>
      <c r="E47" s="8">
        <v>52533</v>
      </c>
      <c r="F47" s="10">
        <v>40</v>
      </c>
      <c r="G47" s="10">
        <f t="shared" si="10"/>
        <v>52388</v>
      </c>
      <c r="H47" s="10">
        <v>6189</v>
      </c>
      <c r="I47" s="10">
        <v>140</v>
      </c>
      <c r="J47" s="10">
        <f t="shared" si="11"/>
        <v>6044</v>
      </c>
      <c r="L47" s="8">
        <v>51712</v>
      </c>
      <c r="M47" s="10">
        <v>9.5</v>
      </c>
      <c r="N47" s="10">
        <f t="shared" si="12"/>
        <v>51567</v>
      </c>
      <c r="O47" s="10">
        <v>3164</v>
      </c>
      <c r="P47" s="10">
        <v>33.799999999999997</v>
      </c>
      <c r="Q47" s="10">
        <f t="shared" si="13"/>
        <v>3019</v>
      </c>
      <c r="S47" s="8">
        <v>42363</v>
      </c>
      <c r="T47" s="10">
        <v>20.3</v>
      </c>
      <c r="U47">
        <f t="shared" si="14"/>
        <v>42218</v>
      </c>
      <c r="V47" s="8">
        <v>2463</v>
      </c>
      <c r="W47" s="10">
        <v>70.7</v>
      </c>
      <c r="X47" s="10">
        <f t="shared" si="15"/>
        <v>2318</v>
      </c>
    </row>
    <row r="48" spans="1:24" x14ac:dyDescent="0.35">
      <c r="A48">
        <f>(H46-H45)/2</f>
        <v>124</v>
      </c>
      <c r="B48" s="33">
        <f>SUM(H45:H47)/3</f>
        <v>6267.666666666667</v>
      </c>
      <c r="C48">
        <v>140</v>
      </c>
      <c r="D48" s="33">
        <f t="shared" si="9"/>
        <v>6122.666666666667</v>
      </c>
      <c r="E48" s="8">
        <v>33446</v>
      </c>
      <c r="F48" s="10">
        <v>60</v>
      </c>
      <c r="G48" s="10">
        <f t="shared" si="10"/>
        <v>33301</v>
      </c>
      <c r="H48" s="10">
        <v>4032</v>
      </c>
      <c r="I48" s="10">
        <v>160</v>
      </c>
      <c r="J48" s="10">
        <f t="shared" si="11"/>
        <v>3887</v>
      </c>
      <c r="L48" s="8">
        <v>51005</v>
      </c>
      <c r="M48" s="10">
        <v>9.5</v>
      </c>
      <c r="N48" s="10">
        <f t="shared" si="12"/>
        <v>50860</v>
      </c>
      <c r="O48" s="10">
        <v>3271</v>
      </c>
      <c r="P48" s="10">
        <v>33.799999999999997</v>
      </c>
      <c r="Q48" s="10">
        <f t="shared" si="13"/>
        <v>3126</v>
      </c>
      <c r="S48" s="8">
        <v>22682</v>
      </c>
      <c r="T48" s="10">
        <v>30.4</v>
      </c>
      <c r="U48">
        <f t="shared" si="14"/>
        <v>22537</v>
      </c>
      <c r="V48" s="8">
        <v>2460</v>
      </c>
      <c r="W48" s="10">
        <v>70.7</v>
      </c>
      <c r="X48" s="10">
        <f t="shared" si="15"/>
        <v>2315</v>
      </c>
    </row>
    <row r="49" spans="1:24" x14ac:dyDescent="0.35">
      <c r="A49">
        <f>(H50-H48)/2</f>
        <v>39.5</v>
      </c>
      <c r="B49" s="33">
        <f>SUM(H48:H50)/3</f>
        <v>4063</v>
      </c>
      <c r="C49">
        <v>160</v>
      </c>
      <c r="D49" s="33">
        <f t="shared" si="9"/>
        <v>3918</v>
      </c>
      <c r="E49" s="8">
        <v>33579</v>
      </c>
      <c r="F49" s="10">
        <v>60</v>
      </c>
      <c r="G49" s="10">
        <f t="shared" si="10"/>
        <v>33434</v>
      </c>
      <c r="H49" s="10">
        <v>4046</v>
      </c>
      <c r="I49" s="10">
        <v>160</v>
      </c>
      <c r="J49" s="10">
        <f t="shared" si="11"/>
        <v>3901</v>
      </c>
      <c r="L49" s="8">
        <v>33214</v>
      </c>
      <c r="M49" s="10">
        <v>14.2</v>
      </c>
      <c r="N49" s="10">
        <f t="shared" si="12"/>
        <v>33069</v>
      </c>
      <c r="O49" s="10">
        <v>3085</v>
      </c>
      <c r="P49" s="10">
        <v>33.799999999999997</v>
      </c>
      <c r="Q49" s="10">
        <f t="shared" si="13"/>
        <v>2940</v>
      </c>
      <c r="S49" s="8">
        <v>23044</v>
      </c>
      <c r="T49" s="10">
        <v>30.4</v>
      </c>
      <c r="U49">
        <f t="shared" si="14"/>
        <v>22899</v>
      </c>
      <c r="V49" s="8">
        <v>1421</v>
      </c>
      <c r="W49" s="10">
        <v>80.900000000000006</v>
      </c>
      <c r="X49" s="10">
        <f t="shared" si="15"/>
        <v>1276</v>
      </c>
    </row>
    <row r="50" spans="1:24" x14ac:dyDescent="0.35">
      <c r="A50">
        <f>(H53-H52)/2</f>
        <v>43</v>
      </c>
      <c r="B50" s="33">
        <f>SUM(H51:H53)/3</f>
        <v>2756</v>
      </c>
      <c r="C50">
        <v>180</v>
      </c>
      <c r="D50" s="33">
        <f t="shared" si="9"/>
        <v>2611</v>
      </c>
      <c r="E50" s="8">
        <v>33521</v>
      </c>
      <c r="F50" s="10">
        <v>60</v>
      </c>
      <c r="G50" s="10">
        <f t="shared" si="10"/>
        <v>33376</v>
      </c>
      <c r="H50" s="10">
        <v>4111</v>
      </c>
      <c r="I50" s="10">
        <v>160</v>
      </c>
      <c r="J50" s="10">
        <f t="shared" si="11"/>
        <v>3966</v>
      </c>
      <c r="L50" s="8">
        <v>32743</v>
      </c>
      <c r="M50" s="10">
        <v>14.2</v>
      </c>
      <c r="N50" s="10">
        <f t="shared" si="12"/>
        <v>32598</v>
      </c>
      <c r="O50" s="10">
        <v>2023</v>
      </c>
      <c r="P50" s="10">
        <v>38.4</v>
      </c>
      <c r="Q50" s="10">
        <f t="shared" si="13"/>
        <v>1878</v>
      </c>
      <c r="S50" s="8">
        <v>23102</v>
      </c>
      <c r="T50" s="10">
        <v>30.4</v>
      </c>
      <c r="U50">
        <f t="shared" si="14"/>
        <v>22957</v>
      </c>
      <c r="V50" s="8">
        <v>1513</v>
      </c>
      <c r="W50" s="10">
        <v>80.900000000000006</v>
      </c>
      <c r="X50" s="10">
        <f t="shared" si="15"/>
        <v>1368</v>
      </c>
    </row>
    <row r="51" spans="1:24" x14ac:dyDescent="0.35">
      <c r="A51">
        <f>(H56-H54)/2</f>
        <v>80</v>
      </c>
      <c r="B51" s="33">
        <f>SUM(H54:H56)/3</f>
        <v>1845.6666666666667</v>
      </c>
      <c r="C51">
        <v>200</v>
      </c>
      <c r="D51" s="33">
        <f t="shared" si="9"/>
        <v>1700.6666666666667</v>
      </c>
      <c r="E51" s="8">
        <v>21998</v>
      </c>
      <c r="F51" s="10">
        <v>80</v>
      </c>
      <c r="G51" s="10">
        <f t="shared" si="10"/>
        <v>21853</v>
      </c>
      <c r="H51" s="10">
        <v>2738</v>
      </c>
      <c r="I51" s="10">
        <v>180</v>
      </c>
      <c r="J51" s="10">
        <f t="shared" si="11"/>
        <v>2593</v>
      </c>
      <c r="L51" s="8">
        <v>31854</v>
      </c>
      <c r="M51" s="10">
        <v>14.2</v>
      </c>
      <c r="N51" s="10">
        <f t="shared" si="12"/>
        <v>31709</v>
      </c>
      <c r="O51" s="10">
        <v>2043</v>
      </c>
      <c r="P51" s="10">
        <v>38.4</v>
      </c>
      <c r="Q51" s="10">
        <f t="shared" si="13"/>
        <v>1898</v>
      </c>
      <c r="S51" s="8">
        <v>13396</v>
      </c>
      <c r="T51" s="10">
        <v>40.5</v>
      </c>
      <c r="U51">
        <f t="shared" si="14"/>
        <v>13251</v>
      </c>
      <c r="V51" s="8">
        <v>1464</v>
      </c>
      <c r="W51" s="10">
        <v>80.900000000000006</v>
      </c>
      <c r="X51" s="10">
        <f t="shared" si="15"/>
        <v>1319</v>
      </c>
    </row>
    <row r="52" spans="1:24" x14ac:dyDescent="0.35">
      <c r="B52" s="33"/>
      <c r="E52" s="8">
        <v>21758</v>
      </c>
      <c r="F52" s="10">
        <v>80</v>
      </c>
      <c r="G52" s="10">
        <f t="shared" si="10"/>
        <v>21613</v>
      </c>
      <c r="H52" s="10">
        <v>2722</v>
      </c>
      <c r="I52" s="10">
        <v>180</v>
      </c>
      <c r="J52" s="10">
        <f t="shared" si="11"/>
        <v>2577</v>
      </c>
      <c r="L52" s="8">
        <v>15972</v>
      </c>
      <c r="M52" s="10">
        <v>19.3</v>
      </c>
      <c r="N52" s="10">
        <f t="shared" si="12"/>
        <v>15827</v>
      </c>
      <c r="O52" s="10">
        <v>2113</v>
      </c>
      <c r="P52" s="10">
        <v>38.4</v>
      </c>
      <c r="Q52" s="10">
        <f t="shared" si="13"/>
        <v>1968</v>
      </c>
      <c r="S52" s="8">
        <v>13374</v>
      </c>
      <c r="T52" s="10">
        <v>40.5</v>
      </c>
      <c r="U52">
        <f t="shared" si="14"/>
        <v>13229</v>
      </c>
      <c r="V52" s="8">
        <v>879</v>
      </c>
      <c r="W52" s="10">
        <v>91</v>
      </c>
      <c r="X52" s="10">
        <f t="shared" si="15"/>
        <v>734</v>
      </c>
    </row>
    <row r="53" spans="1:24" x14ac:dyDescent="0.35">
      <c r="B53" s="33"/>
      <c r="E53" s="8">
        <v>22094</v>
      </c>
      <c r="F53" s="10">
        <v>80</v>
      </c>
      <c r="G53" s="10">
        <f t="shared" si="10"/>
        <v>21949</v>
      </c>
      <c r="H53" s="10">
        <v>2808</v>
      </c>
      <c r="I53" s="10">
        <v>180</v>
      </c>
      <c r="J53" s="10">
        <f t="shared" si="11"/>
        <v>2663</v>
      </c>
      <c r="L53" s="8">
        <v>16159</v>
      </c>
      <c r="M53" s="10">
        <v>19.3</v>
      </c>
      <c r="N53" s="10">
        <f t="shared" si="12"/>
        <v>16014</v>
      </c>
      <c r="O53" s="10">
        <v>1267</v>
      </c>
      <c r="P53" s="10">
        <v>43.2</v>
      </c>
      <c r="Q53" s="10">
        <f t="shared" si="13"/>
        <v>1122</v>
      </c>
      <c r="S53" s="8">
        <v>13429</v>
      </c>
      <c r="T53" s="10">
        <v>40.5</v>
      </c>
      <c r="U53">
        <f t="shared" si="14"/>
        <v>13284</v>
      </c>
      <c r="V53" s="8">
        <v>910</v>
      </c>
      <c r="W53" s="10">
        <v>91</v>
      </c>
      <c r="X53" s="10">
        <f t="shared" si="15"/>
        <v>765</v>
      </c>
    </row>
    <row r="54" spans="1:24" x14ac:dyDescent="0.35">
      <c r="B54" s="33">
        <f>C42/10</f>
        <v>2</v>
      </c>
      <c r="C54">
        <f>(D42/128356)</f>
        <v>0.64926194853895935</v>
      </c>
      <c r="D54">
        <f>LN(C54)</f>
        <v>-0.43191902500606766</v>
      </c>
      <c r="E54" s="8">
        <v>14170</v>
      </c>
      <c r="F54" s="10">
        <v>100</v>
      </c>
      <c r="G54" s="10">
        <f t="shared" si="10"/>
        <v>14025</v>
      </c>
      <c r="H54" s="10">
        <v>1787</v>
      </c>
      <c r="I54" s="10">
        <v>200</v>
      </c>
      <c r="J54" s="10">
        <f t="shared" si="11"/>
        <v>1642</v>
      </c>
      <c r="L54" s="8">
        <v>16097</v>
      </c>
      <c r="M54" s="10">
        <v>19.3</v>
      </c>
      <c r="N54" s="10">
        <f t="shared" si="12"/>
        <v>15952</v>
      </c>
      <c r="O54" s="10">
        <v>1269</v>
      </c>
      <c r="P54" s="10">
        <v>43.2</v>
      </c>
      <c r="Q54" s="10">
        <f t="shared" si="13"/>
        <v>1124</v>
      </c>
      <c r="S54" s="8">
        <v>7527</v>
      </c>
      <c r="T54" s="10">
        <v>50.6</v>
      </c>
      <c r="U54">
        <f t="shared" si="14"/>
        <v>7382</v>
      </c>
      <c r="V54" s="8">
        <v>872</v>
      </c>
      <c r="W54" s="10">
        <v>91</v>
      </c>
      <c r="X54" s="10">
        <f t="shared" si="15"/>
        <v>727</v>
      </c>
    </row>
    <row r="55" spans="1:24" x14ac:dyDescent="0.35">
      <c r="B55" s="33">
        <f t="shared" ref="B55:B62" si="16">C43/10</f>
        <v>4</v>
      </c>
      <c r="C55">
        <f t="shared" ref="C55:C63" si="17">(D43/128356)</f>
        <v>0.4087018396750704</v>
      </c>
      <c r="D55">
        <f t="shared" ref="D55:D63" si="18">LN(C55)</f>
        <v>-0.89476938713730314</v>
      </c>
      <c r="E55" s="8">
        <v>14291</v>
      </c>
      <c r="F55" s="10">
        <v>100</v>
      </c>
      <c r="G55" s="10">
        <f t="shared" si="10"/>
        <v>14146</v>
      </c>
      <c r="H55" s="10">
        <v>1803</v>
      </c>
      <c r="I55" s="10">
        <v>200</v>
      </c>
      <c r="J55" s="10">
        <f t="shared" si="11"/>
        <v>1658</v>
      </c>
      <c r="L55" s="23">
        <v>8976</v>
      </c>
      <c r="M55" s="14">
        <v>24.5</v>
      </c>
      <c r="N55" s="14">
        <f t="shared" si="12"/>
        <v>8831</v>
      </c>
      <c r="O55" s="14">
        <v>1322</v>
      </c>
      <c r="P55" s="14">
        <v>43.2</v>
      </c>
      <c r="Q55" s="14">
        <f t="shared" si="13"/>
        <v>1177</v>
      </c>
      <c r="S55" s="23">
        <v>7468</v>
      </c>
      <c r="T55" s="14">
        <v>50.6</v>
      </c>
      <c r="U55" s="13">
        <f t="shared" si="14"/>
        <v>7323</v>
      </c>
      <c r="V55" s="23"/>
      <c r="W55" s="14"/>
      <c r="X55" s="14"/>
    </row>
    <row r="56" spans="1:24" x14ac:dyDescent="0.35">
      <c r="B56" s="33">
        <f t="shared" si="16"/>
        <v>6</v>
      </c>
      <c r="C56">
        <f t="shared" si="17"/>
        <v>0.25998265241463847</v>
      </c>
      <c r="D56">
        <f t="shared" si="18"/>
        <v>-1.3471403716747461</v>
      </c>
      <c r="E56" s="23">
        <v>14456</v>
      </c>
      <c r="F56" s="14">
        <v>100</v>
      </c>
      <c r="G56" s="14">
        <f t="shared" si="10"/>
        <v>14311</v>
      </c>
      <c r="H56" s="14">
        <v>1947</v>
      </c>
      <c r="I56" s="14">
        <v>200</v>
      </c>
      <c r="J56" s="14">
        <f t="shared" si="11"/>
        <v>1802</v>
      </c>
    </row>
    <row r="57" spans="1:24" x14ac:dyDescent="0.35">
      <c r="B57" s="33">
        <f t="shared" si="16"/>
        <v>8</v>
      </c>
      <c r="C57">
        <f t="shared" si="17"/>
        <v>0.16987908629125245</v>
      </c>
      <c r="D57">
        <f t="shared" si="18"/>
        <v>-1.772668352105496</v>
      </c>
    </row>
    <row r="58" spans="1:24" x14ac:dyDescent="0.35">
      <c r="B58" s="33">
        <f t="shared" si="16"/>
        <v>10</v>
      </c>
      <c r="C58">
        <f t="shared" si="17"/>
        <v>0.11032337145647002</v>
      </c>
      <c r="D58">
        <f t="shared" si="18"/>
        <v>-2.2043394852636422</v>
      </c>
    </row>
    <row r="59" spans="1:24" x14ac:dyDescent="0.35">
      <c r="B59" s="33">
        <f t="shared" si="16"/>
        <v>12</v>
      </c>
      <c r="C59">
        <f t="shared" si="17"/>
        <v>7.6139798684907598E-2</v>
      </c>
      <c r="D59">
        <f t="shared" si="18"/>
        <v>-2.5751841720435271</v>
      </c>
      <c r="L59">
        <f>SUM(L42:L45)/4</f>
        <v>84819</v>
      </c>
      <c r="M59">
        <f>M44</f>
        <v>5</v>
      </c>
      <c r="N59">
        <f>L59-145</f>
        <v>84674</v>
      </c>
      <c r="O59" s="22">
        <f>(L42-L45)/2</f>
        <v>5259.5</v>
      </c>
      <c r="P59" s="25">
        <f>N59-O59</f>
        <v>79414.5</v>
      </c>
      <c r="Q59" s="15">
        <f>N59+O59</f>
        <v>89933.5</v>
      </c>
      <c r="S59">
        <f>SUM(S42:S44)/3</f>
        <v>84907</v>
      </c>
      <c r="T59">
        <f>T42</f>
        <v>10.1</v>
      </c>
      <c r="U59">
        <f>S59-145</f>
        <v>84762</v>
      </c>
      <c r="V59">
        <f>(S42-S44)/2</f>
        <v>2992.5</v>
      </c>
      <c r="W59" s="25">
        <f>U59-V59</f>
        <v>81769.5</v>
      </c>
      <c r="X59" s="25">
        <f>U59+V59</f>
        <v>87754.5</v>
      </c>
    </row>
    <row r="60" spans="1:24" x14ac:dyDescent="0.35">
      <c r="B60" s="33">
        <f t="shared" si="16"/>
        <v>14</v>
      </c>
      <c r="C60">
        <f t="shared" si="17"/>
        <v>4.7700665856420167E-2</v>
      </c>
      <c r="D60">
        <f t="shared" si="18"/>
        <v>-3.0428099219311795</v>
      </c>
      <c r="L60">
        <f>SUM(L46:L48)/3</f>
        <v>52355</v>
      </c>
      <c r="M60" s="16">
        <f>M46</f>
        <v>9.5</v>
      </c>
      <c r="N60">
        <f t="shared" ref="N60:N67" si="19">L60-145</f>
        <v>52210</v>
      </c>
      <c r="O60" s="8">
        <f>(L46-L48)/2</f>
        <v>1671.5</v>
      </c>
      <c r="P60" s="25">
        <f t="shared" ref="P60:P66" si="20">N60-O60</f>
        <v>50538.5</v>
      </c>
      <c r="Q60" s="15">
        <f t="shared" ref="Q60:Q66" si="21">N60+O60</f>
        <v>53881.5</v>
      </c>
      <c r="S60">
        <f>SUM(S45:S47)/3</f>
        <v>42632</v>
      </c>
      <c r="T60">
        <f>T46</f>
        <v>20.3</v>
      </c>
      <c r="U60">
        <f t="shared" ref="U60:U67" si="22">S60-145</f>
        <v>42487</v>
      </c>
      <c r="V60">
        <f>(S46-S47)/2</f>
        <v>218</v>
      </c>
      <c r="W60" s="25">
        <f t="shared" ref="W60:W67" si="23">U60-V60</f>
        <v>42269</v>
      </c>
      <c r="X60" s="25">
        <f t="shared" ref="X60:X67" si="24">U60+V60</f>
        <v>42705</v>
      </c>
    </row>
    <row r="61" spans="1:24" x14ac:dyDescent="0.35">
      <c r="B61" s="33">
        <f t="shared" si="16"/>
        <v>16</v>
      </c>
      <c r="C61">
        <f t="shared" si="17"/>
        <v>3.0524478793355979E-2</v>
      </c>
      <c r="D61">
        <f t="shared" si="18"/>
        <v>-3.4892263338778768</v>
      </c>
      <c r="L61" s="33">
        <f>SUM(L49:L51)/3</f>
        <v>32603.666666666668</v>
      </c>
      <c r="M61">
        <f>M50</f>
        <v>14.2</v>
      </c>
      <c r="N61" s="33">
        <f t="shared" si="19"/>
        <v>32458.666666666668</v>
      </c>
      <c r="O61" s="8">
        <f>(L50-L51)/2</f>
        <v>444.5</v>
      </c>
      <c r="P61" s="25">
        <f t="shared" si="20"/>
        <v>32014.166666666668</v>
      </c>
      <c r="Q61" s="15">
        <f t="shared" si="21"/>
        <v>32903.166666666672</v>
      </c>
      <c r="S61" s="33">
        <f>SUM(S48:S50)/3</f>
        <v>22942.666666666668</v>
      </c>
      <c r="T61">
        <f>T50</f>
        <v>30.4</v>
      </c>
      <c r="U61" s="33">
        <f t="shared" si="22"/>
        <v>22797.666666666668</v>
      </c>
      <c r="V61">
        <f>(S50-S48)/2</f>
        <v>210</v>
      </c>
      <c r="W61" s="25">
        <f t="shared" si="23"/>
        <v>22587.666666666668</v>
      </c>
      <c r="X61" s="25">
        <f t="shared" si="24"/>
        <v>23007.666666666668</v>
      </c>
    </row>
    <row r="62" spans="1:24" x14ac:dyDescent="0.35">
      <c r="B62" s="33">
        <f t="shared" si="16"/>
        <v>18</v>
      </c>
      <c r="C62">
        <f t="shared" si="17"/>
        <v>2.0341861697154788E-2</v>
      </c>
      <c r="D62">
        <f t="shared" si="18"/>
        <v>-3.8950743636832339</v>
      </c>
      <c r="L62" s="33">
        <f>SUM(L52:L54)/3</f>
        <v>16076</v>
      </c>
      <c r="M62">
        <f>M54</f>
        <v>19.3</v>
      </c>
      <c r="N62" s="33">
        <f t="shared" si="19"/>
        <v>15931</v>
      </c>
      <c r="O62" s="8">
        <f>(L53-L52)/2</f>
        <v>93.5</v>
      </c>
      <c r="P62" s="25">
        <f t="shared" si="20"/>
        <v>15837.5</v>
      </c>
      <c r="Q62" s="15">
        <f t="shared" si="21"/>
        <v>16024.5</v>
      </c>
      <c r="S62" s="33">
        <f>SUM(S51:S53)/3</f>
        <v>13399.666666666666</v>
      </c>
      <c r="T62">
        <f>T53</f>
        <v>40.5</v>
      </c>
      <c r="U62" s="33">
        <f t="shared" si="22"/>
        <v>13254.666666666666</v>
      </c>
      <c r="V62">
        <f>(S53-S52)/2</f>
        <v>27.5</v>
      </c>
      <c r="W62" s="25">
        <f t="shared" si="23"/>
        <v>13227.166666666666</v>
      </c>
      <c r="X62" s="25">
        <f t="shared" si="24"/>
        <v>13282.166666666666</v>
      </c>
    </row>
    <row r="63" spans="1:24" x14ac:dyDescent="0.35">
      <c r="B63" s="33">
        <f>C51/10</f>
        <v>20</v>
      </c>
      <c r="C63">
        <f t="shared" si="17"/>
        <v>1.3249607861468624E-2</v>
      </c>
      <c r="D63">
        <f t="shared" si="18"/>
        <v>-4.323787322348716</v>
      </c>
      <c r="L63" s="33">
        <f>SUM(L55,O42:O43)/3</f>
        <v>8946.6666666666661</v>
      </c>
      <c r="M63">
        <f>M55</f>
        <v>24.5</v>
      </c>
      <c r="N63" s="33">
        <f t="shared" si="19"/>
        <v>8801.6666666666661</v>
      </c>
      <c r="O63" s="8">
        <f>(O42-O43)/2</f>
        <v>54</v>
      </c>
      <c r="P63" s="25">
        <f t="shared" si="20"/>
        <v>8747.6666666666661</v>
      </c>
      <c r="Q63" s="15">
        <f t="shared" si="21"/>
        <v>8855.6666666666661</v>
      </c>
      <c r="S63" s="33">
        <f>SUM(S54:S55,V42)/3</f>
        <v>7557.666666666667</v>
      </c>
      <c r="T63">
        <f>T55</f>
        <v>50.6</v>
      </c>
      <c r="U63" s="33">
        <f t="shared" si="22"/>
        <v>7412.666666666667</v>
      </c>
      <c r="V63">
        <f>(V42-S55)/2</f>
        <v>105</v>
      </c>
      <c r="W63" s="25">
        <f t="shared" si="23"/>
        <v>7307.666666666667</v>
      </c>
      <c r="X63" s="25">
        <f t="shared" si="24"/>
        <v>7517.666666666667</v>
      </c>
    </row>
    <row r="64" spans="1:24" x14ac:dyDescent="0.35">
      <c r="L64" s="33">
        <f>SUM(O44:O46)/3</f>
        <v>5644.333333333333</v>
      </c>
      <c r="M64">
        <f>P46</f>
        <v>28.9</v>
      </c>
      <c r="N64" s="33">
        <f t="shared" si="19"/>
        <v>5499.333333333333</v>
      </c>
      <c r="O64" s="8">
        <f>(O46-O45)/2</f>
        <v>89.5</v>
      </c>
      <c r="P64" s="25">
        <f t="shared" si="20"/>
        <v>5409.833333333333</v>
      </c>
      <c r="Q64" s="15">
        <f t="shared" si="21"/>
        <v>5588.833333333333</v>
      </c>
      <c r="S64" s="33">
        <f>SUM(V43:V45)/3</f>
        <v>4358.333333333333</v>
      </c>
      <c r="T64">
        <f>W44</f>
        <v>60.5</v>
      </c>
      <c r="U64" s="33">
        <f t="shared" si="22"/>
        <v>4213.333333333333</v>
      </c>
      <c r="V64">
        <f>(V45-V44)/2</f>
        <v>42</v>
      </c>
      <c r="W64" s="25">
        <f t="shared" si="23"/>
        <v>4171.333333333333</v>
      </c>
      <c r="X64" s="25">
        <f t="shared" si="24"/>
        <v>4255.333333333333</v>
      </c>
    </row>
    <row r="65" spans="1:24" x14ac:dyDescent="0.35">
      <c r="A65" s="33">
        <f>D42-A42</f>
        <v>82164.166666666672</v>
      </c>
      <c r="B65" s="33">
        <f>D42+A42</f>
        <v>84509.166666666672</v>
      </c>
      <c r="D65">
        <f>A65/128501</f>
        <v>0.63940488141467122</v>
      </c>
      <c r="E65">
        <f>B65/128501</f>
        <v>0.65765376663735431</v>
      </c>
      <c r="G65">
        <f>LN(D65)</f>
        <v>-0.44721740801789417</v>
      </c>
      <c r="H65">
        <f>LN(E65)</f>
        <v>-0.41907667666437248</v>
      </c>
      <c r="I65">
        <f>(H65-G65)/2</f>
        <v>1.4070365676760843E-2</v>
      </c>
      <c r="L65" s="33">
        <f>SUM(O47:O49)/3</f>
        <v>3173.3333333333335</v>
      </c>
      <c r="M65">
        <f>P49</f>
        <v>33.799999999999997</v>
      </c>
      <c r="N65" s="33">
        <f t="shared" si="19"/>
        <v>3028.3333333333335</v>
      </c>
      <c r="O65" s="8">
        <f>(O48-O49)/2</f>
        <v>93</v>
      </c>
      <c r="P65" s="25">
        <f t="shared" si="20"/>
        <v>2935.3333333333335</v>
      </c>
      <c r="Q65" s="15">
        <f t="shared" si="21"/>
        <v>3121.3333333333335</v>
      </c>
      <c r="S65" s="33">
        <f>SUM(V46:V48)/3</f>
        <v>2463.6666666666665</v>
      </c>
      <c r="T65">
        <f>W47</f>
        <v>70.7</v>
      </c>
      <c r="U65" s="33">
        <f t="shared" si="22"/>
        <v>2318.6666666666665</v>
      </c>
      <c r="V65">
        <f>(V46-V48)/2</f>
        <v>4</v>
      </c>
      <c r="W65" s="25">
        <f t="shared" si="23"/>
        <v>2314.6666666666665</v>
      </c>
      <c r="X65" s="25">
        <f t="shared" si="24"/>
        <v>2322.6666666666665</v>
      </c>
    </row>
    <row r="66" spans="1:24" x14ac:dyDescent="0.35">
      <c r="A66" s="33">
        <f t="shared" ref="A66:A74" si="25">D43-A43</f>
        <v>52316.333333333336</v>
      </c>
      <c r="B66" s="33">
        <f t="shared" ref="B66:B74" si="26">D43+A43</f>
        <v>52602.333333333336</v>
      </c>
      <c r="D66">
        <f t="shared" ref="D66:D74" si="27">A66/128501</f>
        <v>0.40712783039301903</v>
      </c>
      <c r="E66">
        <f t="shared" ref="E66:E74" si="28">B66/128501</f>
        <v>0.40935349400653176</v>
      </c>
      <c r="G66">
        <f t="shared" ref="G66:G74" si="29">LN(D66)</f>
        <v>-0.8986280632624839</v>
      </c>
      <c r="H66">
        <f t="shared" ref="H66:H74" si="30">LN(E66)</f>
        <v>-0.89317620769706774</v>
      </c>
      <c r="I66">
        <f t="shared" ref="I66:I74" si="31">(H66-G66)/2</f>
        <v>2.7259277827080819E-3</v>
      </c>
      <c r="L66" s="33">
        <f>SUM(O50:O52)/3</f>
        <v>2059.6666666666665</v>
      </c>
      <c r="M66">
        <f>P51</f>
        <v>38.4</v>
      </c>
      <c r="N66" s="33">
        <f t="shared" si="19"/>
        <v>1914.6666666666665</v>
      </c>
      <c r="O66" s="8">
        <f>(O52-O50)/2</f>
        <v>45</v>
      </c>
      <c r="P66" s="25">
        <f t="shared" si="20"/>
        <v>1869.6666666666665</v>
      </c>
      <c r="Q66" s="15">
        <f t="shared" si="21"/>
        <v>1959.6666666666665</v>
      </c>
      <c r="S66" s="33">
        <f>SUM(V49:V51)/3</f>
        <v>1466</v>
      </c>
      <c r="T66">
        <f>W50</f>
        <v>80.900000000000006</v>
      </c>
      <c r="U66" s="33">
        <f t="shared" si="22"/>
        <v>1321</v>
      </c>
      <c r="V66">
        <f>(V50-V49)/2</f>
        <v>46</v>
      </c>
      <c r="W66" s="25">
        <f t="shared" si="23"/>
        <v>1275</v>
      </c>
      <c r="X66" s="25">
        <f t="shared" si="24"/>
        <v>1367</v>
      </c>
    </row>
    <row r="67" spans="1:24" x14ac:dyDescent="0.35">
      <c r="A67" s="33">
        <f t="shared" si="25"/>
        <v>33303.833333333336</v>
      </c>
      <c r="B67" s="33">
        <f t="shared" si="26"/>
        <v>33436.833333333336</v>
      </c>
      <c r="D67">
        <f t="shared" si="27"/>
        <v>0.2591717833583656</v>
      </c>
      <c r="E67">
        <f t="shared" si="28"/>
        <v>0.26020679475905506</v>
      </c>
      <c r="G67">
        <f t="shared" si="29"/>
        <v>-1.3502641809298843</v>
      </c>
      <c r="H67">
        <f t="shared" si="30"/>
        <v>-1.3462785996433986</v>
      </c>
      <c r="I67">
        <f t="shared" si="31"/>
        <v>1.9927906432428699E-3</v>
      </c>
      <c r="L67" s="33">
        <f>SUM(O53:O55)/3</f>
        <v>1286</v>
      </c>
      <c r="M67">
        <f>P55</f>
        <v>43.2</v>
      </c>
      <c r="N67" s="33">
        <f t="shared" si="19"/>
        <v>1141</v>
      </c>
      <c r="O67" s="23">
        <f>(O55-O53)/2</f>
        <v>27.5</v>
      </c>
      <c r="P67" s="25">
        <f>N67-O67</f>
        <v>1113.5</v>
      </c>
      <c r="Q67" s="15">
        <f>N67+O67</f>
        <v>1168.5</v>
      </c>
      <c r="S67" s="33">
        <f>SUM(V52:V54)/3</f>
        <v>887</v>
      </c>
      <c r="T67">
        <f>W53</f>
        <v>91</v>
      </c>
      <c r="U67" s="33">
        <f t="shared" si="22"/>
        <v>742</v>
      </c>
      <c r="V67">
        <f>(V53-V54)/2</f>
        <v>19</v>
      </c>
      <c r="W67" s="25">
        <f t="shared" si="23"/>
        <v>723</v>
      </c>
      <c r="X67" s="25">
        <f t="shared" si="24"/>
        <v>761</v>
      </c>
    </row>
    <row r="68" spans="1:24" x14ac:dyDescent="0.35">
      <c r="A68" s="33">
        <f t="shared" si="25"/>
        <v>21637</v>
      </c>
      <c r="B68" s="33">
        <f t="shared" si="26"/>
        <v>21973</v>
      </c>
      <c r="D68">
        <f t="shared" si="27"/>
        <v>0.16838001260690577</v>
      </c>
      <c r="E68">
        <f t="shared" si="28"/>
        <v>0.1709947782507529</v>
      </c>
      <c r="G68">
        <f t="shared" si="29"/>
        <v>-1.781531874200869</v>
      </c>
      <c r="H68">
        <f t="shared" si="30"/>
        <v>-1.7661222594910317</v>
      </c>
      <c r="I68">
        <f t="shared" si="31"/>
        <v>7.7048073549186302E-3</v>
      </c>
    </row>
    <row r="69" spans="1:24" x14ac:dyDescent="0.35">
      <c r="A69" s="33">
        <f t="shared" si="25"/>
        <v>13874.666666666666</v>
      </c>
      <c r="B69" s="33">
        <f t="shared" si="26"/>
        <v>14446.666666666666</v>
      </c>
      <c r="D69">
        <f t="shared" si="27"/>
        <v>0.10797321940425884</v>
      </c>
      <c r="E69">
        <f t="shared" si="28"/>
        <v>0.11242454663128432</v>
      </c>
      <c r="G69">
        <f t="shared" si="29"/>
        <v>-2.2258720510862688</v>
      </c>
      <c r="H69">
        <f t="shared" si="30"/>
        <v>-2.1854729789660583</v>
      </c>
      <c r="I69">
        <f t="shared" si="31"/>
        <v>2.0199536060105272E-2</v>
      </c>
    </row>
    <row r="70" spans="1:24" x14ac:dyDescent="0.35">
      <c r="A70" s="33">
        <f t="shared" si="25"/>
        <v>9575</v>
      </c>
      <c r="B70" s="33">
        <f t="shared" si="26"/>
        <v>9971</v>
      </c>
      <c r="D70">
        <f t="shared" si="27"/>
        <v>7.4513038809036508E-2</v>
      </c>
      <c r="E70">
        <f t="shared" si="28"/>
        <v>7.7594726889284912E-2</v>
      </c>
      <c r="G70">
        <f t="shared" si="29"/>
        <v>-2.5967811513394516</v>
      </c>
      <c r="H70">
        <f t="shared" si="30"/>
        <v>-2.5562558065595056</v>
      </c>
      <c r="I70">
        <f t="shared" si="31"/>
        <v>2.0262672389973035E-2</v>
      </c>
      <c r="M70">
        <f>(N58/128356)</f>
        <v>0</v>
      </c>
      <c r="T70">
        <f t="shared" ref="T70:T80" si="32">(U58/128356)</f>
        <v>0</v>
      </c>
    </row>
    <row r="71" spans="1:24" x14ac:dyDescent="0.35">
      <c r="A71" s="33">
        <f t="shared" si="25"/>
        <v>5998.666666666667</v>
      </c>
      <c r="B71" s="33">
        <f t="shared" si="26"/>
        <v>6246.666666666667</v>
      </c>
      <c r="D71">
        <f t="shared" si="27"/>
        <v>4.6681867585985068E-2</v>
      </c>
      <c r="E71">
        <f t="shared" si="28"/>
        <v>4.861181365644366E-2</v>
      </c>
      <c r="G71">
        <f t="shared" si="29"/>
        <v>-3.0643994640953451</v>
      </c>
      <c r="H71">
        <f t="shared" si="30"/>
        <v>-3.023888698263995</v>
      </c>
      <c r="I71">
        <f t="shared" si="31"/>
        <v>2.025538291567508E-2</v>
      </c>
      <c r="L71" s="42">
        <f>M59/10</f>
        <v>0.5</v>
      </c>
      <c r="M71">
        <f>(N59/128356)</f>
        <v>0.65968088753155285</v>
      </c>
      <c r="N71">
        <f>LN(M71)</f>
        <v>-0.41599906462736141</v>
      </c>
      <c r="S71" s="42">
        <f>T59/10</f>
        <v>1.01</v>
      </c>
      <c r="T71">
        <f t="shared" si="32"/>
        <v>0.66036648072548221</v>
      </c>
      <c r="U71">
        <f>LN(T71)</f>
        <v>-0.41496032424264356</v>
      </c>
    </row>
    <row r="72" spans="1:24" x14ac:dyDescent="0.35">
      <c r="A72" s="33">
        <f t="shared" si="25"/>
        <v>3878.5</v>
      </c>
      <c r="B72" s="33">
        <f t="shared" si="26"/>
        <v>3957.5</v>
      </c>
      <c r="D72">
        <f t="shared" si="27"/>
        <v>3.0182644493038965E-2</v>
      </c>
      <c r="E72">
        <f t="shared" si="28"/>
        <v>3.0797425700967308E-2</v>
      </c>
      <c r="G72">
        <f t="shared" si="29"/>
        <v>-3.5004882054573723</v>
      </c>
      <c r="H72">
        <f t="shared" si="30"/>
        <v>-3.4803241736331314</v>
      </c>
      <c r="I72">
        <f t="shared" si="31"/>
        <v>1.0082015912120434E-2</v>
      </c>
      <c r="L72" s="42">
        <f t="shared" ref="L72:L79" si="33">M60/10</f>
        <v>0.95</v>
      </c>
      <c r="M72">
        <f t="shared" ref="M72:M79" si="34">(N60/128356)</f>
        <v>0.4067593256256038</v>
      </c>
      <c r="N72">
        <f t="shared" ref="N72:N79" si="35">LN(M72)</f>
        <v>-0.89953360597776466</v>
      </c>
      <c r="S72" s="42">
        <f t="shared" ref="S72:S79" si="36">T60/10</f>
        <v>2.0300000000000002</v>
      </c>
      <c r="T72">
        <f t="shared" si="32"/>
        <v>0.33100906852815609</v>
      </c>
      <c r="U72">
        <f t="shared" ref="U72:U79" si="37">LN(T72)</f>
        <v>-1.1056095066143445</v>
      </c>
    </row>
    <row r="73" spans="1:24" x14ac:dyDescent="0.35">
      <c r="A73" s="33">
        <f t="shared" si="25"/>
        <v>2568</v>
      </c>
      <c r="B73" s="33">
        <f t="shared" si="26"/>
        <v>2654</v>
      </c>
      <c r="D73">
        <f t="shared" si="27"/>
        <v>1.9984280277974491E-2</v>
      </c>
      <c r="E73">
        <f t="shared" si="28"/>
        <v>2.065353577014965E-2</v>
      </c>
      <c r="G73">
        <f t="shared" si="29"/>
        <v>-3.9128093005784468</v>
      </c>
      <c r="H73">
        <f t="shared" si="30"/>
        <v>-3.8798687504961458</v>
      </c>
      <c r="I73">
        <f t="shared" si="31"/>
        <v>1.6470275041150506E-2</v>
      </c>
      <c r="L73" s="42">
        <f t="shared" si="33"/>
        <v>1.42</v>
      </c>
      <c r="M73">
        <f t="shared" si="34"/>
        <v>0.2528800108032867</v>
      </c>
      <c r="N73">
        <f t="shared" si="35"/>
        <v>-1.3748401683537748</v>
      </c>
      <c r="S73" s="42">
        <f t="shared" si="36"/>
        <v>3.04</v>
      </c>
      <c r="T73">
        <f t="shared" si="32"/>
        <v>0.17761278527428923</v>
      </c>
      <c r="U73">
        <f t="shared" si="37"/>
        <v>-1.7281494618581283</v>
      </c>
    </row>
    <row r="74" spans="1:24" x14ac:dyDescent="0.35">
      <c r="A74" s="33">
        <f t="shared" si="25"/>
        <v>1620.6666666666667</v>
      </c>
      <c r="B74" s="33">
        <f t="shared" si="26"/>
        <v>1780.6666666666667</v>
      </c>
      <c r="D74">
        <f t="shared" si="27"/>
        <v>1.26120938099055E-2</v>
      </c>
      <c r="E74">
        <f t="shared" si="28"/>
        <v>1.3857220306975563E-2</v>
      </c>
      <c r="G74">
        <f t="shared" si="29"/>
        <v>-4.3730990991803393</v>
      </c>
      <c r="H74">
        <f t="shared" si="30"/>
        <v>-4.2789488603865022</v>
      </c>
      <c r="I74">
        <f t="shared" si="31"/>
        <v>4.7075119396918552E-2</v>
      </c>
      <c r="L74" s="42">
        <f t="shared" si="33"/>
        <v>1.9300000000000002</v>
      </c>
      <c r="M74">
        <f t="shared" si="34"/>
        <v>0.12411574059646607</v>
      </c>
      <c r="N74">
        <f t="shared" si="35"/>
        <v>-2.0865407568094678</v>
      </c>
      <c r="S74" s="42">
        <f t="shared" si="36"/>
        <v>4.05</v>
      </c>
      <c r="T74">
        <f t="shared" si="32"/>
        <v>0.10326487789169704</v>
      </c>
      <c r="U74">
        <f t="shared" si="37"/>
        <v>-2.2704579617184368</v>
      </c>
    </row>
    <row r="75" spans="1:24" x14ac:dyDescent="0.35">
      <c r="A75" s="33"/>
      <c r="B75" s="33"/>
      <c r="L75" s="42">
        <f t="shared" si="33"/>
        <v>2.4500000000000002</v>
      </c>
      <c r="M75">
        <f t="shared" si="34"/>
        <v>6.8572304112520382E-2</v>
      </c>
      <c r="N75">
        <f t="shared" si="35"/>
        <v>-2.679866555909439</v>
      </c>
      <c r="S75" s="42">
        <f t="shared" si="36"/>
        <v>5.0600000000000005</v>
      </c>
      <c r="T75">
        <f t="shared" si="32"/>
        <v>5.7750838812885001E-2</v>
      </c>
      <c r="U75">
        <f t="shared" si="37"/>
        <v>-2.851617404787278</v>
      </c>
    </row>
    <row r="76" spans="1:24" x14ac:dyDescent="0.35">
      <c r="A76" s="33"/>
      <c r="B76" s="33"/>
      <c r="L76" s="42">
        <f t="shared" si="33"/>
        <v>2.8899999999999997</v>
      </c>
      <c r="M76">
        <f t="shared" si="34"/>
        <v>4.2844380732753692E-2</v>
      </c>
      <c r="N76">
        <f t="shared" si="35"/>
        <v>-3.1501807806297957</v>
      </c>
      <c r="S76" s="42">
        <f t="shared" si="36"/>
        <v>6.05</v>
      </c>
      <c r="T76">
        <f t="shared" si="32"/>
        <v>3.282537110328565E-2</v>
      </c>
      <c r="U76">
        <f t="shared" si="37"/>
        <v>-3.4165535533496243</v>
      </c>
    </row>
    <row r="77" spans="1:24" x14ac:dyDescent="0.35">
      <c r="A77" s="33"/>
      <c r="B77" s="33"/>
      <c r="L77" s="42">
        <f t="shared" si="33"/>
        <v>3.38</v>
      </c>
      <c r="M77">
        <f t="shared" si="34"/>
        <v>2.3593235480486564E-2</v>
      </c>
      <c r="N77">
        <f t="shared" si="35"/>
        <v>-3.7467952402202007</v>
      </c>
      <c r="S77" s="42">
        <f t="shared" si="36"/>
        <v>7.07</v>
      </c>
      <c r="T77">
        <f t="shared" si="32"/>
        <v>1.8064341882472704E-2</v>
      </c>
      <c r="U77">
        <f t="shared" si="37"/>
        <v>-4.0138153455762993</v>
      </c>
    </row>
    <row r="78" spans="1:24" x14ac:dyDescent="0.35">
      <c r="L78" s="42">
        <f t="shared" si="33"/>
        <v>3.84</v>
      </c>
      <c r="M78">
        <f t="shared" si="34"/>
        <v>1.4916845855796897E-2</v>
      </c>
      <c r="N78">
        <f t="shared" si="35"/>
        <v>-4.2052641103224122</v>
      </c>
      <c r="S78" s="42">
        <f t="shared" si="36"/>
        <v>8.09</v>
      </c>
      <c r="T78">
        <f t="shared" si="32"/>
        <v>1.0291688740689956E-2</v>
      </c>
      <c r="U78">
        <f t="shared" si="37"/>
        <v>-4.5764186278600372</v>
      </c>
    </row>
    <row r="79" spans="1:24" x14ac:dyDescent="0.35">
      <c r="L79" s="42">
        <f t="shared" si="33"/>
        <v>4.32</v>
      </c>
      <c r="M79">
        <f t="shared" si="34"/>
        <v>8.8893390258343984E-3</v>
      </c>
      <c r="N79">
        <f t="shared" si="35"/>
        <v>-4.7229025825202875</v>
      </c>
      <c r="S79" s="42">
        <f t="shared" si="36"/>
        <v>9.1</v>
      </c>
      <c r="T79">
        <f t="shared" si="32"/>
        <v>5.7807971579045781E-3</v>
      </c>
      <c r="U79">
        <f t="shared" si="37"/>
        <v>-5.153213689214982</v>
      </c>
    </row>
    <row r="80" spans="1:24" x14ac:dyDescent="0.35">
      <c r="M80">
        <f>(N68/128356)</f>
        <v>0</v>
      </c>
      <c r="T80">
        <f t="shared" si="32"/>
        <v>0</v>
      </c>
    </row>
    <row r="82" spans="11:23" x14ac:dyDescent="0.35">
      <c r="K82">
        <f>P59/128501</f>
        <v>0.61800686375981506</v>
      </c>
      <c r="L82">
        <f>Q59/128501</f>
        <v>0.69986614890156496</v>
      </c>
      <c r="N82">
        <f>LN(K82)</f>
        <v>-0.48125571517865423</v>
      </c>
      <c r="O82">
        <f>LN(L82)</f>
        <v>-0.35686617807772203</v>
      </c>
      <c r="P82">
        <f>(O82-N82)/2</f>
        <v>6.2194768550466101E-2</v>
      </c>
      <c r="R82">
        <f>W59/128501</f>
        <v>0.63633356938856511</v>
      </c>
      <c r="S82">
        <f>X59/128501</f>
        <v>0.68290908241959203</v>
      </c>
      <c r="U82">
        <f>LN(R82)</f>
        <v>-0.45203237296296744</v>
      </c>
      <c r="V82">
        <f>LN(S82)</f>
        <v>-0.38139354332378367</v>
      </c>
      <c r="W82">
        <f>(V82-U82)/2</f>
        <v>3.5319414819591888E-2</v>
      </c>
    </row>
    <row r="83" spans="11:23" x14ac:dyDescent="0.35">
      <c r="K83">
        <f t="shared" ref="K83:L83" si="38">P60/128501</f>
        <v>0.39329265920109568</v>
      </c>
      <c r="L83">
        <f t="shared" si="38"/>
        <v>0.41930802094925329</v>
      </c>
      <c r="N83">
        <f t="shared" ref="N83:N91" si="39">LN(K83)</f>
        <v>-0.9332012643483697</v>
      </c>
      <c r="O83">
        <f t="shared" ref="O83:O91" si="40">LN(L83)</f>
        <v>-0.86914949560786137</v>
      </c>
      <c r="P83">
        <f t="shared" ref="P83:P90" si="41">(O83-N83)/2</f>
        <v>3.2025884370254165E-2</v>
      </c>
      <c r="R83">
        <f t="shared" ref="R83:S83" si="42">W60/128501</f>
        <v>0.32893907440409026</v>
      </c>
      <c r="S83">
        <f t="shared" si="42"/>
        <v>0.33233204410860617</v>
      </c>
      <c r="U83">
        <f t="shared" ref="U83:U90" si="43">LN(R83)</f>
        <v>-1.1118827295475695</v>
      </c>
      <c r="V83">
        <f t="shared" ref="V83:V90" si="44">LN(S83)</f>
        <v>-1.1016206770080508</v>
      </c>
      <c r="W83">
        <f t="shared" ref="W83:W90" si="45">(V83-U83)/2</f>
        <v>5.1310262697593645E-3</v>
      </c>
    </row>
    <row r="84" spans="11:23" x14ac:dyDescent="0.35">
      <c r="K84">
        <f t="shared" ref="K84:L84" si="46">P61/128501</f>
        <v>0.24913554498927376</v>
      </c>
      <c r="L84">
        <f t="shared" si="46"/>
        <v>0.25605377908861932</v>
      </c>
      <c r="N84">
        <f t="shared" si="39"/>
        <v>-1.389758173239523</v>
      </c>
      <c r="O84">
        <f t="shared" si="40"/>
        <v>-1.3623677820002269</v>
      </c>
      <c r="P84">
        <f t="shared" si="41"/>
        <v>1.3695195619648048E-2</v>
      </c>
      <c r="R84">
        <f t="shared" ref="R84:S84" si="47">W61/128501</f>
        <v>0.17577813921033042</v>
      </c>
      <c r="S84">
        <f t="shared" si="47"/>
        <v>0.17904659626513933</v>
      </c>
      <c r="U84">
        <f t="shared" si="43"/>
        <v>-1.7385326518026223</v>
      </c>
      <c r="V84">
        <f t="shared" si="44"/>
        <v>-1.7201091926868912</v>
      </c>
      <c r="W84">
        <f t="shared" si="45"/>
        <v>9.2117295578655334E-3</v>
      </c>
    </row>
    <row r="85" spans="11:23" x14ac:dyDescent="0.35">
      <c r="K85">
        <f t="shared" ref="K85:L85" si="48">P62/128501</f>
        <v>0.12324806810841939</v>
      </c>
      <c r="L85">
        <f t="shared" si="48"/>
        <v>0.12470330970187002</v>
      </c>
      <c r="N85">
        <f t="shared" si="39"/>
        <v>-2.0935561407589041</v>
      </c>
      <c r="O85">
        <f t="shared" si="40"/>
        <v>-2.0818178853342468</v>
      </c>
      <c r="P85">
        <f t="shared" si="41"/>
        <v>5.8691277123286145E-3</v>
      </c>
      <c r="R85">
        <f t="shared" ref="R85:S85" si="49">W62/128501</f>
        <v>0.10293434811142844</v>
      </c>
      <c r="S85">
        <f t="shared" si="49"/>
        <v>0.10336236034479628</v>
      </c>
      <c r="U85">
        <f t="shared" si="43"/>
        <v>-2.2736638909527378</v>
      </c>
      <c r="V85">
        <f t="shared" si="44"/>
        <v>-2.2695144030553718</v>
      </c>
      <c r="W85">
        <f t="shared" si="45"/>
        <v>2.074743948683011E-3</v>
      </c>
    </row>
    <row r="86" spans="11:23" x14ac:dyDescent="0.35">
      <c r="K86">
        <f t="shared" ref="K86:L86" si="50">P63/128501</f>
        <v>6.8074697213770061E-2</v>
      </c>
      <c r="L86">
        <f t="shared" si="50"/>
        <v>6.8915157599292343E-2</v>
      </c>
      <c r="N86">
        <f t="shared" si="39"/>
        <v>-2.6871496882651829</v>
      </c>
      <c r="O86">
        <f t="shared" si="40"/>
        <v>-2.6748791309734821</v>
      </c>
      <c r="P86">
        <f t="shared" si="41"/>
        <v>6.135278645850395E-3</v>
      </c>
      <c r="R86">
        <f t="shared" ref="R86:S86" si="51">W63/128501</f>
        <v>5.6868558740139512E-2</v>
      </c>
      <c r="S86">
        <f t="shared" si="51"/>
        <v>5.8502787267543967E-2</v>
      </c>
      <c r="U86">
        <f t="shared" si="43"/>
        <v>-2.8670126610452429</v>
      </c>
      <c r="V86">
        <f t="shared" si="44"/>
        <v>-2.8386808802802994</v>
      </c>
      <c r="W86">
        <f t="shared" si="45"/>
        <v>1.4165890382471735E-2</v>
      </c>
    </row>
    <row r="87" spans="11:23" x14ac:dyDescent="0.35">
      <c r="K87">
        <f t="shared" ref="K87:L87" si="52">P64/128501</f>
        <v>4.209954267541368E-2</v>
      </c>
      <c r="L87">
        <f t="shared" si="52"/>
        <v>4.349252794401081E-2</v>
      </c>
      <c r="N87">
        <f t="shared" si="39"/>
        <v>-3.1677184011695791</v>
      </c>
      <c r="O87">
        <f t="shared" si="40"/>
        <v>-3.1351661270439459</v>
      </c>
      <c r="P87">
        <f t="shared" si="41"/>
        <v>1.6276137062816609E-2</v>
      </c>
      <c r="R87">
        <f t="shared" ref="R87:S87" si="53">W64/128501</f>
        <v>3.2461485384030729E-2</v>
      </c>
      <c r="S87">
        <f t="shared" si="53"/>
        <v>3.3115176794992512E-2</v>
      </c>
      <c r="U87">
        <f t="shared" si="43"/>
        <v>-3.4277009574980997</v>
      </c>
      <c r="V87">
        <f t="shared" si="44"/>
        <v>-3.4077635882404058</v>
      </c>
      <c r="W87">
        <f t="shared" si="45"/>
        <v>9.9686846288469244E-3</v>
      </c>
    </row>
    <row r="88" spans="11:23" x14ac:dyDescent="0.35">
      <c r="K88">
        <f t="shared" ref="K88:L88" si="54">P65/128501</f>
        <v>2.2842883194164509E-2</v>
      </c>
      <c r="L88">
        <f t="shared" si="54"/>
        <v>2.4290342747008455E-2</v>
      </c>
      <c r="N88">
        <f t="shared" si="39"/>
        <v>-3.779115667740709</v>
      </c>
      <c r="O88">
        <f t="shared" si="40"/>
        <v>-3.7176764254456067</v>
      </c>
      <c r="P88">
        <f t="shared" si="41"/>
        <v>3.0719621147551113E-2</v>
      </c>
      <c r="R88">
        <f t="shared" ref="R88:S88" si="55">W65/128501</f>
        <v>1.8012829990946892E-2</v>
      </c>
      <c r="S88">
        <f t="shared" si="55"/>
        <v>1.8075086315800393E-2</v>
      </c>
      <c r="U88">
        <f t="shared" si="43"/>
        <v>-4.016670997716222</v>
      </c>
      <c r="V88">
        <f t="shared" si="44"/>
        <v>-4.0132207355240697</v>
      </c>
      <c r="W88">
        <f t="shared" si="45"/>
        <v>1.7251310960761934E-3</v>
      </c>
    </row>
    <row r="89" spans="11:23" x14ac:dyDescent="0.35">
      <c r="K89">
        <f t="shared" ref="K89:L89" si="56">P66/128501</f>
        <v>1.4549821920970783E-2</v>
      </c>
      <c r="L89">
        <f t="shared" si="56"/>
        <v>1.5250205575572693E-2</v>
      </c>
      <c r="N89">
        <f t="shared" si="39"/>
        <v>-4.2301765245480709</v>
      </c>
      <c r="O89">
        <f t="shared" si="40"/>
        <v>-4.183162295654153</v>
      </c>
      <c r="P89">
        <f t="shared" si="41"/>
        <v>2.3507114446958965E-2</v>
      </c>
      <c r="R89">
        <f t="shared" ref="R89:S89" si="57">W66/128501</f>
        <v>9.9221017735270541E-3</v>
      </c>
      <c r="S89">
        <f t="shared" si="57"/>
        <v>1.0638049509342339E-2</v>
      </c>
      <c r="U89">
        <f t="shared" si="43"/>
        <v>-4.6129905077957716</v>
      </c>
      <c r="V89">
        <f t="shared" si="44"/>
        <v>-4.5433181286643487</v>
      </c>
      <c r="W89">
        <f t="shared" si="45"/>
        <v>3.483618956571144E-2</v>
      </c>
    </row>
    <row r="90" spans="11:23" x14ac:dyDescent="0.35">
      <c r="K90">
        <f t="shared" ref="K90:L90" si="58">P67/128501</f>
        <v>8.6653022155469602E-3</v>
      </c>
      <c r="L90">
        <f t="shared" si="58"/>
        <v>9.0933144489147941E-3</v>
      </c>
      <c r="N90">
        <f>LN(K90)</f>
        <v>-4.7484284786908759</v>
      </c>
      <c r="O90">
        <f t="shared" si="40"/>
        <v>-4.7002158114093859</v>
      </c>
      <c r="P90">
        <f t="shared" si="41"/>
        <v>2.4106333640744992E-2</v>
      </c>
      <c r="R90">
        <f t="shared" ref="R90:S90" si="59">W67/128501</f>
        <v>5.6264153586353411E-3</v>
      </c>
      <c r="S90">
        <f t="shared" si="59"/>
        <v>5.922132901689481E-3</v>
      </c>
      <c r="U90">
        <f>LN(R90)</f>
        <v>-5.180282743229534</v>
      </c>
      <c r="V90">
        <f t="shared" si="44"/>
        <v>-5.1290586075266127</v>
      </c>
      <c r="W90">
        <f t="shared" si="45"/>
        <v>2.561206785146064E-2</v>
      </c>
    </row>
  </sheetData>
  <mergeCells count="6">
    <mergeCell ref="S40:X40"/>
    <mergeCell ref="L4:N4"/>
    <mergeCell ref="G4:J4"/>
    <mergeCell ref="P4:R4"/>
    <mergeCell ref="E40:J40"/>
    <mergeCell ref="L40:Q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2022-09-08T08:20:46Z</dcterms:created>
  <dcterms:modified xsi:type="dcterms:W3CDTF">2022-09-12T01:35:26Z</dcterms:modified>
</cp:coreProperties>
</file>