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wangsic1_msu_edu/Documents/SPRIL 2023/CSTAT/Cases/Rebecca/"/>
    </mc:Choice>
  </mc:AlternateContent>
  <bookViews>
    <workbookView xWindow="0" yWindow="0" windowWidth="19200" windowHeight="7050"/>
  </bookViews>
  <sheets>
    <sheet name="Budget" sheetId="1" r:id="rId1"/>
    <sheet name="Effort Entry" sheetId="6" r:id="rId2"/>
    <sheet name="Effort Calculations Yr1" sheetId="2" r:id="rId3"/>
    <sheet name="Effort Calculations Yr2" sheetId="3" r:id="rId4"/>
    <sheet name="Effort Calculations Yr3" sheetId="4" r:id="rId5"/>
    <sheet name="Effort Calculation Yr4" sheetId="5" r:id="rId6"/>
    <sheet name="Effort Calculation Yr5" sheetId="7" r:id="rId7"/>
  </sheets>
  <definedNames>
    <definedName name="_xlnm.Print_Area" localSheetId="0">Budget!$A$1:$K$61</definedName>
  </definedNames>
  <calcPr calcId="162913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4" i="6" l="1"/>
  <c r="P34" i="6"/>
  <c r="L34" i="6"/>
  <c r="H34" i="6"/>
  <c r="D34" i="6"/>
  <c r="G42" i="1"/>
  <c r="H42" i="1"/>
  <c r="I42" i="1"/>
  <c r="J42" i="1"/>
  <c r="A13" i="7"/>
  <c r="A14" i="7"/>
  <c r="A15" i="7"/>
  <c r="A16" i="7"/>
  <c r="A17" i="7"/>
  <c r="A18" i="7"/>
  <c r="A13" i="5"/>
  <c r="A14" i="5"/>
  <c r="A15" i="5"/>
  <c r="A16" i="5"/>
  <c r="A17" i="5"/>
  <c r="A18" i="5"/>
  <c r="A13" i="4"/>
  <c r="A14" i="4"/>
  <c r="A15" i="4"/>
  <c r="A16" i="4"/>
  <c r="A17" i="4"/>
  <c r="A18" i="4"/>
  <c r="A13" i="3"/>
  <c r="A14" i="3"/>
  <c r="A15" i="3"/>
  <c r="A16" i="3"/>
  <c r="A17" i="3"/>
  <c r="A18" i="3"/>
  <c r="A14" i="2"/>
  <c r="A15" i="2"/>
  <c r="A16" i="2"/>
  <c r="A17" i="2"/>
  <c r="A18" i="2"/>
  <c r="A13" i="2"/>
  <c r="I4" i="2"/>
  <c r="I5" i="2"/>
  <c r="I6" i="2"/>
  <c r="C4" i="2"/>
  <c r="C5" i="2"/>
  <c r="C6" i="2"/>
  <c r="C7" i="2"/>
  <c r="I7" i="2"/>
  <c r="B7" i="3" l="1"/>
  <c r="B7" i="4" s="1"/>
  <c r="B7" i="5" s="1"/>
  <c r="B7" i="7" s="1"/>
  <c r="B6" i="3"/>
  <c r="B6" i="4" s="1"/>
  <c r="B6" i="5" s="1"/>
  <c r="B6" i="7" s="1"/>
  <c r="B5" i="3"/>
  <c r="B5" i="4" s="1"/>
  <c r="B5" i="5" s="1"/>
  <c r="B5" i="7" s="1"/>
  <c r="B4" i="3"/>
  <c r="B4" i="4" s="1"/>
  <c r="B4" i="5" s="1"/>
  <c r="B4" i="7" s="1"/>
  <c r="H19" i="6" l="1"/>
  <c r="L19" i="6" s="1"/>
  <c r="P19" i="6" s="1"/>
  <c r="T19" i="6" s="1"/>
  <c r="G19" i="6"/>
  <c r="K19" i="6" s="1"/>
  <c r="O19" i="6" s="1"/>
  <c r="S19" i="6" s="1"/>
  <c r="F19" i="6"/>
  <c r="J19" i="6" s="1"/>
  <c r="N19" i="6" s="1"/>
  <c r="R19" i="6" s="1"/>
  <c r="A9" i="1" l="1"/>
  <c r="D20" i="7" l="1"/>
  <c r="C20" i="7"/>
  <c r="D11" i="7"/>
  <c r="C11" i="7"/>
  <c r="B20" i="7"/>
  <c r="B11" i="7"/>
  <c r="D20" i="5"/>
  <c r="C20" i="5"/>
  <c r="D11" i="5"/>
  <c r="C11" i="5"/>
  <c r="B20" i="5"/>
  <c r="B11" i="5"/>
  <c r="D20" i="4"/>
  <c r="C20" i="4"/>
  <c r="D11" i="4"/>
  <c r="C11" i="4"/>
  <c r="B20" i="4"/>
  <c r="B11" i="4"/>
  <c r="D20" i="3"/>
  <c r="C20" i="3"/>
  <c r="D11" i="3"/>
  <c r="C11" i="3"/>
  <c r="B20" i="3"/>
  <c r="B11" i="3"/>
  <c r="D20" i="2"/>
  <c r="C20" i="2"/>
  <c r="D11" i="2"/>
  <c r="C11" i="2"/>
  <c r="B20" i="2"/>
  <c r="B11" i="2"/>
  <c r="B18" i="3" l="1"/>
  <c r="D7" i="3" l="1"/>
  <c r="D7" i="4" s="1"/>
  <c r="D7" i="5" s="1"/>
  <c r="D7" i="7" s="1"/>
  <c r="D6" i="3"/>
  <c r="D6" i="4" s="1"/>
  <c r="D6" i="5" s="1"/>
  <c r="D6" i="7" s="1"/>
  <c r="D5" i="3"/>
  <c r="D5" i="4" s="1"/>
  <c r="D5" i="5" s="1"/>
  <c r="D5" i="7" s="1"/>
  <c r="D4" i="3"/>
  <c r="D4" i="4" s="1"/>
  <c r="D4" i="5" s="1"/>
  <c r="D4" i="7" s="1"/>
  <c r="D13" i="7" l="1"/>
  <c r="D14" i="7"/>
  <c r="D15" i="7"/>
  <c r="D16" i="7"/>
  <c r="D17" i="7"/>
  <c r="D18" i="7"/>
  <c r="C13" i="7"/>
  <c r="C14" i="7"/>
  <c r="C15" i="7"/>
  <c r="C16" i="7"/>
  <c r="C17" i="7"/>
  <c r="C18" i="7"/>
  <c r="B13" i="7"/>
  <c r="B14" i="7"/>
  <c r="B15" i="7"/>
  <c r="B16" i="7"/>
  <c r="B17" i="7"/>
  <c r="B18" i="7"/>
  <c r="D12" i="7"/>
  <c r="C12" i="7"/>
  <c r="B12" i="7"/>
  <c r="T29" i="6"/>
  <c r="S29" i="6"/>
  <c r="S31" i="6" s="1"/>
  <c r="R29" i="6"/>
  <c r="R31" i="6" s="1"/>
  <c r="C34" i="7"/>
  <c r="B34" i="7"/>
  <c r="D28" i="7"/>
  <c r="D34" i="7" s="1"/>
  <c r="A12" i="7"/>
  <c r="D8" i="7"/>
  <c r="D27" i="7" s="1"/>
  <c r="C7" i="7"/>
  <c r="C6" i="7"/>
  <c r="C5" i="7"/>
  <c r="C4" i="7"/>
  <c r="K2" i="1"/>
  <c r="B18" i="2"/>
  <c r="B21" i="7" l="1"/>
  <c r="B23" i="7" s="1"/>
  <c r="D21" i="7"/>
  <c r="D23" i="7" s="1"/>
  <c r="D29" i="7"/>
  <c r="C21" i="7"/>
  <c r="C23" i="7" s="1"/>
  <c r="C8" i="7"/>
  <c r="E7" i="7" s="1"/>
  <c r="D30" i="7"/>
  <c r="B27" i="7"/>
  <c r="C27" i="7"/>
  <c r="C29" i="7" s="1"/>
  <c r="C30" i="7" s="1"/>
  <c r="D8" i="2"/>
  <c r="D8" i="3"/>
  <c r="C7" i="3"/>
  <c r="C6" i="3"/>
  <c r="C5" i="3"/>
  <c r="C4" i="3"/>
  <c r="D8" i="4"/>
  <c r="C7" i="4"/>
  <c r="C6" i="4"/>
  <c r="C5" i="4"/>
  <c r="C4" i="4"/>
  <c r="C6" i="5"/>
  <c r="D31" i="7" l="1"/>
  <c r="D24" i="7"/>
  <c r="D22" i="7"/>
  <c r="E6" i="7"/>
  <c r="C22" i="7"/>
  <c r="E5" i="7"/>
  <c r="C24" i="7"/>
  <c r="C31" i="7"/>
  <c r="E4" i="7"/>
  <c r="B24" i="7"/>
  <c r="B30" i="7"/>
  <c r="C8" i="4"/>
  <c r="E7" i="4" s="1"/>
  <c r="F23" i="7"/>
  <c r="B29" i="7"/>
  <c r="B22" i="7" s="1"/>
  <c r="B31" i="7" s="1"/>
  <c r="C8" i="2"/>
  <c r="E5" i="2" s="1"/>
  <c r="C8" i="3"/>
  <c r="E4" i="3" s="1"/>
  <c r="A19" i="1"/>
  <c r="A14" i="1"/>
  <c r="A8" i="1"/>
  <c r="K5" i="1"/>
  <c r="B5" i="1"/>
  <c r="C4" i="1"/>
  <c r="C3" i="1"/>
  <c r="C2" i="1"/>
  <c r="B1" i="7" s="1"/>
  <c r="B1" i="1"/>
  <c r="A26" i="1" l="1"/>
  <c r="A27" i="1"/>
  <c r="E8" i="7"/>
  <c r="E5" i="4"/>
  <c r="E6" i="4"/>
  <c r="E4" i="4"/>
  <c r="A29" i="1"/>
  <c r="A28" i="1"/>
  <c r="A30" i="1"/>
  <c r="E4" i="2"/>
  <c r="E7" i="2"/>
  <c r="E6" i="2"/>
  <c r="E5" i="3"/>
  <c r="E7" i="3"/>
  <c r="E6" i="3"/>
  <c r="A12" i="5"/>
  <c r="A12" i="4"/>
  <c r="A12" i="3"/>
  <c r="A12" i="2"/>
  <c r="E8" i="4" l="1"/>
  <c r="E8" i="2"/>
  <c r="E8" i="3"/>
  <c r="J45" i="1"/>
  <c r="C29" i="6"/>
  <c r="C31" i="6" s="1"/>
  <c r="D29" i="6"/>
  <c r="F29" i="6"/>
  <c r="F31" i="6" s="1"/>
  <c r="G29" i="6"/>
  <c r="G31" i="6" s="1"/>
  <c r="H29" i="6"/>
  <c r="J29" i="6"/>
  <c r="J31" i="6" s="1"/>
  <c r="K29" i="6"/>
  <c r="K31" i="6" s="1"/>
  <c r="L29" i="6"/>
  <c r="N29" i="6"/>
  <c r="N31" i="6" s="1"/>
  <c r="O29" i="6"/>
  <c r="O31" i="6" s="1"/>
  <c r="P29" i="6"/>
  <c r="B29" i="6"/>
  <c r="B31" i="6" s="1"/>
  <c r="D13" i="5" l="1"/>
  <c r="D14" i="5"/>
  <c r="D15" i="5"/>
  <c r="D16" i="5"/>
  <c r="D17" i="5"/>
  <c r="D18" i="5"/>
  <c r="C13" i="5"/>
  <c r="C14" i="5"/>
  <c r="C15" i="5"/>
  <c r="C16" i="5"/>
  <c r="C17" i="5"/>
  <c r="C18" i="5"/>
  <c r="B13" i="5"/>
  <c r="B14" i="5"/>
  <c r="B15" i="5"/>
  <c r="B16" i="5"/>
  <c r="B17" i="5"/>
  <c r="B18" i="5"/>
  <c r="D12" i="5"/>
  <c r="C12" i="5"/>
  <c r="B12" i="5"/>
  <c r="D13" i="4"/>
  <c r="D14" i="4"/>
  <c r="D15" i="4"/>
  <c r="D16" i="4"/>
  <c r="D17" i="4"/>
  <c r="D18" i="4"/>
  <c r="C13" i="4"/>
  <c r="C14" i="4"/>
  <c r="C15" i="4"/>
  <c r="C16" i="4"/>
  <c r="C17" i="4"/>
  <c r="C18" i="4"/>
  <c r="B13" i="4"/>
  <c r="B14" i="4"/>
  <c r="B15" i="4"/>
  <c r="B16" i="4"/>
  <c r="B17" i="4"/>
  <c r="B18" i="4"/>
  <c r="D12" i="4"/>
  <c r="C12" i="4"/>
  <c r="B12" i="4"/>
  <c r="D13" i="3"/>
  <c r="D14" i="3"/>
  <c r="D15" i="3"/>
  <c r="D16" i="3"/>
  <c r="D17" i="3"/>
  <c r="D18" i="3"/>
  <c r="D12" i="3"/>
  <c r="C13" i="3"/>
  <c r="C14" i="3"/>
  <c r="C15" i="3"/>
  <c r="C16" i="3"/>
  <c r="C17" i="3"/>
  <c r="C18" i="3"/>
  <c r="C12" i="3"/>
  <c r="B13" i="3"/>
  <c r="B14" i="3"/>
  <c r="B15" i="3"/>
  <c r="B16" i="3"/>
  <c r="B17" i="3"/>
  <c r="B12" i="3"/>
  <c r="D13" i="2"/>
  <c r="D14" i="2"/>
  <c r="D15" i="2"/>
  <c r="D16" i="2"/>
  <c r="D17" i="2"/>
  <c r="D18" i="2"/>
  <c r="D12" i="2"/>
  <c r="C18" i="2"/>
  <c r="C17" i="2"/>
  <c r="C16" i="2"/>
  <c r="C15" i="2"/>
  <c r="C14" i="2"/>
  <c r="C13" i="2"/>
  <c r="C12" i="2"/>
  <c r="B17" i="2"/>
  <c r="B16" i="2"/>
  <c r="B15" i="2"/>
  <c r="B14" i="2"/>
  <c r="B13" i="2"/>
  <c r="B12" i="2"/>
  <c r="C34" i="5"/>
  <c r="B34" i="5"/>
  <c r="D28" i="5"/>
  <c r="D34" i="5" s="1"/>
  <c r="D8" i="5"/>
  <c r="B27" i="5" s="1"/>
  <c r="B30" i="5" s="1"/>
  <c r="C7" i="5"/>
  <c r="C5" i="5"/>
  <c r="C4" i="5"/>
  <c r="B1" i="5"/>
  <c r="C34" i="4"/>
  <c r="B34" i="4"/>
  <c r="D28" i="4"/>
  <c r="D34" i="4" s="1"/>
  <c r="D27" i="4"/>
  <c r="B1" i="4"/>
  <c r="C34" i="3"/>
  <c r="B34" i="3"/>
  <c r="D28" i="3"/>
  <c r="D34" i="3" s="1"/>
  <c r="D27" i="3"/>
  <c r="B1" i="3"/>
  <c r="C34" i="2"/>
  <c r="B34" i="2"/>
  <c r="D29" i="4" l="1"/>
  <c r="D29" i="3"/>
  <c r="C8" i="5"/>
  <c r="B21" i="5"/>
  <c r="B23" i="5" s="1"/>
  <c r="D21" i="5"/>
  <c r="D23" i="5" s="1"/>
  <c r="B21" i="2"/>
  <c r="B24" i="2" s="1"/>
  <c r="D21" i="4"/>
  <c r="D23" i="4" s="1"/>
  <c r="B21" i="3"/>
  <c r="B23" i="3" s="1"/>
  <c r="D9" i="1" s="1"/>
  <c r="F9" i="1" s="1"/>
  <c r="G9" i="1" s="1"/>
  <c r="H9" i="1" s="1"/>
  <c r="I9" i="1" s="1"/>
  <c r="C21" i="4"/>
  <c r="C23" i="4" s="1"/>
  <c r="C21" i="5"/>
  <c r="C23" i="5" s="1"/>
  <c r="B21" i="4"/>
  <c r="B23" i="4" s="1"/>
  <c r="D21" i="3"/>
  <c r="D23" i="3" s="1"/>
  <c r="D21" i="2"/>
  <c r="D24" i="2" s="1"/>
  <c r="C21" i="3"/>
  <c r="C23" i="3" s="1"/>
  <c r="C21" i="2"/>
  <c r="C23" i="2" s="1"/>
  <c r="B29" i="5"/>
  <c r="C27" i="5"/>
  <c r="C29" i="5" s="1"/>
  <c r="D30" i="5"/>
  <c r="D27" i="5"/>
  <c r="D30" i="4"/>
  <c r="B27" i="4"/>
  <c r="B30" i="4" s="1"/>
  <c r="C27" i="4"/>
  <c r="B27" i="3"/>
  <c r="B30" i="3" s="1"/>
  <c r="D30" i="3"/>
  <c r="C27" i="3"/>
  <c r="C29" i="3" s="1"/>
  <c r="D22" i="5" l="1"/>
  <c r="B22" i="5"/>
  <c r="B31" i="5" s="1"/>
  <c r="J9" i="1"/>
  <c r="D31" i="4"/>
  <c r="D22" i="3"/>
  <c r="D24" i="3"/>
  <c r="D24" i="4"/>
  <c r="D22" i="4"/>
  <c r="C31" i="5"/>
  <c r="F23" i="4"/>
  <c r="F23" i="3"/>
  <c r="D31" i="3"/>
  <c r="F23" i="5"/>
  <c r="C30" i="5"/>
  <c r="D24" i="5"/>
  <c r="D29" i="5"/>
  <c r="D31" i="5" s="1"/>
  <c r="C22" i="5"/>
  <c r="B29" i="4"/>
  <c r="B22" i="4" s="1"/>
  <c r="B31" i="4" s="1"/>
  <c r="B24" i="4"/>
  <c r="C22" i="4"/>
  <c r="C29" i="4"/>
  <c r="C24" i="3"/>
  <c r="C30" i="3"/>
  <c r="B29" i="3"/>
  <c r="B22" i="3" s="1"/>
  <c r="B31" i="3" s="1"/>
  <c r="B24" i="3"/>
  <c r="C31" i="3"/>
  <c r="C22" i="3"/>
  <c r="K9" i="1" l="1"/>
  <c r="C24" i="4"/>
  <c r="C30" i="4"/>
  <c r="C31" i="4"/>
  <c r="D14" i="1" l="1"/>
  <c r="B1" i="2" l="1"/>
  <c r="B23" i="2" l="1"/>
  <c r="D8" i="1" s="1"/>
  <c r="D28" i="2"/>
  <c r="D34" i="2" s="1"/>
  <c r="F8" i="1" l="1"/>
  <c r="H8" i="1" s="1"/>
  <c r="I8" i="1" s="1"/>
  <c r="B27" i="2"/>
  <c r="B30" i="2" s="1"/>
  <c r="C27" i="2"/>
  <c r="C22" i="2" s="1"/>
  <c r="D30" i="2"/>
  <c r="D27" i="2" l="1"/>
  <c r="D29" i="2" s="1"/>
  <c r="C29" i="2"/>
  <c r="C24" i="2" l="1"/>
  <c r="C30" i="2"/>
  <c r="D23" i="2"/>
  <c r="F23" i="2" s="1"/>
  <c r="F42" i="1" s="1"/>
  <c r="D22" i="2"/>
  <c r="F19" i="1"/>
  <c r="C31" i="2"/>
  <c r="C33" i="1" l="1"/>
  <c r="C39" i="1"/>
  <c r="D39" i="1"/>
  <c r="D33" i="1"/>
  <c r="K43" i="1"/>
  <c r="E39" i="1"/>
  <c r="E33" i="1"/>
  <c r="G19" i="1"/>
  <c r="F14" i="1"/>
  <c r="D31" i="2"/>
  <c r="F21" i="1"/>
  <c r="F16" i="1" l="1"/>
  <c r="H19" i="1"/>
  <c r="G21" i="1"/>
  <c r="G14" i="1"/>
  <c r="H14" i="1" l="1"/>
  <c r="G16" i="1"/>
  <c r="I19" i="1"/>
  <c r="H21" i="1"/>
  <c r="B29" i="2"/>
  <c r="B22" i="2" s="1"/>
  <c r="B31" i="2" s="1"/>
  <c r="H16" i="1" l="1"/>
  <c r="I14" i="1"/>
  <c r="I21" i="1"/>
  <c r="J19" i="1"/>
  <c r="J21" i="1" l="1"/>
  <c r="K21" i="1" s="1"/>
  <c r="K19" i="1"/>
  <c r="I16" i="1"/>
  <c r="J14" i="1"/>
  <c r="G39" i="1"/>
  <c r="F11" i="1"/>
  <c r="F40" i="1"/>
  <c r="F49" i="1"/>
  <c r="K49" i="1" s="1"/>
  <c r="F53" i="1"/>
  <c r="K53" i="1" s="1"/>
  <c r="F57" i="1"/>
  <c r="F58" i="1" s="1"/>
  <c r="K58" i="1" s="1"/>
  <c r="K56" i="1"/>
  <c r="K52" i="1"/>
  <c r="K48" i="1"/>
  <c r="J16" i="1" l="1"/>
  <c r="K14" i="1"/>
  <c r="K16" i="1" s="1"/>
  <c r="G33" i="1"/>
  <c r="H33" i="1" s="1"/>
  <c r="G40" i="1"/>
  <c r="H39" i="1"/>
  <c r="F45" i="1"/>
  <c r="K57" i="1"/>
  <c r="G11" i="1" l="1"/>
  <c r="G45" i="1"/>
  <c r="I33" i="1"/>
  <c r="H40" i="1"/>
  <c r="I39" i="1"/>
  <c r="J33" i="1" l="1"/>
  <c r="K33" i="1" s="1"/>
  <c r="G23" i="1"/>
  <c r="G27" i="1"/>
  <c r="I40" i="1"/>
  <c r="J39" i="1"/>
  <c r="H11" i="1"/>
  <c r="H28" i="1" s="1"/>
  <c r="K28" i="1" s="1"/>
  <c r="H45" i="1"/>
  <c r="F26" i="1"/>
  <c r="K26" i="1" s="1"/>
  <c r="F23" i="1"/>
  <c r="J40" i="1" l="1"/>
  <c r="K39" i="1"/>
  <c r="H23" i="1"/>
  <c r="K27" i="1"/>
  <c r="G34" i="1"/>
  <c r="H34" i="1"/>
  <c r="I45" i="1"/>
  <c r="K45" i="1" s="1"/>
  <c r="F34" i="1"/>
  <c r="K40" i="1" l="1"/>
  <c r="F36" i="1"/>
  <c r="H61" i="1"/>
  <c r="H63" i="1" s="1"/>
  <c r="H65" i="1" s="1"/>
  <c r="H67" i="1" s="1"/>
  <c r="H36" i="1"/>
  <c r="G61" i="1"/>
  <c r="G63" i="1" s="1"/>
  <c r="G65" i="1" s="1"/>
  <c r="G67" i="1" s="1"/>
  <c r="G36" i="1"/>
  <c r="F61" i="1"/>
  <c r="F63" i="1" l="1"/>
  <c r="F65" i="1" l="1"/>
  <c r="F67" i="1" l="1"/>
  <c r="E6" i="5"/>
  <c r="E7" i="5"/>
  <c r="C24" i="5"/>
  <c r="E5" i="5"/>
  <c r="B24" i="5"/>
  <c r="E4" i="5"/>
  <c r="J8" i="1"/>
  <c r="J11" i="1" s="1"/>
  <c r="I11" i="1"/>
  <c r="I23" i="1" s="1"/>
  <c r="E8" i="5" l="1"/>
  <c r="K8" i="1"/>
  <c r="K11" i="1" s="1"/>
  <c r="I29" i="1"/>
  <c r="J30" i="1"/>
  <c r="J23" i="1"/>
  <c r="K23" i="1" s="1"/>
  <c r="K29" i="1" l="1"/>
  <c r="I34" i="1"/>
  <c r="J34" i="1"/>
  <c r="K30" i="1"/>
  <c r="K34" i="1" l="1"/>
  <c r="K36" i="1" s="1"/>
  <c r="I36" i="1"/>
  <c r="I61" i="1"/>
  <c r="J61" i="1"/>
  <c r="J36" i="1"/>
  <c r="I63" i="1" l="1"/>
  <c r="K61" i="1"/>
  <c r="J63" i="1"/>
  <c r="J65" i="1" s="1"/>
  <c r="J67" i="1" s="1"/>
  <c r="B37" i="3" l="1"/>
  <c r="B37" i="7"/>
  <c r="B37" i="4"/>
  <c r="B37" i="2"/>
  <c r="B33" i="6"/>
  <c r="B37" i="5"/>
  <c r="I65" i="1"/>
  <c r="K63" i="1"/>
  <c r="I67" i="1" l="1"/>
  <c r="K67" i="1" s="1"/>
  <c r="K65" i="1"/>
</calcChain>
</file>

<file path=xl/comments1.xml><?xml version="1.0" encoding="utf-8"?>
<comments xmlns="http://schemas.openxmlformats.org/spreadsheetml/2006/main">
  <authors>
    <author>Steven J. Pierce</author>
  </authors>
  <commentList>
    <comment ref="A65" authorId="0" shapeId="0">
      <text>
        <r>
          <rPr>
            <b/>
            <sz val="8"/>
            <color indexed="81"/>
            <rFont val="Tahoma"/>
            <family val="2"/>
          </rPr>
          <t>Steven J. Pierce:</t>
        </r>
        <r>
          <rPr>
            <sz val="8"/>
            <color indexed="81"/>
            <rFont val="Tahoma"/>
            <family val="2"/>
          </rPr>
          <t xml:space="preserve">
"State of Michigan: The vast majority of the state pays indirect cost at the rate of </t>
        </r>
        <r>
          <rPr>
            <b/>
            <sz val="8"/>
            <color indexed="81"/>
            <rFont val="Tahoma"/>
            <family val="2"/>
          </rPr>
          <t>20% total direct costs (TDC)</t>
        </r>
        <r>
          <rPr>
            <sz val="8"/>
            <color indexed="81"/>
            <rFont val="Tahoma"/>
            <family val="2"/>
          </rPr>
          <t xml:space="preserve"> although if the funds are federal grant funds being passed through the State of Michigan we can receive the full F&amp;A above. Please read your solicitation carefully!"
http://cga.msu.edu/PL/Portal/DocumentViewer.aspx?cga=aQBkAD0AMQA2ADUA </t>
        </r>
      </text>
    </comment>
  </commentList>
</comments>
</file>

<file path=xl/sharedStrings.xml><?xml version="1.0" encoding="utf-8"?>
<sst xmlns="http://schemas.openxmlformats.org/spreadsheetml/2006/main" count="281" uniqueCount="133">
  <si>
    <t>Type</t>
  </si>
  <si>
    <t>Salary</t>
  </si>
  <si>
    <t>YEAR 1</t>
  </si>
  <si>
    <t>TOTAL</t>
  </si>
  <si>
    <t>Staff</t>
  </si>
  <si>
    <t xml:space="preserve">Time </t>
  </si>
  <si>
    <t>Months</t>
  </si>
  <si>
    <t>Rate</t>
  </si>
  <si>
    <t>No Stu</t>
  </si>
  <si>
    <t>Fringe Benefits</t>
  </si>
  <si>
    <t>Equipment</t>
  </si>
  <si>
    <t>Travel</t>
  </si>
  <si>
    <t>Domestic</t>
  </si>
  <si>
    <t>Subcontracts</t>
  </si>
  <si>
    <t>TOTAL COST</t>
  </si>
  <si>
    <t>TOTAL STAFF SALARIES:</t>
  </si>
  <si>
    <t>TOTAL GRAD ASSISTANT SALARIES:</t>
  </si>
  <si>
    <t>TOTAL SALARIES:</t>
  </si>
  <si>
    <t>TOTAL FRINGE BENEFITS:</t>
  </si>
  <si>
    <t>TOTAL SALARIES AND FRINGES:</t>
  </si>
  <si>
    <t>TOTAL SUPPLIES AND SERVICES:</t>
  </si>
  <si>
    <t>TOTAL EQUIPMENT:</t>
  </si>
  <si>
    <t>TOTAL TRAVEL:</t>
  </si>
  <si>
    <t>TOTAL SUBCONTRACTS:</t>
  </si>
  <si>
    <t>Indirect Cost</t>
  </si>
  <si>
    <t>Other - Beginning----&gt;</t>
  </si>
  <si>
    <t>TOTAL OTHER:</t>
  </si>
  <si>
    <t>AMT OF SUBCONTRACT TO BE CHARGED IC  (1st 25K only)</t>
  </si>
  <si>
    <t>(per student)</t>
  </si>
  <si>
    <t xml:space="preserve">             MTDC (TD &lt; Tuition/Fees, Equip, Subcont)</t>
  </si>
  <si>
    <t>NIH Modules of $25,000</t>
  </si>
  <si>
    <t>PROJECT DATES (required):</t>
  </si>
  <si>
    <t>SP</t>
  </si>
  <si>
    <t>SUM</t>
  </si>
  <si>
    <t>FALL</t>
  </si>
  <si>
    <t>AN</t>
  </si>
  <si>
    <t>None</t>
  </si>
  <si>
    <t>SI Rate</t>
  </si>
  <si>
    <t>Graduate Research Assistants</t>
  </si>
  <si>
    <t>CSTAT BID #:</t>
  </si>
  <si>
    <t>CSTAT CASE ID:</t>
  </si>
  <si>
    <t>Annualized FTE</t>
  </si>
  <si>
    <t xml:space="preserve">Project Period: </t>
  </si>
  <si>
    <t>Duration (Months):</t>
  </si>
  <si>
    <t>During Project Period</t>
  </si>
  <si>
    <t>Annualized</t>
  </si>
  <si>
    <t>Total Hours of Work</t>
  </si>
  <si>
    <t>Project Period FTE</t>
  </si>
  <si>
    <t>Months of Effort</t>
  </si>
  <si>
    <t>of TDC</t>
  </si>
  <si>
    <t>TOTAL DIRECT COST (TDC)</t>
  </si>
  <si>
    <t>Health Yr 1 (Pro-rated)</t>
  </si>
  <si>
    <t>Tuition/Fees - Yr 1 (Pro-rated)</t>
  </si>
  <si>
    <t>Total Work Hours @ 1.00 FTE</t>
  </si>
  <si>
    <t>Hours of Effort</t>
  </si>
  <si>
    <t>Actual Available Work Hours</t>
  </si>
  <si>
    <t>Percent effort (relative to ATWH)</t>
  </si>
  <si>
    <t>Adjusted Total Work Hours (ATWH)</t>
  </si>
  <si>
    <t>Appointment Actual FTE</t>
  </si>
  <si>
    <t>DUE DATE:</t>
  </si>
  <si>
    <t xml:space="preserve">Adjustment reflects the actual FTE assignment. </t>
  </si>
  <si>
    <t>PROJECT TITLE:</t>
  </si>
  <si>
    <t xml:space="preserve">Student Hourly </t>
  </si>
  <si>
    <t>No Hrs</t>
  </si>
  <si>
    <t>TOTAL STUDENT HOURLY SALARIES:</t>
  </si>
  <si>
    <t>TBN Hourly</t>
  </si>
  <si>
    <t>Weeks</t>
  </si>
  <si>
    <t>Semester</t>
  </si>
  <si>
    <t>Total</t>
  </si>
  <si>
    <t>% Project Period</t>
  </si>
  <si>
    <t>Total Direct Costs</t>
  </si>
  <si>
    <t xml:space="preserve">-------&gt;   SUM = </t>
  </si>
  <si>
    <t>Comments</t>
  </si>
  <si>
    <r>
      <t>CLIENT(s):</t>
    </r>
    <r>
      <rPr>
        <sz val="12"/>
        <rFont val="Arial"/>
        <family val="2"/>
      </rPr>
      <t xml:space="preserve"> </t>
    </r>
  </si>
  <si>
    <t>CLIENT'S GRANTOR:</t>
  </si>
  <si>
    <t xml:space="preserve">
(RA)</t>
  </si>
  <si>
    <t>YEAR 2</t>
  </si>
  <si>
    <t>YEAR 3</t>
  </si>
  <si>
    <t>YEAR 4</t>
  </si>
  <si>
    <t xml:space="preserve">Staff </t>
  </si>
  <si>
    <t>Task</t>
  </si>
  <si>
    <t>Year 1</t>
  </si>
  <si>
    <t>Year 2</t>
  </si>
  <si>
    <t>Year 3</t>
  </si>
  <si>
    <t>Year 4</t>
  </si>
  <si>
    <t xml:space="preserve">Total Annualized FTE = </t>
  </si>
  <si>
    <t>Fall 19.5</t>
  </si>
  <si>
    <t>Spring 19.5</t>
  </si>
  <si>
    <t>Summer 13</t>
  </si>
  <si>
    <t>, Yr 1</t>
  </si>
  <si>
    <t>, Yr 2</t>
  </si>
  <si>
    <t>, Yr 3</t>
  </si>
  <si>
    <t>, Yr 4</t>
  </si>
  <si>
    <t>Fall</t>
  </si>
  <si>
    <t>Spring</t>
  </si>
  <si>
    <t>Summer</t>
  </si>
  <si>
    <t>Project Dates (x/x/20xx-x/x/20xx):</t>
  </si>
  <si>
    <t>Staff Statistician (Name, Title):</t>
  </si>
  <si>
    <t>Research Assistant (Name, level, time) :</t>
  </si>
  <si>
    <t>Student (Name):</t>
  </si>
  <si>
    <r>
      <t>Client(s):</t>
    </r>
    <r>
      <rPr>
        <sz val="12"/>
        <rFont val="Arial"/>
        <family val="2"/>
      </rPr>
      <t xml:space="preserve"> </t>
    </r>
  </si>
  <si>
    <t>Client's Grantor:</t>
  </si>
  <si>
    <t>Project Title:</t>
  </si>
  <si>
    <t>CSTAT Case ID:</t>
  </si>
  <si>
    <t>CSTAT Bid #:</t>
  </si>
  <si>
    <t>Inflationary Rate for Salaries:</t>
  </si>
  <si>
    <t>Normal # Weeks</t>
  </si>
  <si>
    <t>Year 5</t>
  </si>
  <si>
    <t>YEAR 5</t>
  </si>
  <si>
    <t>, Yr 5</t>
  </si>
  <si>
    <t>Software Fees</t>
  </si>
  <si>
    <t>Current Salary:</t>
  </si>
  <si>
    <t>Software fees ($300 if Total Annualized FTE is &gt; 5%, otherwise $150)</t>
  </si>
  <si>
    <t>Format of file name:  Client last name_Bid #_Budget_date (ex. 2022-1-30)</t>
  </si>
  <si>
    <t>Software fees (from budget page)</t>
  </si>
  <si>
    <t>Default-currently OSP/CGA prescribed rate is 3%</t>
  </si>
  <si>
    <t>Due to Funder Date:</t>
  </si>
  <si>
    <t>Due to Client Date:</t>
  </si>
  <si>
    <t>Enter data for rows 2 through 14 into column B</t>
  </si>
  <si>
    <t>Task - enter hours in shaded area   (you may overwrite task name, but do not add rows)</t>
  </si>
  <si>
    <t>Project coordination &amp; communications</t>
  </si>
  <si>
    <t>Writing &amp; scholarly products</t>
  </si>
  <si>
    <t>Data management &amp; analysis</t>
  </si>
  <si>
    <t>Training/teaching</t>
  </si>
  <si>
    <t>Other (provide description)</t>
  </si>
  <si>
    <t>Follow-up Date:</t>
  </si>
  <si>
    <t>Expected Funder Decision Date:</t>
  </si>
  <si>
    <t>Rebecca Egbert</t>
  </si>
  <si>
    <t>C1232</t>
  </si>
  <si>
    <t>6/1/2023-5/31/2024</t>
  </si>
  <si>
    <t>CVM Internal Grant</t>
  </si>
  <si>
    <t>Iodine and canine hypothyroidism</t>
  </si>
  <si>
    <t>Sichao Wang, Statistician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</si>
</sst>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0.0%"/>
    <numFmt numFmtId="165" formatCode="0.0000"/>
    <numFmt numFmtId="166" formatCode="0.0"/>
    <numFmt numFmtId="167" formatCode="0.000"/>
    <numFmt numFmtId="168" formatCode="&quot;$&quot;#,##0.00;[Red]&quot;$&quot;#,##0.00"/>
    <numFmt numFmtId="169" formatCode="&quot;$&quot;#,##0"/>
    <numFmt numFmtId="170" formatCode="&quot;$&quot;#,##0.00"/>
  </numFmts>
  <fonts count="29">
    <font>
      <sz val="10"/>
      <name val="MS Sans Serif"/>
    </font>
    <font>
      <sz val="10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CG Times (WN)"/>
    </font>
    <font>
      <sz val="12"/>
      <name val="MS Sans Serif"/>
      <family val="2"/>
    </font>
    <font>
      <sz val="11"/>
      <name val="Arial"/>
      <family val="2"/>
    </font>
    <font>
      <sz val="11"/>
      <name val="CG Times (WN)"/>
    </font>
    <font>
      <sz val="11"/>
      <name val="MS Sans Serif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i/>
      <sz val="11"/>
      <name val="Arial"/>
      <family val="2"/>
    </font>
    <font>
      <b/>
      <sz val="11"/>
      <name val="CG Times (WN)"/>
    </font>
    <font>
      <b/>
      <sz val="11"/>
      <name val="MS Sans Serif"/>
      <family val="2"/>
    </font>
    <font>
      <sz val="13"/>
      <name val="CG Times (WN)"/>
    </font>
    <font>
      <sz val="13"/>
      <name val="MS Sans Serif"/>
      <family val="2"/>
    </font>
    <font>
      <sz val="10"/>
      <color rgb="FF9C6500"/>
      <name val="Arial"/>
      <family val="2"/>
    </font>
    <font>
      <b/>
      <sz val="11"/>
      <name val="MS Sans Serif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MS Sans Serif"/>
      <family val="2"/>
    </font>
    <font>
      <sz val="10"/>
      <name val="Arial"/>
      <family val="2"/>
    </font>
    <font>
      <sz val="11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1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8" fontId="1" fillId="0" borderId="0" applyFont="0" applyFill="0" applyBorder="0" applyAlignment="0" applyProtection="0"/>
    <xf numFmtId="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2" borderId="0" applyNumberFormat="0" applyBorder="0" applyAlignment="0" applyProtection="0"/>
  </cellStyleXfs>
  <cellXfs count="253">
    <xf numFmtId="0" fontId="0" fillId="0" borderId="0" xfId="0"/>
    <xf numFmtId="0" fontId="23" fillId="0" borderId="0" xfId="0" applyFont="1"/>
    <xf numFmtId="0" fontId="24" fillId="0" borderId="0" xfId="0" applyFont="1" applyAlignment="1">
      <alignment wrapText="1"/>
    </xf>
    <xf numFmtId="2" fontId="0" fillId="0" borderId="0" xfId="0" applyNumberFormat="1"/>
    <xf numFmtId="0" fontId="24" fillId="0" borderId="0" xfId="0" applyFont="1"/>
    <xf numFmtId="0" fontId="24" fillId="3" borderId="0" xfId="0" applyFont="1" applyFill="1" applyAlignment="1">
      <alignment horizontal="right"/>
    </xf>
    <xf numFmtId="2" fontId="24" fillId="3" borderId="0" xfId="0" applyNumberFormat="1" applyFont="1" applyFill="1"/>
    <xf numFmtId="2" fontId="24" fillId="3" borderId="0" xfId="0" applyNumberFormat="1" applyFont="1" applyFill="1" applyAlignment="1">
      <alignment horizontal="right"/>
    </xf>
    <xf numFmtId="6" fontId="6" fillId="0" borderId="2" xfId="2" applyFont="1" applyFill="1" applyBorder="1" applyAlignment="1">
      <alignment vertical="top"/>
    </xf>
    <xf numFmtId="164" fontId="0" fillId="0" borderId="0" xfId="3" applyNumberFormat="1" applyFont="1"/>
    <xf numFmtId="6" fontId="6" fillId="0" borderId="1" xfId="2" applyFont="1" applyFill="1" applyBorder="1" applyAlignment="1">
      <alignment vertical="top"/>
    </xf>
    <xf numFmtId="0" fontId="6" fillId="0" borderId="17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2" xfId="0" applyFont="1" applyBorder="1" applyAlignment="1">
      <alignment vertical="top"/>
    </xf>
    <xf numFmtId="1" fontId="0" fillId="0" borderId="0" xfId="0" applyNumberFormat="1"/>
    <xf numFmtId="9" fontId="0" fillId="0" borderId="0" xfId="3" applyFont="1"/>
    <xf numFmtId="167" fontId="24" fillId="3" borderId="0" xfId="0" applyNumberFormat="1" applyFont="1" applyFill="1" applyAlignment="1">
      <alignment horizontal="right"/>
    </xf>
    <xf numFmtId="0" fontId="25" fillId="0" borderId="0" xfId="4" applyFont="1" applyFill="1" applyAlignment="1">
      <alignment horizontal="right" vertical="top"/>
    </xf>
    <xf numFmtId="0" fontId="25" fillId="0" borderId="0" xfId="4" applyFont="1" applyFill="1" applyAlignment="1">
      <alignment horizontal="right" vertical="top" wrapText="1"/>
    </xf>
    <xf numFmtId="0" fontId="25" fillId="0" borderId="0" xfId="4" applyFont="1" applyFill="1" applyAlignment="1">
      <alignment vertical="top"/>
    </xf>
    <xf numFmtId="0" fontId="26" fillId="0" borderId="0" xfId="4" applyFont="1" applyFill="1" applyAlignment="1">
      <alignment vertical="top"/>
    </xf>
    <xf numFmtId="2" fontId="21" fillId="0" borderId="0" xfId="4" applyNumberFormat="1" applyFont="1" applyFill="1" applyAlignment="1">
      <alignment horizontal="right" vertical="top"/>
    </xf>
    <xf numFmtId="9" fontId="21" fillId="0" borderId="0" xfId="3" applyFont="1" applyFill="1" applyAlignment="1">
      <alignment horizontal="right" vertical="top" wrapText="1"/>
    </xf>
    <xf numFmtId="9" fontId="21" fillId="0" borderId="0" xfId="4" applyNumberFormat="1" applyFont="1" applyFill="1" applyAlignment="1">
      <alignment vertical="top"/>
    </xf>
    <xf numFmtId="0" fontId="21" fillId="0" borderId="0" xfId="4" applyFont="1" applyFill="1" applyAlignment="1">
      <alignment vertical="top"/>
    </xf>
    <xf numFmtId="0" fontId="17" fillId="0" borderId="0" xfId="0" applyFont="1" applyAlignment="1">
      <alignment horizontal="right" vertical="top"/>
    </xf>
    <xf numFmtId="0" fontId="17" fillId="0" borderId="0" xfId="0" applyFont="1" applyAlignment="1">
      <alignment horizontal="right" vertical="top" wrapText="1"/>
    </xf>
    <xf numFmtId="0" fontId="17" fillId="0" borderId="0" xfId="0" applyFont="1" applyAlignment="1">
      <alignment vertical="top"/>
    </xf>
    <xf numFmtId="0" fontId="22" fillId="0" borderId="0" xfId="0" applyFont="1" applyAlignment="1">
      <alignment horizontal="right" vertical="top"/>
    </xf>
    <xf numFmtId="0" fontId="22" fillId="0" borderId="0" xfId="0" applyFont="1" applyAlignment="1">
      <alignment horizontal="right" vertical="top" wrapText="1"/>
    </xf>
    <xf numFmtId="0" fontId="22" fillId="0" borderId="0" xfId="0" applyFont="1" applyAlignment="1">
      <alignment vertical="top"/>
    </xf>
    <xf numFmtId="9" fontId="21" fillId="0" borderId="0" xfId="3" applyFont="1" applyFill="1" applyAlignment="1">
      <alignment vertical="top"/>
    </xf>
    <xf numFmtId="167" fontId="0" fillId="0" borderId="0" xfId="0" applyNumberFormat="1" applyAlignment="1">
      <alignment horizontal="left"/>
    </xf>
    <xf numFmtId="14" fontId="0" fillId="0" borderId="0" xfId="0" applyNumberFormat="1"/>
    <xf numFmtId="0" fontId="23" fillId="0" borderId="0" xfId="0" applyFont="1" applyAlignment="1">
      <alignment vertical="top" wrapText="1"/>
    </xf>
    <xf numFmtId="167" fontId="0" fillId="0" borderId="0" xfId="0" applyNumberFormat="1"/>
    <xf numFmtId="0" fontId="24" fillId="0" borderId="0" xfId="0" applyFont="1" applyAlignment="1">
      <alignment horizontal="center"/>
    </xf>
    <xf numFmtId="164" fontId="0" fillId="0" borderId="0" xfId="3" applyNumberFormat="1" applyFont="1" applyAlignment="1">
      <alignment horizontal="right" indent="3"/>
    </xf>
    <xf numFmtId="166" fontId="22" fillId="3" borderId="0" xfId="0" applyNumberFormat="1" applyFont="1" applyFill="1" applyAlignment="1">
      <alignment vertical="top"/>
    </xf>
    <xf numFmtId="166" fontId="23" fillId="3" borderId="0" xfId="0" applyNumberFormat="1" applyFont="1" applyFill="1" applyAlignment="1">
      <alignment horizontal="right" indent="2"/>
    </xf>
    <xf numFmtId="164" fontId="23" fillId="3" borderId="0" xfId="3" applyNumberFormat="1" applyFont="1" applyFill="1" applyAlignment="1">
      <alignment horizontal="right" indent="3"/>
    </xf>
    <xf numFmtId="0" fontId="24" fillId="3" borderId="20" xfId="0" applyFont="1" applyFill="1" applyBorder="1"/>
    <xf numFmtId="6" fontId="24" fillId="3" borderId="21" xfId="0" applyNumberFormat="1" applyFont="1" applyFill="1" applyBorder="1"/>
    <xf numFmtId="0" fontId="24" fillId="0" borderId="0" xfId="0" quotePrefix="1" applyFont="1" applyAlignment="1">
      <alignment horizontal="right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vertical="top" wrapText="1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/>
    </xf>
    <xf numFmtId="8" fontId="0" fillId="0" borderId="0" xfId="0" applyNumberFormat="1"/>
    <xf numFmtId="0" fontId="1" fillId="0" borderId="0" xfId="0" quotePrefix="1" applyFont="1"/>
    <xf numFmtId="8" fontId="21" fillId="0" borderId="0" xfId="1" applyFont="1" applyFill="1" applyAlignment="1">
      <alignment horizontal="right" vertical="top" wrapText="1"/>
    </xf>
    <xf numFmtId="2" fontId="23" fillId="3" borderId="0" xfId="0" applyNumberFormat="1" applyFont="1" applyFill="1" applyAlignment="1">
      <alignment horizontal="right" indent="2"/>
    </xf>
    <xf numFmtId="165" fontId="24" fillId="3" borderId="0" xfId="0" applyNumberFormat="1" applyFont="1" applyFill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right" vertical="top"/>
    </xf>
    <xf numFmtId="14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3" fillId="0" borderId="0" xfId="0" quotePrefix="1" applyFont="1" applyAlignment="1">
      <alignment vertical="top"/>
    </xf>
    <xf numFmtId="0" fontId="11" fillId="0" borderId="0" xfId="0" applyFont="1" applyAlignment="1">
      <alignment vertical="top"/>
    </xf>
    <xf numFmtId="6" fontId="11" fillId="0" borderId="0" xfId="2" applyFont="1" applyFill="1" applyBorder="1" applyAlignment="1">
      <alignment vertical="top"/>
    </xf>
    <xf numFmtId="6" fontId="6" fillId="0" borderId="7" xfId="1" applyNumberFormat="1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3" fillId="0" borderId="0" xfId="0" applyFont="1" applyAlignment="1">
      <alignment vertical="top" wrapText="1"/>
    </xf>
    <xf numFmtId="0" fontId="10" fillId="0" borderId="3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6" fontId="6" fillId="0" borderId="7" xfId="2" applyFont="1" applyFill="1" applyBorder="1" applyAlignment="1">
      <alignment vertical="top"/>
    </xf>
    <xf numFmtId="0" fontId="6" fillId="0" borderId="0" xfId="0" applyFont="1" applyAlignment="1">
      <alignment horizontal="left" vertical="top"/>
    </xf>
    <xf numFmtId="0" fontId="10" fillId="0" borderId="22" xfId="0" applyFont="1" applyBorder="1" applyAlignment="1">
      <alignment horizontal="left" vertical="top"/>
    </xf>
    <xf numFmtId="8" fontId="6" fillId="0" borderId="1" xfId="2" applyNumberFormat="1" applyFont="1" applyFill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6" fontId="6" fillId="0" borderId="6" xfId="2" applyFont="1" applyFill="1" applyBorder="1" applyAlignment="1">
      <alignment vertical="top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22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0" fontId="6" fillId="0" borderId="3" xfId="0" applyFont="1" applyBorder="1"/>
    <xf numFmtId="0" fontId="6" fillId="0" borderId="17" xfId="0" applyFont="1" applyBorder="1" applyAlignment="1">
      <alignment horizontal="left" wrapText="1"/>
    </xf>
    <xf numFmtId="2" fontId="6" fillId="0" borderId="1" xfId="0" applyNumberFormat="1" applyFont="1" applyBorder="1" applyAlignment="1">
      <alignment horizontal="center" vertical="top"/>
    </xf>
    <xf numFmtId="168" fontId="6" fillId="0" borderId="1" xfId="0" applyNumberFormat="1" applyFont="1" applyBorder="1" applyAlignment="1">
      <alignment horizontal="center" vertical="top"/>
    </xf>
    <xf numFmtId="6" fontId="6" fillId="0" borderId="0" xfId="2" applyFont="1" applyFill="1" applyBorder="1"/>
    <xf numFmtId="0" fontId="6" fillId="0" borderId="18" xfId="0" applyFont="1" applyBorder="1" applyAlignment="1">
      <alignment horizontal="left"/>
    </xf>
    <xf numFmtId="0" fontId="6" fillId="0" borderId="7" xfId="0" applyFont="1" applyBorder="1"/>
    <xf numFmtId="0" fontId="6" fillId="0" borderId="8" xfId="0" applyFont="1" applyBorder="1"/>
    <xf numFmtId="6" fontId="6" fillId="0" borderId="7" xfId="2" applyFont="1" applyFill="1" applyBorder="1"/>
    <xf numFmtId="0" fontId="11" fillId="0" borderId="10" xfId="0" applyFont="1" applyBorder="1"/>
    <xf numFmtId="6" fontId="11" fillId="0" borderId="0" xfId="2" applyFont="1" applyFill="1" applyBorder="1"/>
    <xf numFmtId="0" fontId="12" fillId="0" borderId="0" xfId="0" applyFont="1"/>
    <xf numFmtId="0" fontId="13" fillId="0" borderId="0" xfId="0" applyFont="1"/>
    <xf numFmtId="9" fontId="8" fillId="0" borderId="0" xfId="0" applyNumberFormat="1" applyFont="1" applyAlignment="1">
      <alignment vertical="top" wrapText="1"/>
    </xf>
    <xf numFmtId="0" fontId="1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5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6" fillId="0" borderId="1" xfId="0" applyFont="1" applyBorder="1" applyAlignment="1">
      <alignment vertical="top"/>
    </xf>
    <xf numFmtId="6" fontId="6" fillId="0" borderId="13" xfId="2" applyFont="1" applyFill="1" applyBorder="1" applyAlignment="1">
      <alignment vertical="top"/>
    </xf>
    <xf numFmtId="0" fontId="10" fillId="0" borderId="1" xfId="0" applyFont="1" applyBorder="1" applyAlignment="1">
      <alignment horizontal="center" vertical="top"/>
    </xf>
    <xf numFmtId="0" fontId="7" fillId="0" borderId="6" xfId="0" applyFont="1" applyBorder="1" applyAlignment="1">
      <alignment vertical="top"/>
    </xf>
    <xf numFmtId="6" fontId="6" fillId="0" borderId="1" xfId="1" quotePrefix="1" applyNumberFormat="1" applyFont="1" applyFill="1" applyBorder="1" applyAlignment="1">
      <alignment vertical="top"/>
    </xf>
    <xf numFmtId="6" fontId="6" fillId="0" borderId="1" xfId="1" applyNumberFormat="1" applyFont="1" applyFill="1" applyBorder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vertical="top" wrapText="1"/>
    </xf>
    <xf numFmtId="0" fontId="9" fillId="0" borderId="20" xfId="0" applyFont="1" applyBorder="1" applyAlignment="1">
      <alignment horizontal="left" vertical="top"/>
    </xf>
    <xf numFmtId="0" fontId="6" fillId="0" borderId="10" xfId="0" applyFont="1" applyBorder="1" applyAlignment="1">
      <alignment vertical="top"/>
    </xf>
    <xf numFmtId="0" fontId="9" fillId="0" borderId="0" xfId="0" applyFont="1" applyAlignment="1">
      <alignment horizontal="left" vertical="top"/>
    </xf>
    <xf numFmtId="6" fontId="9" fillId="0" borderId="0" xfId="2" applyFont="1" applyFill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15" xfId="0" applyFont="1" applyBorder="1" applyAlignment="1">
      <alignment vertical="top"/>
    </xf>
    <xf numFmtId="6" fontId="9" fillId="0" borderId="11" xfId="2" applyFont="1" applyFill="1" applyBorder="1" applyAlignment="1">
      <alignment vertical="top"/>
    </xf>
    <xf numFmtId="6" fontId="9" fillId="0" borderId="16" xfId="2" applyFont="1" applyFill="1" applyBorder="1" applyAlignment="1">
      <alignment vertical="top"/>
    </xf>
    <xf numFmtId="0" fontId="6" fillId="0" borderId="23" xfId="0" applyFont="1" applyBorder="1" applyAlignment="1">
      <alignment horizontal="right" vertical="top"/>
    </xf>
    <xf numFmtId="0" fontId="6" fillId="0" borderId="2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15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17" xfId="0" applyFont="1" applyBorder="1" applyAlignment="1">
      <alignment vertical="top"/>
    </xf>
    <xf numFmtId="0" fontId="9" fillId="0" borderId="20" xfId="0" applyFont="1" applyBorder="1" applyAlignment="1">
      <alignment vertical="top"/>
    </xf>
    <xf numFmtId="6" fontId="9" fillId="0" borderId="15" xfId="2" applyFont="1" applyFill="1" applyBorder="1" applyAlignment="1">
      <alignment vertical="top"/>
    </xf>
    <xf numFmtId="6" fontId="9" fillId="0" borderId="21" xfId="2" applyFont="1" applyFill="1" applyBorder="1" applyAlignment="1">
      <alignment vertical="top"/>
    </xf>
    <xf numFmtId="0" fontId="10" fillId="0" borderId="22" xfId="0" applyFont="1" applyBorder="1" applyAlignment="1">
      <alignment vertical="top"/>
    </xf>
    <xf numFmtId="0" fontId="9" fillId="0" borderId="17" xfId="0" applyFont="1" applyBorder="1" applyAlignment="1">
      <alignment vertical="top"/>
    </xf>
    <xf numFmtId="6" fontId="9" fillId="0" borderId="1" xfId="2" applyFont="1" applyFill="1" applyBorder="1" applyAlignment="1">
      <alignment vertical="top"/>
    </xf>
    <xf numFmtId="6" fontId="9" fillId="0" borderId="13" xfId="2" applyFont="1" applyFill="1" applyBorder="1" applyAlignment="1">
      <alignment vertical="top"/>
    </xf>
    <xf numFmtId="0" fontId="6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6" fontId="6" fillId="0" borderId="14" xfId="2" applyFont="1" applyFill="1" applyBorder="1" applyAlignment="1">
      <alignment vertical="top"/>
    </xf>
    <xf numFmtId="6" fontId="6" fillId="0" borderId="0" xfId="2" applyFont="1" applyFill="1" applyBorder="1" applyAlignment="1">
      <alignment vertical="top"/>
    </xf>
    <xf numFmtId="6" fontId="9" fillId="0" borderId="10" xfId="0" applyNumberFormat="1" applyFont="1" applyBorder="1" applyAlignment="1">
      <alignment vertical="top"/>
    </xf>
    <xf numFmtId="6" fontId="9" fillId="0" borderId="21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0" fontId="6" fillId="0" borderId="17" xfId="0" applyFont="1" applyBorder="1" applyAlignment="1">
      <alignment horizontal="center" vertical="top"/>
    </xf>
    <xf numFmtId="164" fontId="6" fillId="0" borderId="0" xfId="3" applyNumberFormat="1" applyFont="1" applyFill="1" applyBorder="1" applyAlignment="1">
      <alignment vertical="top"/>
    </xf>
    <xf numFmtId="0" fontId="9" fillId="0" borderId="18" xfId="0" applyFont="1" applyBorder="1" applyAlignment="1">
      <alignment vertical="top"/>
    </xf>
    <xf numFmtId="0" fontId="9" fillId="0" borderId="19" xfId="0" applyFont="1" applyBorder="1" applyAlignment="1">
      <alignment vertical="top"/>
    </xf>
    <xf numFmtId="6" fontId="9" fillId="0" borderId="19" xfId="0" applyNumberFormat="1" applyFont="1" applyBorder="1" applyAlignment="1">
      <alignment vertical="top"/>
    </xf>
    <xf numFmtId="6" fontId="9" fillId="0" borderId="9" xfId="0" applyNumberFormat="1" applyFont="1" applyBorder="1" applyAlignment="1">
      <alignment vertical="top"/>
    </xf>
    <xf numFmtId="6" fontId="8" fillId="0" borderId="0" xfId="0" applyNumberFormat="1" applyFont="1" applyAlignment="1">
      <alignment vertical="top"/>
    </xf>
    <xf numFmtId="166" fontId="0" fillId="0" borderId="0" xfId="0" applyNumberFormat="1" applyAlignment="1">
      <alignment horizontal="right" indent="2"/>
    </xf>
    <xf numFmtId="0" fontId="24" fillId="0" borderId="0" xfId="0" applyFont="1" applyAlignment="1">
      <alignment horizontal="right" wrapText="1"/>
    </xf>
    <xf numFmtId="2" fontId="0" fillId="0" borderId="0" xfId="0" applyNumberFormat="1" applyAlignment="1">
      <alignment horizontal="right" indent="2"/>
    </xf>
    <xf numFmtId="6" fontId="6" fillId="0" borderId="27" xfId="2" applyFont="1" applyFill="1" applyBorder="1" applyAlignment="1">
      <alignment vertical="top"/>
    </xf>
    <xf numFmtId="0" fontId="6" fillId="0" borderId="24" xfId="0" applyFont="1" applyBorder="1" applyAlignment="1">
      <alignment vertical="top"/>
    </xf>
    <xf numFmtId="6" fontId="9" fillId="0" borderId="26" xfId="2" applyFont="1" applyFill="1" applyBorder="1" applyAlignment="1">
      <alignment vertical="top"/>
    </xf>
    <xf numFmtId="6" fontId="9" fillId="0" borderId="10" xfId="2" applyFont="1" applyFill="1" applyBorder="1" applyAlignment="1">
      <alignment vertical="top"/>
    </xf>
    <xf numFmtId="6" fontId="9" fillId="0" borderId="27" xfId="2" applyFont="1" applyFill="1" applyBorder="1" applyAlignment="1">
      <alignment vertical="top"/>
    </xf>
    <xf numFmtId="6" fontId="6" fillId="0" borderId="25" xfId="2" applyFont="1" applyFill="1" applyBorder="1" applyAlignment="1">
      <alignment vertical="top"/>
    </xf>
    <xf numFmtId="6" fontId="9" fillId="0" borderId="11" xfId="2" applyFont="1" applyFill="1" applyBorder="1"/>
    <xf numFmtId="0" fontId="9" fillId="0" borderId="20" xfId="0" applyFont="1" applyBorder="1" applyAlignment="1">
      <alignment horizontal="left"/>
    </xf>
    <xf numFmtId="2" fontId="0" fillId="4" borderId="0" xfId="0" applyNumberFormat="1" applyFill="1" applyAlignment="1">
      <alignment vertical="top"/>
    </xf>
    <xf numFmtId="2" fontId="0" fillId="5" borderId="0" xfId="0" applyNumberFormat="1" applyFill="1" applyAlignment="1">
      <alignment vertical="top"/>
    </xf>
    <xf numFmtId="2" fontId="0" fillId="6" borderId="0" xfId="0" applyNumberFormat="1" applyFill="1" applyAlignment="1">
      <alignment vertical="top"/>
    </xf>
    <xf numFmtId="0" fontId="24" fillId="6" borderId="0" xfId="0" applyFont="1" applyFill="1" applyAlignment="1">
      <alignment horizontal="right" wrapText="1"/>
    </xf>
    <xf numFmtId="0" fontId="24" fillId="4" borderId="0" xfId="0" applyFont="1" applyFill="1" applyAlignment="1">
      <alignment horizontal="right" wrapText="1"/>
    </xf>
    <xf numFmtId="0" fontId="24" fillId="7" borderId="0" xfId="0" applyFont="1" applyFill="1" applyAlignment="1">
      <alignment horizontal="right" wrapText="1"/>
    </xf>
    <xf numFmtId="2" fontId="0" fillId="7" borderId="0" xfId="0" applyNumberFormat="1" applyFill="1" applyAlignment="1">
      <alignment vertical="top"/>
    </xf>
    <xf numFmtId="0" fontId="24" fillId="5" borderId="0" xfId="0" applyFont="1" applyFill="1" applyAlignment="1">
      <alignment horizontal="right" wrapText="1"/>
    </xf>
    <xf numFmtId="0" fontId="8" fillId="0" borderId="23" xfId="0" applyFont="1" applyBorder="1" applyAlignment="1">
      <alignment vertical="top"/>
    </xf>
    <xf numFmtId="0" fontId="1" fillId="0" borderId="0" xfId="0" applyFont="1" applyAlignment="1">
      <alignment horizontal="right"/>
    </xf>
    <xf numFmtId="0" fontId="10" fillId="0" borderId="4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top"/>
    </xf>
    <xf numFmtId="0" fontId="10" fillId="0" borderId="23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/>
    </xf>
    <xf numFmtId="0" fontId="10" fillId="0" borderId="23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1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6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23" xfId="0" applyFont="1" applyBorder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18" xfId="0" applyFont="1" applyBorder="1" applyAlignment="1">
      <alignment horizontal="left" vertical="top"/>
    </xf>
    <xf numFmtId="165" fontId="6" fillId="0" borderId="2" xfId="0" applyNumberFormat="1" applyFont="1" applyBorder="1" applyAlignment="1">
      <alignment horizontal="center" vertical="top"/>
    </xf>
    <xf numFmtId="0" fontId="6" fillId="0" borderId="17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/>
    </xf>
    <xf numFmtId="0" fontId="10" fillId="0" borderId="4" xfId="0" applyFont="1" applyBorder="1" applyAlignment="1">
      <alignment horizontal="center" vertical="top"/>
    </xf>
    <xf numFmtId="165" fontId="6" fillId="0" borderId="2" xfId="0" applyNumberFormat="1" applyFont="1" applyBorder="1" applyAlignment="1">
      <alignment vertical="top"/>
    </xf>
    <xf numFmtId="0" fontId="10" fillId="0" borderId="2" xfId="0" applyFont="1" applyBorder="1" applyAlignment="1">
      <alignment horizontal="center" vertical="top"/>
    </xf>
    <xf numFmtId="6" fontId="6" fillId="0" borderId="8" xfId="1" quotePrefix="1" applyNumberFormat="1" applyFont="1" applyFill="1" applyBorder="1" applyAlignment="1">
      <alignment vertical="top"/>
    </xf>
    <xf numFmtId="6" fontId="6" fillId="0" borderId="7" xfId="1" quotePrefix="1" applyNumberFormat="1" applyFont="1" applyFill="1" applyBorder="1" applyAlignment="1">
      <alignment vertical="top"/>
    </xf>
    <xf numFmtId="0" fontId="8" fillId="0" borderId="17" xfId="0" applyFont="1" applyBorder="1" applyAlignment="1">
      <alignment horizontal="right" vertical="top"/>
    </xf>
    <xf numFmtId="0" fontId="9" fillId="0" borderId="20" xfId="0" quotePrefix="1" applyFont="1" applyBorder="1" applyAlignment="1">
      <alignment horizontal="left" vertical="top"/>
    </xf>
    <xf numFmtId="0" fontId="9" fillId="0" borderId="10" xfId="0" quotePrefix="1" applyFont="1" applyBorder="1" applyAlignment="1">
      <alignment horizontal="left" vertical="top"/>
    </xf>
    <xf numFmtId="6" fontId="9" fillId="0" borderId="11" xfId="0" applyNumberFormat="1" applyFont="1" applyBorder="1" applyAlignment="1">
      <alignment vertical="top"/>
    </xf>
    <xf numFmtId="0" fontId="9" fillId="0" borderId="23" xfId="0" applyFont="1" applyBorder="1" applyAlignment="1">
      <alignment horizontal="right" vertical="top"/>
    </xf>
    <xf numFmtId="0" fontId="6" fillId="0" borderId="19" xfId="0" applyFont="1" applyBorder="1" applyAlignment="1">
      <alignment horizontal="left" vertical="top"/>
    </xf>
    <xf numFmtId="0" fontId="27" fillId="0" borderId="17" xfId="0" applyFont="1" applyBorder="1" applyAlignment="1">
      <alignment vertical="top"/>
    </xf>
    <xf numFmtId="0" fontId="27" fillId="0" borderId="0" xfId="0" applyFont="1" applyAlignment="1">
      <alignment vertical="top"/>
    </xf>
    <xf numFmtId="6" fontId="27" fillId="0" borderId="0" xfId="0" applyNumberFormat="1" applyFont="1" applyAlignment="1">
      <alignment vertical="top"/>
    </xf>
    <xf numFmtId="6" fontId="27" fillId="0" borderId="6" xfId="0" applyNumberFormat="1" applyFont="1" applyBorder="1" applyAlignment="1">
      <alignment vertical="top"/>
    </xf>
    <xf numFmtId="0" fontId="6" fillId="0" borderId="0" xfId="0" applyFont="1" applyAlignment="1">
      <alignment horizontal="right" vertical="top"/>
    </xf>
    <xf numFmtId="10" fontId="6" fillId="0" borderId="1" xfId="0" applyNumberFormat="1" applyFont="1" applyBorder="1" applyAlignment="1">
      <alignment horizontal="center" vertical="top"/>
    </xf>
    <xf numFmtId="169" fontId="6" fillId="0" borderId="1" xfId="0" applyNumberFormat="1" applyFont="1" applyBorder="1" applyAlignment="1">
      <alignment vertical="top"/>
    </xf>
    <xf numFmtId="169" fontId="6" fillId="0" borderId="6" xfId="0" applyNumberFormat="1" applyFont="1" applyBorder="1" applyAlignment="1">
      <alignment vertical="top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6" fontId="6" fillId="0" borderId="11" xfId="2" applyFont="1" applyFill="1" applyBorder="1" applyAlignment="1">
      <alignment vertical="top"/>
    </xf>
    <xf numFmtId="5" fontId="6" fillId="0" borderId="1" xfId="0" applyNumberFormat="1" applyFont="1" applyBorder="1" applyAlignment="1">
      <alignment horizontal="center" vertical="top"/>
    </xf>
    <xf numFmtId="5" fontId="6" fillId="0" borderId="1" xfId="1" applyNumberFormat="1" applyFont="1" applyFill="1" applyBorder="1" applyAlignment="1">
      <alignment vertical="top"/>
    </xf>
    <xf numFmtId="0" fontId="11" fillId="0" borderId="10" xfId="0" applyFont="1" applyBorder="1" applyAlignment="1">
      <alignment vertical="top"/>
    </xf>
    <xf numFmtId="0" fontId="11" fillId="0" borderId="15" xfId="0" applyFont="1" applyBorder="1" applyAlignment="1">
      <alignment vertical="top"/>
    </xf>
    <xf numFmtId="0" fontId="9" fillId="0" borderId="22" xfId="0" applyFont="1" applyBorder="1" applyAlignment="1">
      <alignment vertical="top"/>
    </xf>
    <xf numFmtId="0" fontId="9" fillId="0" borderId="23" xfId="0" applyFont="1" applyBorder="1" applyAlignment="1">
      <alignment vertical="top"/>
    </xf>
    <xf numFmtId="6" fontId="9" fillId="0" borderId="23" xfId="0" applyNumberFormat="1" applyFont="1" applyBorder="1" applyAlignment="1">
      <alignment vertical="top"/>
    </xf>
    <xf numFmtId="6" fontId="9" fillId="0" borderId="5" xfId="0" applyNumberFormat="1" applyFont="1" applyBorder="1" applyAlignment="1">
      <alignment vertical="top"/>
    </xf>
    <xf numFmtId="0" fontId="24" fillId="0" borderId="0" xfId="0" applyFont="1" applyAlignment="1">
      <alignment horizontal="right"/>
    </xf>
    <xf numFmtId="5" fontId="6" fillId="0" borderId="2" xfId="1" applyNumberFormat="1" applyFont="1" applyFill="1" applyBorder="1" applyAlignment="1">
      <alignment vertical="top"/>
    </xf>
    <xf numFmtId="0" fontId="6" fillId="0" borderId="7" xfId="0" applyFont="1" applyBorder="1" applyAlignment="1">
      <alignment horizontal="center" vertical="top"/>
    </xf>
    <xf numFmtId="10" fontId="6" fillId="0" borderId="7" xfId="3" applyNumberFormat="1" applyFont="1" applyFill="1" applyBorder="1" applyAlignment="1">
      <alignment horizontal="center" vertical="top"/>
    </xf>
    <xf numFmtId="0" fontId="24" fillId="8" borderId="0" xfId="0" applyFont="1" applyFill="1" applyAlignment="1">
      <alignment horizontal="right" wrapText="1"/>
    </xf>
    <xf numFmtId="2" fontId="0" fillId="8" borderId="0" xfId="0" applyNumberFormat="1" applyFill="1" applyAlignment="1">
      <alignment vertical="top"/>
    </xf>
    <xf numFmtId="0" fontId="6" fillId="0" borderId="5" xfId="0" applyFont="1" applyBorder="1"/>
    <xf numFmtId="6" fontId="6" fillId="0" borderId="9" xfId="2" applyFont="1" applyFill="1" applyBorder="1"/>
    <xf numFmtId="6" fontId="6" fillId="0" borderId="21" xfId="2" applyFont="1" applyFill="1" applyBorder="1" applyAlignment="1">
      <alignment vertical="top"/>
    </xf>
    <xf numFmtId="166" fontId="1" fillId="0" borderId="0" xfId="0" applyNumberFormat="1" applyFont="1" applyAlignment="1">
      <alignment horizontal="right" vertical="top" indent="2"/>
    </xf>
    <xf numFmtId="2" fontId="1" fillId="0" borderId="0" xfId="0" applyNumberFormat="1" applyFont="1" applyAlignment="1">
      <alignment horizontal="right" vertical="top" indent="2"/>
    </xf>
    <xf numFmtId="166" fontId="0" fillId="0" borderId="0" xfId="0" applyNumberFormat="1" applyAlignment="1">
      <alignment horizontal="right" vertical="top" indent="2"/>
    </xf>
    <xf numFmtId="2" fontId="0" fillId="0" borderId="0" xfId="0" applyNumberFormat="1" applyAlignment="1">
      <alignment horizontal="right" vertical="top" indent="2"/>
    </xf>
    <xf numFmtId="0" fontId="6" fillId="0" borderId="17" xfId="0" applyFont="1" applyBorder="1" applyAlignment="1">
      <alignment horizontal="right" vertical="top"/>
    </xf>
    <xf numFmtId="170" fontId="28" fillId="0" borderId="8" xfId="0" applyNumberFormat="1" applyFont="1" applyBorder="1" applyAlignment="1">
      <alignment horizontal="left" vertical="top" wrapText="1"/>
    </xf>
    <xf numFmtId="0" fontId="1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14" fontId="0" fillId="9" borderId="0" xfId="0" applyNumberFormat="1" applyFill="1" applyAlignment="1">
      <alignment horizontal="left"/>
    </xf>
    <xf numFmtId="9" fontId="0" fillId="9" borderId="0" xfId="0" applyNumberFormat="1" applyFill="1" applyAlignment="1">
      <alignment horizontal="left"/>
    </xf>
    <xf numFmtId="6" fontId="24" fillId="0" borderId="0" xfId="0" applyNumberFormat="1" applyFont="1"/>
    <xf numFmtId="164" fontId="9" fillId="0" borderId="3" xfId="0" applyNumberFormat="1" applyFont="1" applyBorder="1" applyAlignment="1">
      <alignment vertical="top"/>
    </xf>
    <xf numFmtId="0" fontId="0" fillId="0" borderId="0" xfId="0" applyAlignment="1">
      <alignment horizontal="right"/>
    </xf>
    <xf numFmtId="6" fontId="0" fillId="0" borderId="0" xfId="0" applyNumberFormat="1"/>
    <xf numFmtId="0" fontId="24" fillId="0" borderId="28" xfId="0" applyFont="1" applyBorder="1" applyAlignment="1">
      <alignment wrapText="1"/>
    </xf>
    <xf numFmtId="14" fontId="1" fillId="9" borderId="0" xfId="0" applyNumberFormat="1" applyFont="1" applyFill="1" applyAlignment="1">
      <alignment horizontal="left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2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4" fillId="6" borderId="0" xfId="0" applyFont="1" applyFill="1" applyAlignment="1">
      <alignment horizontal="center"/>
    </xf>
    <xf numFmtId="0" fontId="24" fillId="7" borderId="0" xfId="0" applyFont="1" applyFill="1" applyAlignment="1">
      <alignment horizontal="center"/>
    </xf>
    <xf numFmtId="0" fontId="24" fillId="8" borderId="0" xfId="0" applyFont="1" applyFill="1" applyAlignment="1">
      <alignment horizontal="center"/>
    </xf>
    <xf numFmtId="0" fontId="24" fillId="0" borderId="0" xfId="0" applyFont="1" applyAlignment="1">
      <alignment horizontal="center"/>
    </xf>
  </cellXfs>
  <cellStyles count="5">
    <cellStyle name="Currency" xfId="1" builtinId="4"/>
    <cellStyle name="Currency [0]" xfId="2" builtinId="7"/>
    <cellStyle name="Neutral" xfId="4" builtinId="28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1"/>
  <sheetViews>
    <sheetView tabSelected="1" zoomScaleNormal="100" workbookViewId="0">
      <selection activeCell="E71" sqref="E71"/>
    </sheetView>
  </sheetViews>
  <sheetFormatPr defaultColWidth="9.1796875" defaultRowHeight="15.5"/>
  <cols>
    <col min="1" max="1" width="30.1796875" style="60" customWidth="1"/>
    <col min="2" max="2" width="9.54296875" style="60" customWidth="1"/>
    <col min="3" max="3" width="9.81640625" style="60" customWidth="1"/>
    <col min="4" max="4" width="9.54296875" style="60" customWidth="1"/>
    <col min="5" max="5" width="10.54296875" style="60" customWidth="1"/>
    <col min="6" max="6" width="11.54296875" style="60" customWidth="1"/>
    <col min="7" max="10" width="11.54296875" style="60" hidden="1" customWidth="1"/>
    <col min="11" max="11" width="14.54296875" style="60" customWidth="1"/>
    <col min="12" max="12" width="3" style="60" customWidth="1"/>
    <col min="13" max="13" width="9.1796875" style="60" customWidth="1"/>
    <col min="14" max="14" width="11.453125" style="66" customWidth="1"/>
    <col min="15" max="19" width="9.1796875" style="60" customWidth="1"/>
    <col min="20" max="16384" width="9.1796875" style="60"/>
  </cols>
  <sheetData>
    <row r="1" spans="1:19">
      <c r="A1" s="54" t="s">
        <v>73</v>
      </c>
      <c r="B1" s="246" t="str">
        <f>'Effort Entry'!B2</f>
        <v>Rebecca Egbert</v>
      </c>
      <c r="C1" s="246"/>
      <c r="D1" s="246"/>
      <c r="E1" s="54"/>
      <c r="F1" s="55"/>
      <c r="G1" s="55"/>
      <c r="H1" s="55"/>
      <c r="I1" s="55"/>
      <c r="J1" s="55"/>
      <c r="K1" s="56"/>
      <c r="L1" s="65"/>
    </row>
    <row r="2" spans="1:19">
      <c r="A2" s="67" t="s">
        <v>31</v>
      </c>
      <c r="B2" s="67"/>
      <c r="C2" s="57" t="str">
        <f>'Effort Entry'!B5</f>
        <v>6/1/2023-5/31/2024</v>
      </c>
      <c r="D2" s="58"/>
      <c r="E2" s="59"/>
      <c r="F2" s="55" t="s">
        <v>59</v>
      </c>
      <c r="G2" s="55"/>
      <c r="H2" s="55"/>
      <c r="I2" s="55"/>
      <c r="J2" s="55"/>
      <c r="K2" s="58">
        <f>'Effort Entry'!B9</f>
        <v>45000</v>
      </c>
      <c r="L2" s="65"/>
    </row>
    <row r="3" spans="1:19">
      <c r="A3" s="67" t="s">
        <v>74</v>
      </c>
      <c r="B3" s="67"/>
      <c r="C3" s="59" t="str">
        <f>'Effort Entry'!B6</f>
        <v>CVM Internal Grant</v>
      </c>
      <c r="D3" s="59"/>
      <c r="L3" s="65"/>
    </row>
    <row r="4" spans="1:19" ht="45.75" customHeight="1">
      <c r="A4" s="67" t="s">
        <v>61</v>
      </c>
      <c r="B4" s="67"/>
      <c r="C4" s="245" t="str">
        <f>'Effort Entry'!B7</f>
        <v>Iodine and canine hypothyroidism</v>
      </c>
      <c r="D4" s="245"/>
      <c r="E4" s="245"/>
      <c r="F4" s="245"/>
      <c r="G4" s="245"/>
      <c r="H4" s="245"/>
      <c r="I4" s="245"/>
      <c r="J4" s="245"/>
      <c r="K4" s="245"/>
      <c r="L4" s="65"/>
    </row>
    <row r="5" spans="1:19">
      <c r="A5" s="67" t="s">
        <v>39</v>
      </c>
      <c r="B5" s="67">
        <f>'Effort Entry'!B4</f>
        <v>1072</v>
      </c>
      <c r="C5" s="61"/>
      <c r="D5" s="59"/>
      <c r="E5" s="59"/>
      <c r="F5" s="55" t="s">
        <v>40</v>
      </c>
      <c r="G5" s="55"/>
      <c r="H5" s="55"/>
      <c r="I5" s="55"/>
      <c r="J5" s="55"/>
      <c r="K5" s="56" t="str">
        <f>'Effort Entry'!B3</f>
        <v>C1232</v>
      </c>
      <c r="L5" s="65"/>
    </row>
    <row r="6" spans="1:19" s="70" customFormat="1" ht="14.5" thickBot="1">
      <c r="A6" s="68"/>
      <c r="B6" s="68"/>
      <c r="C6" s="62"/>
      <c r="D6" s="62"/>
      <c r="E6" s="62"/>
      <c r="F6" s="63"/>
      <c r="G6" s="63"/>
      <c r="H6" s="63"/>
      <c r="I6" s="63"/>
      <c r="J6" s="63"/>
      <c r="K6" s="63"/>
      <c r="L6" s="69"/>
      <c r="N6" s="71"/>
      <c r="O6" s="27"/>
    </row>
    <row r="7" spans="1:19" s="75" customFormat="1" ht="14">
      <c r="A7" s="78" t="s">
        <v>4</v>
      </c>
      <c r="B7" s="173"/>
      <c r="C7" s="72" t="s">
        <v>0</v>
      </c>
      <c r="D7" s="72" t="s">
        <v>5</v>
      </c>
      <c r="E7" s="72" t="s">
        <v>1</v>
      </c>
      <c r="F7" s="72" t="s">
        <v>2</v>
      </c>
      <c r="G7" s="72" t="s">
        <v>76</v>
      </c>
      <c r="H7" s="72" t="s">
        <v>77</v>
      </c>
      <c r="I7" s="72" t="s">
        <v>78</v>
      </c>
      <c r="J7" s="72" t="s">
        <v>108</v>
      </c>
      <c r="K7" s="73" t="s">
        <v>3</v>
      </c>
      <c r="L7" s="74"/>
      <c r="M7" s="17"/>
      <c r="N7" s="18"/>
      <c r="O7" s="19"/>
      <c r="P7" s="19"/>
      <c r="Q7" s="20"/>
    </row>
    <row r="8" spans="1:19" s="75" customFormat="1" ht="14">
      <c r="A8" s="11" t="str">
        <f>'Effort Entry'!B12</f>
        <v>Sichao Wang, Statistician</v>
      </c>
      <c r="B8" s="183"/>
      <c r="C8" s="80" t="s">
        <v>35</v>
      </c>
      <c r="D8" s="206">
        <f>'Effort Calculations Yr1'!B23</f>
        <v>0.05</v>
      </c>
      <c r="E8" s="212">
        <v>92820</v>
      </c>
      <c r="F8" s="207">
        <f>D8*E8</f>
        <v>4641</v>
      </c>
      <c r="G8" s="207">
        <v>0</v>
      </c>
      <c r="H8" s="207">
        <f>(G8*'Effort Entry'!B16)+G8</f>
        <v>0</v>
      </c>
      <c r="I8" s="207">
        <f>(H8*'Effort Entry'!B16)+H8</f>
        <v>0</v>
      </c>
      <c r="J8" s="207">
        <f>(I8*'Effort Entry'!B16)+I8</f>
        <v>0</v>
      </c>
      <c r="K8" s="208">
        <f>SUM(F8:J8)</f>
        <v>4641</v>
      </c>
      <c r="L8" s="74"/>
      <c r="M8" s="17"/>
      <c r="N8" s="18"/>
      <c r="O8" s="19"/>
      <c r="P8" s="19"/>
      <c r="Q8" s="20"/>
    </row>
    <row r="9" spans="1:19" s="75" customFormat="1" ht="14">
      <c r="A9" s="11">
        <f>'Effort Entry'!B13</f>
        <v>0</v>
      </c>
      <c r="B9" s="176"/>
      <c r="C9" s="80" t="s">
        <v>35</v>
      </c>
      <c r="D9" s="206">
        <f>'Effort Calculations Yr2'!B23</f>
        <v>0</v>
      </c>
      <c r="E9" s="213"/>
      <c r="F9" s="207">
        <f>D9*E9</f>
        <v>0</v>
      </c>
      <c r="G9" s="207">
        <f>(F9*'Effort Entry'!B16)+F9</f>
        <v>0</v>
      </c>
      <c r="H9" s="207">
        <f>(G9*'Effort Entry'!B16)+G9</f>
        <v>0</v>
      </c>
      <c r="I9" s="207">
        <f>(H9*'Effort Entry'!B16)+H9</f>
        <v>0</v>
      </c>
      <c r="J9" s="207">
        <f>(I9*'Effort Entry'!B16)+I9</f>
        <v>0</v>
      </c>
      <c r="K9" s="208">
        <f>SUM(F9:J9)</f>
        <v>0</v>
      </c>
      <c r="L9" s="74"/>
      <c r="M9" s="21"/>
      <c r="N9" s="22"/>
      <c r="O9" s="23"/>
      <c r="P9" s="24"/>
      <c r="Q9" s="24"/>
    </row>
    <row r="10" spans="1:19" s="75" customFormat="1" ht="14.5" thickBot="1">
      <c r="A10" s="233" t="s">
        <v>111</v>
      </c>
      <c r="B10" s="234"/>
      <c r="C10" s="222"/>
      <c r="D10" s="223"/>
      <c r="E10" s="221"/>
      <c r="F10" s="207"/>
      <c r="G10" s="207"/>
      <c r="H10" s="207"/>
      <c r="I10" s="207"/>
      <c r="J10" s="207"/>
      <c r="K10" s="208"/>
      <c r="L10" s="74"/>
      <c r="M10" s="21"/>
      <c r="N10" s="22"/>
      <c r="O10" s="23"/>
      <c r="P10" s="24"/>
      <c r="Q10" s="24"/>
    </row>
    <row r="11" spans="1:19" s="70" customFormat="1" ht="14.5" thickBot="1">
      <c r="A11" s="114" t="s">
        <v>15</v>
      </c>
      <c r="B11" s="174"/>
      <c r="C11" s="214"/>
      <c r="D11" s="214"/>
      <c r="E11" s="215"/>
      <c r="F11" s="121">
        <f t="shared" ref="F11:K11" si="0">SUM(F8:F9)</f>
        <v>4641</v>
      </c>
      <c r="G11" s="121">
        <f t="shared" si="0"/>
        <v>0</v>
      </c>
      <c r="H11" s="121">
        <f t="shared" si="0"/>
        <v>0</v>
      </c>
      <c r="I11" s="121">
        <f t="shared" si="0"/>
        <v>0</v>
      </c>
      <c r="J11" s="121">
        <f t="shared" si="0"/>
        <v>0</v>
      </c>
      <c r="K11" s="132">
        <f t="shared" si="0"/>
        <v>4641</v>
      </c>
      <c r="L11" s="69"/>
      <c r="M11" s="25"/>
      <c r="N11" s="26"/>
      <c r="O11" s="27"/>
      <c r="P11" s="27"/>
      <c r="Q11" s="27"/>
    </row>
    <row r="12" spans="1:19" s="75" customFormat="1" ht="14.5" hidden="1" thickBot="1">
      <c r="A12" s="77"/>
      <c r="B12" s="77"/>
      <c r="C12" s="12"/>
      <c r="D12" s="12"/>
      <c r="E12" s="12"/>
      <c r="F12" s="12"/>
      <c r="G12" s="12"/>
      <c r="H12" s="12"/>
      <c r="I12" s="12"/>
      <c r="J12" s="12"/>
      <c r="K12" s="12"/>
      <c r="L12" s="74"/>
      <c r="M12" s="28"/>
      <c r="N12" s="29"/>
      <c r="O12" s="30"/>
      <c r="P12" s="30"/>
      <c r="Q12" s="30"/>
    </row>
    <row r="13" spans="1:19" s="75" customFormat="1" ht="14" hidden="1">
      <c r="A13" s="78" t="s">
        <v>38</v>
      </c>
      <c r="B13" s="175"/>
      <c r="C13" s="72" t="s">
        <v>6</v>
      </c>
      <c r="D13" s="72" t="s">
        <v>7</v>
      </c>
      <c r="E13" s="72" t="s">
        <v>8</v>
      </c>
      <c r="F13" s="72" t="s">
        <v>2</v>
      </c>
      <c r="G13" s="72" t="s">
        <v>76</v>
      </c>
      <c r="H13" s="72" t="s">
        <v>77</v>
      </c>
      <c r="I13" s="72" t="s">
        <v>78</v>
      </c>
      <c r="J13" s="72" t="s">
        <v>108</v>
      </c>
      <c r="K13" s="72" t="s">
        <v>3</v>
      </c>
      <c r="L13" s="74"/>
      <c r="M13" s="17"/>
      <c r="N13" s="18"/>
      <c r="O13" s="19"/>
      <c r="P13" s="19"/>
      <c r="Q13" s="19"/>
    </row>
    <row r="14" spans="1:19" s="75" customFormat="1" ht="14" hidden="1">
      <c r="A14" s="11">
        <f>'Effort Entry'!B14</f>
        <v>0</v>
      </c>
      <c r="B14" s="176"/>
      <c r="C14" s="187">
        <v>0</v>
      </c>
      <c r="D14" s="79">
        <f>(0*26)/12</f>
        <v>0</v>
      </c>
      <c r="E14" s="80">
        <v>1</v>
      </c>
      <c r="F14" s="10">
        <f>C14*D14*E14</f>
        <v>0</v>
      </c>
      <c r="G14" s="10">
        <f>F14*1.02</f>
        <v>0</v>
      </c>
      <c r="H14" s="10">
        <f>G14*1.02</f>
        <v>0</v>
      </c>
      <c r="I14" s="10">
        <f>H14*1.02</f>
        <v>0</v>
      </c>
      <c r="J14" s="10">
        <f>I14*1.02</f>
        <v>0</v>
      </c>
      <c r="K14" s="10">
        <f>SUM(F14:J14)</f>
        <v>0</v>
      </c>
      <c r="L14" s="74"/>
      <c r="M14" s="21"/>
      <c r="N14" s="51"/>
      <c r="O14" s="31"/>
      <c r="P14" s="24"/>
      <c r="Q14" s="24"/>
      <c r="S14" s="30"/>
    </row>
    <row r="15" spans="1:19" s="75" customFormat="1" ht="14.5" hidden="1" thickBot="1">
      <c r="A15" s="188"/>
      <c r="B15" s="176"/>
      <c r="C15" s="187"/>
      <c r="D15" s="79"/>
      <c r="E15" s="80"/>
      <c r="F15" s="10"/>
      <c r="G15" s="10"/>
      <c r="H15" s="10"/>
      <c r="I15" s="10"/>
      <c r="J15" s="10"/>
      <c r="K15" s="10"/>
      <c r="L15" s="74"/>
      <c r="M15" s="21"/>
      <c r="N15" s="51"/>
      <c r="O15" s="31"/>
      <c r="P15" s="24"/>
      <c r="Q15" s="24"/>
      <c r="S15" s="30"/>
    </row>
    <row r="16" spans="1:19" s="70" customFormat="1" ht="14.5" hidden="1" thickBot="1">
      <c r="A16" s="114" t="s">
        <v>16</v>
      </c>
      <c r="B16" s="174"/>
      <c r="C16" s="214"/>
      <c r="D16" s="214"/>
      <c r="E16" s="214"/>
      <c r="F16" s="198">
        <f t="shared" ref="F16:K16" si="1">SUM(F14:F15)</f>
        <v>0</v>
      </c>
      <c r="G16" s="198">
        <f t="shared" si="1"/>
        <v>0</v>
      </c>
      <c r="H16" s="198">
        <f t="shared" si="1"/>
        <v>0</v>
      </c>
      <c r="I16" s="198">
        <f t="shared" si="1"/>
        <v>0</v>
      </c>
      <c r="J16" s="198">
        <f t="shared" si="1"/>
        <v>0</v>
      </c>
      <c r="K16" s="198">
        <f t="shared" si="1"/>
        <v>0</v>
      </c>
      <c r="L16" s="69"/>
      <c r="N16" s="71"/>
    </row>
    <row r="17" spans="1:22" s="85" customFormat="1" ht="14.5" hidden="1" thickBot="1">
      <c r="A17" s="82"/>
      <c r="B17" s="82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4"/>
    </row>
    <row r="18" spans="1:22" s="85" customFormat="1" ht="14" hidden="1">
      <c r="A18" s="86" t="s">
        <v>62</v>
      </c>
      <c r="B18" s="178"/>
      <c r="C18" s="87" t="s">
        <v>63</v>
      </c>
      <c r="D18" s="87" t="s">
        <v>7</v>
      </c>
      <c r="E18" s="87" t="s">
        <v>8</v>
      </c>
      <c r="F18" s="88"/>
      <c r="G18" s="88"/>
      <c r="H18" s="88"/>
      <c r="I18" s="88"/>
      <c r="J18" s="88"/>
      <c r="K18" s="226"/>
      <c r="L18" s="83"/>
      <c r="M18" s="83"/>
      <c r="N18" s="83"/>
      <c r="O18" s="83"/>
      <c r="P18" s="84"/>
    </row>
    <row r="19" spans="1:22" s="85" customFormat="1" ht="14" hidden="1">
      <c r="A19" s="89">
        <f>'Effort Entry'!B15</f>
        <v>0</v>
      </c>
      <c r="B19" s="179"/>
      <c r="C19" s="90">
        <v>0</v>
      </c>
      <c r="D19" s="91">
        <v>0</v>
      </c>
      <c r="E19" s="80">
        <v>0</v>
      </c>
      <c r="F19" s="10">
        <f>C19*D19*E19</f>
        <v>0</v>
      </c>
      <c r="G19" s="10">
        <f>F19*1.02</f>
        <v>0</v>
      </c>
      <c r="H19" s="10">
        <f>G19*1.02</f>
        <v>0</v>
      </c>
      <c r="I19" s="10">
        <f>H19*1.02</f>
        <v>0</v>
      </c>
      <c r="J19" s="10">
        <f>I19*1.02</f>
        <v>0</v>
      </c>
      <c r="K19" s="81">
        <f>SUM(F19:J19)</f>
        <v>0</v>
      </c>
      <c r="L19" s="92"/>
      <c r="M19" s="92"/>
      <c r="N19" s="92"/>
      <c r="O19" s="92"/>
      <c r="P19" s="84"/>
    </row>
    <row r="20" spans="1:22" s="85" customFormat="1" ht="14.5" hidden="1" thickBot="1">
      <c r="A20" s="93"/>
      <c r="B20" s="180"/>
      <c r="C20" s="94"/>
      <c r="D20" s="94"/>
      <c r="E20" s="95"/>
      <c r="F20" s="96"/>
      <c r="G20" s="96"/>
      <c r="H20" s="96"/>
      <c r="I20" s="96"/>
      <c r="J20" s="96"/>
      <c r="K20" s="227"/>
      <c r="L20" s="92"/>
      <c r="M20" s="92"/>
      <c r="N20" s="92"/>
      <c r="O20" s="92"/>
      <c r="P20" s="84"/>
    </row>
    <row r="21" spans="1:22" s="100" customFormat="1" ht="14.5" hidden="1" thickBot="1">
      <c r="A21" s="162" t="s">
        <v>64</v>
      </c>
      <c r="B21" s="181"/>
      <c r="C21" s="97"/>
      <c r="D21" s="97"/>
      <c r="E21" s="97"/>
      <c r="F21" s="161">
        <f>SUM(F19:F20)</f>
        <v>0</v>
      </c>
      <c r="G21" s="161">
        <f>SUM(G19:G20)</f>
        <v>0</v>
      </c>
      <c r="H21" s="161">
        <f>SUM(H19:H20)</f>
        <v>0</v>
      </c>
      <c r="I21" s="161">
        <f>SUM(I19:I20)</f>
        <v>0</v>
      </c>
      <c r="J21" s="161">
        <f>SUM(J19:J20)</f>
        <v>0</v>
      </c>
      <c r="K21" s="228">
        <f>SUM(F21:J21)</f>
        <v>0</v>
      </c>
      <c r="L21" s="98"/>
      <c r="M21" s="98"/>
      <c r="N21" s="98"/>
      <c r="O21" s="98"/>
      <c r="P21" s="99"/>
    </row>
    <row r="22" spans="1:22" s="75" customFormat="1" ht="14.5" thickBot="1">
      <c r="A22" s="77"/>
      <c r="B22" s="77"/>
      <c r="C22" s="12"/>
      <c r="D22" s="12"/>
      <c r="E22" s="12"/>
      <c r="F22" s="12"/>
      <c r="G22" s="12"/>
      <c r="H22" s="12"/>
      <c r="I22" s="12"/>
      <c r="J22" s="12"/>
      <c r="K22" s="12"/>
      <c r="L22" s="74"/>
      <c r="N22" s="101"/>
    </row>
    <row r="23" spans="1:22" s="103" customFormat="1" ht="17" thickBot="1">
      <c r="A23" s="114" t="s">
        <v>17</v>
      </c>
      <c r="B23" s="174"/>
      <c r="C23" s="115"/>
      <c r="D23" s="115"/>
      <c r="E23" s="120"/>
      <c r="F23" s="198">
        <f>F21+F16+F11</f>
        <v>4641</v>
      </c>
      <c r="G23" s="198">
        <f>G21+G16+G11</f>
        <v>0</v>
      </c>
      <c r="H23" s="198">
        <f>H21+H16+H11</f>
        <v>0</v>
      </c>
      <c r="I23" s="198">
        <f>I21+I16+I11</f>
        <v>0</v>
      </c>
      <c r="J23" s="198">
        <f>J21+J16+J11</f>
        <v>0</v>
      </c>
      <c r="K23" s="122">
        <f>SUM(F23:J23)</f>
        <v>4641</v>
      </c>
      <c r="L23" s="102"/>
      <c r="N23" s="104"/>
    </row>
    <row r="24" spans="1:22" s="75" customFormat="1" ht="14.5" thickBot="1">
      <c r="A24" s="77"/>
      <c r="B24" s="77"/>
      <c r="C24" s="12"/>
      <c r="D24" s="12"/>
      <c r="E24" s="12"/>
      <c r="F24" s="12"/>
      <c r="G24" s="12"/>
      <c r="H24" s="12"/>
      <c r="I24" s="12"/>
      <c r="J24" s="12"/>
      <c r="K24" s="12"/>
      <c r="L24" s="74"/>
      <c r="N24" s="105"/>
    </row>
    <row r="25" spans="1:22" s="75" customFormat="1" ht="14">
      <c r="A25" s="78" t="s">
        <v>9</v>
      </c>
      <c r="B25" s="173"/>
      <c r="C25" s="190" t="s">
        <v>37</v>
      </c>
      <c r="D25" s="72"/>
      <c r="E25" s="72"/>
      <c r="F25" s="72" t="s">
        <v>2</v>
      </c>
      <c r="G25" s="72" t="s">
        <v>76</v>
      </c>
      <c r="H25" s="72" t="s">
        <v>77</v>
      </c>
      <c r="I25" s="72" t="s">
        <v>78</v>
      </c>
      <c r="J25" s="72" t="s">
        <v>108</v>
      </c>
      <c r="K25" s="73" t="s">
        <v>3</v>
      </c>
      <c r="L25" s="74"/>
      <c r="N25" s="105"/>
    </row>
    <row r="26" spans="1:22" s="75" customFormat="1" ht="14">
      <c r="A26" s="195" t="str">
        <f>A8</f>
        <v>Sichao Wang, Statistician</v>
      </c>
      <c r="B26" s="182" t="s">
        <v>89</v>
      </c>
      <c r="C26" s="191">
        <v>0.35880000000000001</v>
      </c>
      <c r="D26" s="106"/>
      <c r="E26" s="106"/>
      <c r="F26" s="10">
        <f>F11*C26</f>
        <v>1665</v>
      </c>
      <c r="G26" s="10"/>
      <c r="H26" s="10"/>
      <c r="I26" s="10"/>
      <c r="J26" s="10"/>
      <c r="K26" s="81">
        <f>SUM(F26:J26)</f>
        <v>1665</v>
      </c>
      <c r="L26" s="74"/>
      <c r="N26" s="105"/>
      <c r="V26" s="30"/>
    </row>
    <row r="27" spans="1:22" s="75" customFormat="1" ht="14" hidden="1">
      <c r="A27" s="195" t="str">
        <f>A8</f>
        <v>Sichao Wang, Statistician</v>
      </c>
      <c r="B27" s="182" t="s">
        <v>90</v>
      </c>
      <c r="C27" s="191"/>
      <c r="D27" s="106"/>
      <c r="E27" s="106"/>
      <c r="F27" s="10"/>
      <c r="G27" s="10">
        <f>C27*G11</f>
        <v>0</v>
      </c>
      <c r="H27" s="10"/>
      <c r="I27" s="10"/>
      <c r="J27" s="10"/>
      <c r="K27" s="81">
        <f>SUM(F27:J27)</f>
        <v>0</v>
      </c>
      <c r="L27" s="74"/>
      <c r="N27" s="105"/>
      <c r="V27" s="30"/>
    </row>
    <row r="28" spans="1:22" s="75" customFormat="1" ht="14" hidden="1">
      <c r="A28" s="195" t="str">
        <f>A8</f>
        <v>Sichao Wang, Statistician</v>
      </c>
      <c r="B28" s="182" t="s">
        <v>91</v>
      </c>
      <c r="C28" s="191"/>
      <c r="D28" s="106"/>
      <c r="E28" s="106"/>
      <c r="F28" s="10"/>
      <c r="G28" s="10"/>
      <c r="H28" s="10">
        <f>C28*H11</f>
        <v>0</v>
      </c>
      <c r="I28" s="10"/>
      <c r="J28" s="10"/>
      <c r="K28" s="81">
        <f>SUM(F28:J28)</f>
        <v>0</v>
      </c>
      <c r="L28" s="74"/>
      <c r="N28" s="105"/>
      <c r="V28" s="30"/>
    </row>
    <row r="29" spans="1:22" s="75" customFormat="1" ht="14" hidden="1">
      <c r="A29" s="195" t="str">
        <f>A8</f>
        <v>Sichao Wang, Statistician</v>
      </c>
      <c r="B29" s="182" t="s">
        <v>92</v>
      </c>
      <c r="C29" s="191"/>
      <c r="D29" s="106"/>
      <c r="E29" s="106"/>
      <c r="F29" s="10"/>
      <c r="G29" s="10"/>
      <c r="H29" s="10"/>
      <c r="I29" s="10">
        <f>C29*I11</f>
        <v>0</v>
      </c>
      <c r="J29" s="10"/>
      <c r="K29" s="81">
        <f>SUM(F29:J29)</f>
        <v>0</v>
      </c>
      <c r="L29" s="74"/>
      <c r="N29" s="105"/>
      <c r="V29" s="30"/>
    </row>
    <row r="30" spans="1:22" s="75" customFormat="1" ht="14" hidden="1">
      <c r="A30" s="195" t="str">
        <f>A8</f>
        <v>Sichao Wang, Statistician</v>
      </c>
      <c r="B30" s="182" t="s">
        <v>109</v>
      </c>
      <c r="C30" s="191"/>
      <c r="D30" s="106"/>
      <c r="E30" s="106"/>
      <c r="F30" s="10"/>
      <c r="G30" s="10"/>
      <c r="H30" s="10"/>
      <c r="I30" s="10"/>
      <c r="J30" s="10">
        <f>C30*J11</f>
        <v>0</v>
      </c>
      <c r="K30" s="81">
        <f>SUM(F30:J30)</f>
        <v>0</v>
      </c>
      <c r="L30" s="74"/>
      <c r="N30" s="105"/>
      <c r="V30" s="30"/>
    </row>
    <row r="31" spans="1:22" s="75" customFormat="1" ht="14.5" thickBot="1">
      <c r="A31" s="195"/>
      <c r="B31" s="182"/>
      <c r="C31" s="191"/>
      <c r="D31" s="106"/>
      <c r="E31" s="106"/>
      <c r="F31" s="10"/>
      <c r="G31" s="10"/>
      <c r="H31" s="10"/>
      <c r="I31" s="10"/>
      <c r="J31" s="10"/>
      <c r="K31" s="81"/>
      <c r="L31" s="74"/>
      <c r="N31" s="105"/>
      <c r="V31" s="30"/>
    </row>
    <row r="32" spans="1:22" s="75" customFormat="1" ht="14" hidden="1">
      <c r="A32" s="189" t="s">
        <v>28</v>
      </c>
      <c r="B32" s="183"/>
      <c r="C32" s="192" t="s">
        <v>32</v>
      </c>
      <c r="D32" s="108" t="s">
        <v>33</v>
      </c>
      <c r="E32" s="108" t="s">
        <v>34</v>
      </c>
      <c r="F32" s="10"/>
      <c r="G32" s="10"/>
      <c r="H32" s="10"/>
      <c r="I32" s="10"/>
      <c r="J32" s="10"/>
      <c r="K32" s="109"/>
      <c r="N32" s="105"/>
      <c r="V32" s="30"/>
    </row>
    <row r="33" spans="1:19" s="75" customFormat="1" ht="14.5" hidden="1" thickBot="1">
      <c r="A33" s="186" t="s">
        <v>51</v>
      </c>
      <c r="B33" s="177"/>
      <c r="C33" s="193" t="e">
        <f>(0/4.5)*C14*'Effort Calculations Yr1'!E5</f>
        <v>#DIV/0!</v>
      </c>
      <c r="D33" s="194" t="e">
        <f>(0/3)*C14*'Effort Calculations Yr1'!E6</f>
        <v>#DIV/0!</v>
      </c>
      <c r="E33" s="64" t="e">
        <f>(0/4.5)*C14*'Effort Calculations Yr1'!E4</f>
        <v>#DIV/0!</v>
      </c>
      <c r="F33" s="76">
        <v>0</v>
      </c>
      <c r="G33" s="76">
        <f>F33*1.08</f>
        <v>0</v>
      </c>
      <c r="H33" s="76">
        <f>G33*1.08</f>
        <v>0</v>
      </c>
      <c r="I33" s="76">
        <f>H33*1.08</f>
        <v>0</v>
      </c>
      <c r="J33" s="76">
        <f>I33*1.08</f>
        <v>0</v>
      </c>
      <c r="K33" s="140">
        <f>SUM(F33:J33)</f>
        <v>0</v>
      </c>
      <c r="M33" s="112"/>
      <c r="N33" s="113"/>
      <c r="S33" s="30"/>
    </row>
    <row r="34" spans="1:19" s="75" customFormat="1" ht="14.5" thickBot="1">
      <c r="A34" s="114" t="s">
        <v>18</v>
      </c>
      <c r="B34" s="174"/>
      <c r="C34" s="115"/>
      <c r="D34" s="115"/>
      <c r="E34" s="211"/>
      <c r="F34" s="121">
        <f>SUM(F26:F33)</f>
        <v>1665</v>
      </c>
      <c r="G34" s="121">
        <f>SUM(G26:G33)</f>
        <v>0</v>
      </c>
      <c r="H34" s="121">
        <f>SUM(H26:H33)</f>
        <v>0</v>
      </c>
      <c r="I34" s="121">
        <f>SUM(I26:I33)</f>
        <v>0</v>
      </c>
      <c r="J34" s="121">
        <f>SUM(J26:J33)</f>
        <v>0</v>
      </c>
      <c r="K34" s="132">
        <f>SUM(F34:J34)</f>
        <v>1665</v>
      </c>
      <c r="L34" s="74"/>
      <c r="N34" s="105"/>
    </row>
    <row r="35" spans="1:19" s="75" customFormat="1" ht="14.5" thickBot="1">
      <c r="A35" s="116"/>
      <c r="B35" s="116"/>
      <c r="C35" s="12"/>
      <c r="D35" s="12"/>
      <c r="E35" s="12"/>
      <c r="F35" s="117"/>
      <c r="G35" s="117"/>
      <c r="H35" s="117"/>
      <c r="I35" s="117"/>
      <c r="J35" s="117"/>
      <c r="K35" s="117"/>
      <c r="L35" s="74"/>
      <c r="N35" s="105"/>
    </row>
    <row r="36" spans="1:19" s="70" customFormat="1" ht="14.5" thickBot="1">
      <c r="A36" s="196" t="s">
        <v>19</v>
      </c>
      <c r="B36" s="197"/>
      <c r="C36" s="126"/>
      <c r="D36" s="126"/>
      <c r="E36" s="126"/>
      <c r="F36" s="198">
        <f t="shared" ref="F36:K36" si="2">F34+F23</f>
        <v>6306</v>
      </c>
      <c r="G36" s="198">
        <f t="shared" si="2"/>
        <v>0</v>
      </c>
      <c r="H36" s="198">
        <f t="shared" si="2"/>
        <v>0</v>
      </c>
      <c r="I36" s="198">
        <f t="shared" si="2"/>
        <v>0</v>
      </c>
      <c r="J36" s="198">
        <f t="shared" si="2"/>
        <v>0</v>
      </c>
      <c r="K36" s="198">
        <f t="shared" si="2"/>
        <v>6306</v>
      </c>
      <c r="L36" s="69"/>
      <c r="N36" s="71"/>
    </row>
    <row r="37" spans="1:19" s="75" customFormat="1" ht="14.5" hidden="1" thickBot="1">
      <c r="A37" s="77"/>
      <c r="B37" s="77"/>
      <c r="C37" s="12"/>
      <c r="D37" s="12"/>
      <c r="E37" s="12"/>
      <c r="F37" s="12"/>
      <c r="G37" s="12"/>
      <c r="H37" s="12"/>
      <c r="I37" s="12"/>
      <c r="J37" s="12"/>
      <c r="K37" s="12"/>
      <c r="L37" s="74"/>
      <c r="N37" s="105"/>
    </row>
    <row r="38" spans="1:19" s="75" customFormat="1" ht="14" hidden="1">
      <c r="A38" s="78" t="s">
        <v>25</v>
      </c>
      <c r="B38" s="175"/>
      <c r="C38" s="72" t="s">
        <v>32</v>
      </c>
      <c r="D38" s="72" t="s">
        <v>33</v>
      </c>
      <c r="E38" s="72" t="s">
        <v>34</v>
      </c>
      <c r="F38" s="118"/>
      <c r="G38" s="118"/>
      <c r="H38" s="118"/>
      <c r="I38" s="118"/>
      <c r="J38" s="118"/>
      <c r="K38" s="119"/>
      <c r="L38" s="74"/>
      <c r="N38" s="105"/>
    </row>
    <row r="39" spans="1:19" s="75" customFormat="1" ht="14.5" hidden="1" thickBot="1">
      <c r="A39" s="11" t="s">
        <v>52</v>
      </c>
      <c r="B39" s="77"/>
      <c r="C39" s="110" t="e">
        <f>(0/4.5)*C14*'Effort Calculations Yr1'!E5</f>
        <v>#DIV/0!</v>
      </c>
      <c r="D39" s="110" t="e">
        <f>(0/3)*C14*'Effort Calculations Yr1'!E6</f>
        <v>#DIV/0!</v>
      </c>
      <c r="E39" s="111" t="e">
        <f>(0/4.5)*C14*'Effort Calculations Yr1'!E4</f>
        <v>#DIV/0!</v>
      </c>
      <c r="F39" s="10">
        <v>0</v>
      </c>
      <c r="G39" s="10">
        <f>F39*1.04</f>
        <v>0</v>
      </c>
      <c r="H39" s="10">
        <f>G39*1.04</f>
        <v>0</v>
      </c>
      <c r="I39" s="10">
        <f>H39*1.04</f>
        <v>0</v>
      </c>
      <c r="J39" s="10">
        <f>I39*1.04</f>
        <v>0</v>
      </c>
      <c r="K39" s="107">
        <f>SUM(F39:J39)</f>
        <v>0</v>
      </c>
      <c r="L39" s="74"/>
      <c r="M39" s="112"/>
      <c r="N39" s="113"/>
      <c r="S39" s="30"/>
    </row>
    <row r="40" spans="1:19" s="75" customFormat="1" ht="14.5" hidden="1" thickBot="1">
      <c r="A40" s="114" t="s">
        <v>26</v>
      </c>
      <c r="B40" s="174"/>
      <c r="C40" s="115"/>
      <c r="D40" s="115"/>
      <c r="E40" s="120"/>
      <c r="F40" s="121">
        <f>SUM(F39:F39)</f>
        <v>0</v>
      </c>
      <c r="G40" s="121">
        <f>SUM(G39:G39)</f>
        <v>0</v>
      </c>
      <c r="H40" s="121">
        <f>SUM(H39:H39)</f>
        <v>0</v>
      </c>
      <c r="I40" s="121">
        <f>SUM(I39:I39)</f>
        <v>0</v>
      </c>
      <c r="J40" s="121">
        <f>SUM(J39:J39)</f>
        <v>0</v>
      </c>
      <c r="K40" s="122">
        <f>SUM(F40:J40)</f>
        <v>0</v>
      </c>
      <c r="L40" s="74"/>
      <c r="N40" s="105"/>
    </row>
    <row r="41" spans="1:19" s="75" customFormat="1" ht="14.5" thickBot="1">
      <c r="A41" s="77"/>
      <c r="B41" s="77"/>
      <c r="C41" s="12"/>
      <c r="D41" s="12"/>
      <c r="E41" s="12"/>
      <c r="F41" s="12"/>
      <c r="G41" s="12"/>
      <c r="H41" s="12"/>
      <c r="I41" s="12"/>
      <c r="J41" s="12"/>
      <c r="K41" s="12"/>
      <c r="L41" s="74"/>
      <c r="N41" s="105"/>
    </row>
    <row r="42" spans="1:19" s="75" customFormat="1" ht="14">
      <c r="A42" s="78" t="s">
        <v>110</v>
      </c>
      <c r="B42" s="175"/>
      <c r="C42" s="123"/>
      <c r="D42" s="171"/>
      <c r="E42" s="199" t="s">
        <v>85</v>
      </c>
      <c r="F42" s="240">
        <f>'Effort Calculations Yr1'!F23</f>
        <v>0.05</v>
      </c>
      <c r="G42" s="240">
        <f>'Effort Calculations Yr1'!G23</f>
        <v>0</v>
      </c>
      <c r="H42" s="240">
        <f>'Effort Calculations Yr1'!H23</f>
        <v>0</v>
      </c>
      <c r="I42" s="240">
        <f>'Effort Calculations Yr1'!I23</f>
        <v>0</v>
      </c>
      <c r="J42" s="240">
        <f>'Effort Calculations Yr1'!J23</f>
        <v>0</v>
      </c>
      <c r="K42" s="119"/>
      <c r="L42" s="74"/>
      <c r="N42" s="105"/>
    </row>
    <row r="43" spans="1:19" s="75" customFormat="1" ht="14">
      <c r="A43" s="11" t="s">
        <v>112</v>
      </c>
      <c r="B43" s="77"/>
      <c r="C43" s="12"/>
      <c r="D43" s="12"/>
      <c r="E43" s="13"/>
      <c r="F43" s="10">
        <v>150</v>
      </c>
      <c r="G43" s="10">
        <v>0</v>
      </c>
      <c r="H43" s="10">
        <v>0</v>
      </c>
      <c r="I43" s="10">
        <v>0</v>
      </c>
      <c r="J43" s="10">
        <v>0</v>
      </c>
      <c r="K43" s="81">
        <f>SUM(F43:J43)</f>
        <v>150</v>
      </c>
      <c r="L43" s="74"/>
      <c r="M43" s="112"/>
      <c r="N43" s="113"/>
    </row>
    <row r="44" spans="1:19" s="75" customFormat="1" ht="14.5" thickBot="1">
      <c r="A44" s="186"/>
      <c r="B44" s="200"/>
      <c r="C44" s="138"/>
      <c r="D44" s="138"/>
      <c r="E44" s="139"/>
      <c r="F44" s="76"/>
      <c r="G44" s="76"/>
      <c r="H44" s="76"/>
      <c r="I44" s="76"/>
      <c r="J44" s="76"/>
      <c r="K44" s="140"/>
      <c r="L44" s="74"/>
      <c r="N44" s="105"/>
    </row>
    <row r="45" spans="1:19" s="75" customFormat="1" ht="14.5" thickBot="1">
      <c r="A45" s="114" t="s">
        <v>20</v>
      </c>
      <c r="B45" s="174"/>
      <c r="C45" s="115"/>
      <c r="D45" s="115"/>
      <c r="E45" s="120"/>
      <c r="F45" s="121">
        <f>SUM(F43:F44)</f>
        <v>150</v>
      </c>
      <c r="G45" s="121">
        <f>SUM(G43:G44)</f>
        <v>0</v>
      </c>
      <c r="H45" s="121">
        <f>SUM(H43:H44)</f>
        <v>0</v>
      </c>
      <c r="I45" s="121">
        <f>SUM(I43:I44)</f>
        <v>0</v>
      </c>
      <c r="J45" s="121">
        <f>SUM(J43:J44)</f>
        <v>0</v>
      </c>
      <c r="K45" s="122">
        <f>SUM(F45:J45)</f>
        <v>150</v>
      </c>
      <c r="L45" s="74"/>
      <c r="N45" s="105"/>
    </row>
    <row r="46" spans="1:19" s="75" customFormat="1" ht="14.5" thickBot="1">
      <c r="A46" s="77"/>
      <c r="B46" s="77"/>
      <c r="C46" s="12"/>
      <c r="D46" s="12"/>
      <c r="E46" s="12"/>
      <c r="F46" s="12"/>
      <c r="G46" s="12"/>
      <c r="H46" s="12"/>
      <c r="I46" s="12"/>
      <c r="J46" s="12"/>
      <c r="K46" s="12"/>
      <c r="L46" s="74"/>
      <c r="N46" s="105"/>
    </row>
    <row r="47" spans="1:19" s="75" customFormat="1" ht="14.5" hidden="1" thickBot="1">
      <c r="A47" s="78" t="s">
        <v>10</v>
      </c>
      <c r="B47" s="175"/>
      <c r="C47" s="124"/>
      <c r="D47" s="124"/>
      <c r="E47" s="125"/>
      <c r="F47" s="118"/>
      <c r="G47" s="156"/>
      <c r="H47" s="156"/>
      <c r="I47" s="156"/>
      <c r="J47" s="156"/>
      <c r="K47" s="119"/>
      <c r="L47" s="74"/>
      <c r="N47" s="105"/>
    </row>
    <row r="48" spans="1:19" s="75" customFormat="1" ht="14.5" hidden="1" thickBot="1">
      <c r="A48" s="11" t="s">
        <v>36</v>
      </c>
      <c r="B48" s="77"/>
      <c r="C48" s="12"/>
      <c r="D48" s="12"/>
      <c r="E48" s="13"/>
      <c r="F48" s="10">
        <v>0</v>
      </c>
      <c r="G48" s="155"/>
      <c r="H48" s="155"/>
      <c r="I48" s="155"/>
      <c r="J48" s="155"/>
      <c r="K48" s="107">
        <f>SUM(F48:F48)</f>
        <v>0</v>
      </c>
      <c r="L48" s="74"/>
      <c r="N48" s="105"/>
    </row>
    <row r="49" spans="1:14" s="75" customFormat="1" ht="14.5" hidden="1" thickBot="1">
      <c r="A49" s="114" t="s">
        <v>21</v>
      </c>
      <c r="B49" s="174"/>
      <c r="C49" s="126"/>
      <c r="D49" s="126"/>
      <c r="E49" s="127"/>
      <c r="F49" s="121">
        <f>SUM(F48:F48)</f>
        <v>0</v>
      </c>
      <c r="G49" s="157"/>
      <c r="H49" s="157"/>
      <c r="I49" s="157"/>
      <c r="J49" s="157"/>
      <c r="K49" s="122">
        <f>SUM(F49:F49)</f>
        <v>0</v>
      </c>
      <c r="L49" s="74"/>
      <c r="N49" s="105"/>
    </row>
    <row r="50" spans="1:14" s="75" customFormat="1" ht="14.5" hidden="1" thickBot="1">
      <c r="A50" s="77"/>
      <c r="B50" s="77"/>
      <c r="C50" s="12"/>
      <c r="D50" s="12"/>
      <c r="E50" s="12"/>
      <c r="F50" s="12"/>
      <c r="G50" s="12"/>
      <c r="H50" s="12"/>
      <c r="I50" s="12"/>
      <c r="J50" s="12"/>
      <c r="K50" s="12"/>
      <c r="L50" s="74"/>
      <c r="N50" s="105"/>
    </row>
    <row r="51" spans="1:14" s="75" customFormat="1" ht="14.5" hidden="1" thickBot="1">
      <c r="A51" s="78" t="s">
        <v>11</v>
      </c>
      <c r="B51" s="175"/>
      <c r="C51" s="124"/>
      <c r="D51" s="124"/>
      <c r="E51" s="125"/>
      <c r="F51" s="125"/>
      <c r="G51" s="124"/>
      <c r="H51" s="124"/>
      <c r="I51" s="124"/>
      <c r="J51" s="124"/>
      <c r="K51" s="128"/>
      <c r="L51" s="74"/>
      <c r="N51" s="105"/>
    </row>
    <row r="52" spans="1:14" s="75" customFormat="1" ht="14.5" hidden="1" thickBot="1">
      <c r="A52" s="129" t="s">
        <v>12</v>
      </c>
      <c r="B52" s="12"/>
      <c r="C52" s="12"/>
      <c r="D52" s="12"/>
      <c r="E52" s="13"/>
      <c r="F52" s="8">
        <v>0</v>
      </c>
      <c r="G52" s="141"/>
      <c r="H52" s="141"/>
      <c r="I52" s="141"/>
      <c r="J52" s="141"/>
      <c r="K52" s="81">
        <f>SUM(F52:F52)</f>
        <v>0</v>
      </c>
      <c r="L52" s="74"/>
      <c r="N52" s="105"/>
    </row>
    <row r="53" spans="1:14" s="75" customFormat="1" ht="14.5" hidden="1" thickBot="1">
      <c r="A53" s="130" t="s">
        <v>22</v>
      </c>
      <c r="B53" s="126"/>
      <c r="C53" s="126"/>
      <c r="D53" s="126"/>
      <c r="E53" s="127"/>
      <c r="F53" s="131">
        <f>SUM(F52:F52)</f>
        <v>0</v>
      </c>
      <c r="G53" s="158"/>
      <c r="H53" s="158"/>
      <c r="I53" s="158"/>
      <c r="J53" s="158"/>
      <c r="K53" s="132">
        <f>SUM(F53:F53)</f>
        <v>0</v>
      </c>
      <c r="L53" s="74"/>
      <c r="N53" s="105"/>
    </row>
    <row r="54" spans="1:14" s="75" customFormat="1" ht="14.5" hidden="1" thickBo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74"/>
      <c r="N54" s="105"/>
    </row>
    <row r="55" spans="1:14" s="75" customFormat="1" ht="14.5" hidden="1" thickBot="1">
      <c r="A55" s="133" t="s">
        <v>13</v>
      </c>
      <c r="B55" s="184"/>
      <c r="C55" s="124"/>
      <c r="D55" s="124"/>
      <c r="E55" s="124"/>
      <c r="F55" s="118"/>
      <c r="G55" s="124"/>
      <c r="H55" s="124"/>
      <c r="I55" s="124"/>
      <c r="J55" s="124"/>
      <c r="K55" s="128"/>
      <c r="L55" s="74"/>
      <c r="N55" s="105"/>
    </row>
    <row r="56" spans="1:14" s="75" customFormat="1" ht="14.5" hidden="1" thickBot="1">
      <c r="A56" s="129" t="s">
        <v>36</v>
      </c>
      <c r="B56" s="12"/>
      <c r="C56" s="12"/>
      <c r="D56" s="12"/>
      <c r="E56" s="12"/>
      <c r="F56" s="10"/>
      <c r="G56" s="141"/>
      <c r="H56" s="141"/>
      <c r="I56" s="141"/>
      <c r="J56" s="141"/>
      <c r="K56" s="81">
        <f>SUM(F56:F56)</f>
        <v>0</v>
      </c>
      <c r="L56" s="74"/>
      <c r="N56" s="105"/>
    </row>
    <row r="57" spans="1:14" s="75" customFormat="1" ht="14.5" hidden="1" thickBot="1">
      <c r="A57" s="134" t="s">
        <v>23</v>
      </c>
      <c r="B57" s="144"/>
      <c r="C57" s="12"/>
      <c r="D57" s="12"/>
      <c r="E57" s="13"/>
      <c r="F57" s="135">
        <f>SUM(F56:F56)</f>
        <v>0</v>
      </c>
      <c r="G57" s="159"/>
      <c r="H57" s="159"/>
      <c r="I57" s="159"/>
      <c r="J57" s="159"/>
      <c r="K57" s="136">
        <f>SUM(F57:F57)</f>
        <v>0</v>
      </c>
      <c r="L57" s="74"/>
      <c r="N57" s="105"/>
    </row>
    <row r="58" spans="1:14" s="75" customFormat="1" ht="14.5" hidden="1" thickBot="1">
      <c r="A58" s="137" t="s">
        <v>27</v>
      </c>
      <c r="B58" s="138"/>
      <c r="C58" s="138"/>
      <c r="D58" s="138"/>
      <c r="E58" s="139"/>
      <c r="F58" s="76">
        <f>IF(F57&gt;25000,25000,F57)</f>
        <v>0</v>
      </c>
      <c r="G58" s="160"/>
      <c r="H58" s="160"/>
      <c r="I58" s="160"/>
      <c r="J58" s="160"/>
      <c r="K58" s="140">
        <f>SUM(F58:F58)</f>
        <v>0</v>
      </c>
      <c r="L58" s="74"/>
      <c r="N58" s="105"/>
    </row>
    <row r="59" spans="1:14" s="75" customFormat="1" ht="14.5" hidden="1" thickBot="1">
      <c r="A59" s="12"/>
      <c r="B59" s="12"/>
      <c r="C59" s="12"/>
      <c r="D59" s="12"/>
      <c r="E59" s="12"/>
      <c r="F59" s="141"/>
      <c r="G59" s="141"/>
      <c r="H59" s="141"/>
      <c r="I59" s="141"/>
      <c r="J59" s="141"/>
      <c r="K59" s="141"/>
      <c r="L59" s="74"/>
      <c r="N59" s="105"/>
    </row>
    <row r="60" spans="1:14" s="75" customFormat="1" ht="14.5" hidden="1" thickBot="1">
      <c r="A60" s="12" t="s">
        <v>30</v>
      </c>
      <c r="B60" s="12"/>
      <c r="C60" s="12"/>
      <c r="D60" s="12"/>
      <c r="E60" s="12"/>
      <c r="F60" s="141"/>
      <c r="G60" s="141"/>
      <c r="H60" s="141"/>
      <c r="I60" s="141"/>
      <c r="J60" s="141"/>
      <c r="K60" s="141"/>
      <c r="L60" s="74"/>
      <c r="N60" s="105"/>
    </row>
    <row r="61" spans="1:14" s="70" customFormat="1" ht="14.5" thickBot="1">
      <c r="A61" s="130" t="s">
        <v>50</v>
      </c>
      <c r="B61" s="126"/>
      <c r="C61" s="126"/>
      <c r="D61" s="126"/>
      <c r="E61" s="126"/>
      <c r="F61" s="142">
        <f>F57+F53+F49+F45+F34+F23+F40</f>
        <v>6456</v>
      </c>
      <c r="G61" s="142">
        <f>G57+G53+G49+G45+G34+G23+G40</f>
        <v>0</v>
      </c>
      <c r="H61" s="142">
        <f>H57+H53+H49+H45+H34+H23+H40</f>
        <v>0</v>
      </c>
      <c r="I61" s="142">
        <f>I57+I53+I49+I45+I34+I23+I40</f>
        <v>0</v>
      </c>
      <c r="J61" s="142">
        <f>J57+J53+J49+J45+J34+J23+J40</f>
        <v>0</v>
      </c>
      <c r="K61" s="143">
        <f>SUM(F61:J61)</f>
        <v>6456</v>
      </c>
      <c r="L61" s="69"/>
      <c r="N61" s="71"/>
    </row>
    <row r="62" spans="1:14" s="70" customFormat="1" ht="14" hidden="1">
      <c r="A62" s="216"/>
      <c r="B62" s="217"/>
      <c r="C62" s="217"/>
      <c r="D62" s="217"/>
      <c r="E62" s="217"/>
      <c r="F62" s="218"/>
      <c r="G62" s="218"/>
      <c r="H62" s="218"/>
      <c r="I62" s="218"/>
      <c r="J62" s="218"/>
      <c r="K62" s="219"/>
      <c r="L62" s="69"/>
      <c r="N62" s="71"/>
    </row>
    <row r="63" spans="1:14" s="70" customFormat="1" ht="14.5" hidden="1">
      <c r="A63" s="201" t="s">
        <v>29</v>
      </c>
      <c r="B63" s="202"/>
      <c r="C63" s="144"/>
      <c r="D63" s="144"/>
      <c r="E63" s="144"/>
      <c r="F63" s="203">
        <f>SUM(F61-F40-F49-F57)</f>
        <v>6456</v>
      </c>
      <c r="G63" s="203">
        <f>SUM(G61-G40-G49-G57)</f>
        <v>0</v>
      </c>
      <c r="H63" s="203">
        <f>SUM(H61-H40-H49-H57)</f>
        <v>0</v>
      </c>
      <c r="I63" s="203">
        <f>SUM(I61-I40-I49-I57)</f>
        <v>0</v>
      </c>
      <c r="J63" s="203">
        <f>SUM(J61-J40-J49-J57)</f>
        <v>0</v>
      </c>
      <c r="K63" s="204">
        <f>SUM(F63:J63)</f>
        <v>6456</v>
      </c>
      <c r="L63" s="69"/>
      <c r="N63" s="71"/>
    </row>
    <row r="64" spans="1:14" s="75" customFormat="1" ht="14" hidden="1">
      <c r="A64" s="145"/>
      <c r="B64" s="185"/>
      <c r="C64" s="205"/>
      <c r="D64" s="205"/>
      <c r="E64" s="205"/>
      <c r="F64" s="141"/>
      <c r="G64" s="141"/>
      <c r="H64" s="141"/>
      <c r="I64" s="141"/>
      <c r="J64" s="141"/>
      <c r="K64" s="81"/>
      <c r="L64" s="74"/>
      <c r="N64" s="105"/>
    </row>
    <row r="65" spans="1:14" s="75" customFormat="1" ht="14" hidden="1">
      <c r="A65" s="145" t="s">
        <v>24</v>
      </c>
      <c r="B65" s="185"/>
      <c r="C65" s="146"/>
      <c r="D65" s="146">
        <v>0</v>
      </c>
      <c r="E65" s="146" t="s">
        <v>49</v>
      </c>
      <c r="F65" s="141">
        <f>(F63)*D65</f>
        <v>0</v>
      </c>
      <c r="G65" s="141">
        <f>(G63)*D65</f>
        <v>0</v>
      </c>
      <c r="H65" s="141">
        <f>(H63)*D65</f>
        <v>0</v>
      </c>
      <c r="I65" s="141">
        <f>(I63)*D65</f>
        <v>0</v>
      </c>
      <c r="J65" s="141">
        <f>(J63)*D65</f>
        <v>0</v>
      </c>
      <c r="K65" s="81">
        <f>SUM(F65:J65)</f>
        <v>0</v>
      </c>
      <c r="L65" s="74"/>
      <c r="N65" s="105"/>
    </row>
    <row r="66" spans="1:14" s="75" customFormat="1" ht="14" hidden="1">
      <c r="A66" s="145"/>
      <c r="B66" s="185"/>
      <c r="C66" s="146"/>
      <c r="D66" s="146"/>
      <c r="E66" s="146"/>
      <c r="F66" s="141"/>
      <c r="G66" s="141"/>
      <c r="H66" s="141"/>
      <c r="I66" s="141"/>
      <c r="J66" s="141"/>
      <c r="K66" s="81"/>
      <c r="L66" s="74"/>
      <c r="N66" s="105"/>
    </row>
    <row r="67" spans="1:14" s="70" customFormat="1" ht="14.5" hidden="1" thickBot="1">
      <c r="A67" s="147" t="s">
        <v>14</v>
      </c>
      <c r="B67" s="148"/>
      <c r="C67" s="148"/>
      <c r="D67" s="148"/>
      <c r="E67" s="148"/>
      <c r="F67" s="149">
        <f>F61+F65</f>
        <v>6456</v>
      </c>
      <c r="G67" s="149">
        <f>G61+G65</f>
        <v>0</v>
      </c>
      <c r="H67" s="149">
        <f>H61+H65</f>
        <v>0</v>
      </c>
      <c r="I67" s="149">
        <f>I61+I65</f>
        <v>0</v>
      </c>
      <c r="J67" s="149">
        <f>J61+J65</f>
        <v>0</v>
      </c>
      <c r="K67" s="150">
        <f>SUM(F67:J67)</f>
        <v>6456</v>
      </c>
      <c r="N67" s="71"/>
    </row>
    <row r="68" spans="1:14" s="75" customFormat="1" ht="13.5">
      <c r="N68" s="105"/>
    </row>
    <row r="69" spans="1:14" s="75" customFormat="1" ht="13.5">
      <c r="N69" s="105"/>
    </row>
    <row r="70" spans="1:14" s="75" customFormat="1" ht="13.5">
      <c r="F70" s="151"/>
      <c r="G70" s="151"/>
      <c r="H70" s="151"/>
      <c r="I70" s="151"/>
      <c r="J70" s="151"/>
      <c r="N70" s="105"/>
    </row>
    <row r="71" spans="1:14" s="75" customFormat="1" ht="13.5">
      <c r="N71" s="105"/>
    </row>
    <row r="72" spans="1:14" s="75" customFormat="1" ht="13.5">
      <c r="N72" s="105"/>
    </row>
    <row r="73" spans="1:14" s="75" customFormat="1" ht="13.5">
      <c r="N73" s="105"/>
    </row>
    <row r="74" spans="1:14" s="75" customFormat="1" ht="13.5">
      <c r="N74" s="105"/>
    </row>
    <row r="75" spans="1:14" s="75" customFormat="1" ht="13.5">
      <c r="N75" s="105"/>
    </row>
    <row r="76" spans="1:14" s="75" customFormat="1" ht="13.5">
      <c r="N76" s="105"/>
    </row>
    <row r="77" spans="1:14" s="75" customFormat="1" ht="13.5">
      <c r="N77" s="105"/>
    </row>
    <row r="78" spans="1:14" s="75" customFormat="1" ht="13.5">
      <c r="N78" s="105"/>
    </row>
    <row r="79" spans="1:14" s="75" customFormat="1" ht="13.5">
      <c r="N79" s="105"/>
    </row>
    <row r="80" spans="1:14" s="75" customFormat="1" ht="13.5">
      <c r="N80" s="105"/>
    </row>
    <row r="81" spans="14:14" s="75" customFormat="1" ht="13.5">
      <c r="N81" s="105"/>
    </row>
    <row r="82" spans="14:14" s="75" customFormat="1" ht="13.5">
      <c r="N82" s="105"/>
    </row>
    <row r="83" spans="14:14" s="75" customFormat="1" ht="13.5">
      <c r="N83" s="105"/>
    </row>
    <row r="84" spans="14:14" s="75" customFormat="1" ht="13.5">
      <c r="N84" s="105"/>
    </row>
    <row r="85" spans="14:14" s="75" customFormat="1" ht="13.5">
      <c r="N85" s="105"/>
    </row>
    <row r="86" spans="14:14" s="75" customFormat="1" ht="13.5">
      <c r="N86" s="105"/>
    </row>
    <row r="87" spans="14:14" s="75" customFormat="1" ht="13.5">
      <c r="N87" s="105"/>
    </row>
    <row r="88" spans="14:14" s="75" customFormat="1" ht="13.5">
      <c r="N88" s="105"/>
    </row>
    <row r="89" spans="14:14" s="75" customFormat="1" ht="13.5">
      <c r="N89" s="105"/>
    </row>
    <row r="90" spans="14:14" s="75" customFormat="1" ht="13.5">
      <c r="N90" s="105"/>
    </row>
    <row r="91" spans="14:14" s="75" customFormat="1" ht="13.5">
      <c r="N91" s="105"/>
    </row>
    <row r="92" spans="14:14" s="75" customFormat="1" ht="13.5">
      <c r="N92" s="105"/>
    </row>
    <row r="93" spans="14:14" s="75" customFormat="1" ht="13.5">
      <c r="N93" s="105"/>
    </row>
    <row r="94" spans="14:14" s="75" customFormat="1" ht="13.5">
      <c r="N94" s="105"/>
    </row>
    <row r="95" spans="14:14" s="75" customFormat="1" ht="13.5">
      <c r="N95" s="105"/>
    </row>
    <row r="96" spans="14:14" s="75" customFormat="1" ht="13.5">
      <c r="N96" s="105"/>
    </row>
    <row r="97" spans="14:14" s="75" customFormat="1" ht="13.5">
      <c r="N97" s="105"/>
    </row>
    <row r="98" spans="14:14" s="75" customFormat="1" ht="13.5">
      <c r="N98" s="105"/>
    </row>
    <row r="99" spans="14:14" s="75" customFormat="1" ht="13.5">
      <c r="N99" s="105"/>
    </row>
    <row r="100" spans="14:14" s="75" customFormat="1" ht="13.5">
      <c r="N100" s="105"/>
    </row>
    <row r="101" spans="14:14" s="75" customFormat="1" ht="13.5">
      <c r="N101" s="105"/>
    </row>
    <row r="102" spans="14:14" s="75" customFormat="1" ht="13.5">
      <c r="N102" s="105"/>
    </row>
    <row r="103" spans="14:14" s="75" customFormat="1" ht="13.5">
      <c r="N103" s="105"/>
    </row>
    <row r="104" spans="14:14" s="75" customFormat="1" ht="13.5">
      <c r="N104" s="105"/>
    </row>
    <row r="105" spans="14:14" s="75" customFormat="1" ht="13.5">
      <c r="N105" s="105"/>
    </row>
    <row r="106" spans="14:14" s="75" customFormat="1" ht="13.5">
      <c r="N106" s="105"/>
    </row>
    <row r="107" spans="14:14" s="75" customFormat="1" ht="13.5">
      <c r="N107" s="105"/>
    </row>
    <row r="108" spans="14:14" s="75" customFormat="1" ht="13.5">
      <c r="N108" s="105"/>
    </row>
    <row r="109" spans="14:14" s="75" customFormat="1" ht="13.5">
      <c r="N109" s="105"/>
    </row>
    <row r="110" spans="14:14" s="75" customFormat="1" ht="13.5">
      <c r="N110" s="105"/>
    </row>
    <row r="111" spans="14:14" s="75" customFormat="1" ht="13.5">
      <c r="N111" s="105"/>
    </row>
    <row r="112" spans="14:14" s="75" customFormat="1" ht="13.5">
      <c r="N112" s="105"/>
    </row>
    <row r="113" spans="14:14" s="75" customFormat="1" ht="13.5">
      <c r="N113" s="105"/>
    </row>
    <row r="114" spans="14:14" s="75" customFormat="1" ht="13.5">
      <c r="N114" s="105"/>
    </row>
    <row r="115" spans="14:14" s="75" customFormat="1" ht="13.5">
      <c r="N115" s="105"/>
    </row>
    <row r="116" spans="14:14" s="75" customFormat="1" ht="13.5">
      <c r="N116" s="105"/>
    </row>
    <row r="117" spans="14:14" s="75" customFormat="1" ht="13.5">
      <c r="N117" s="105"/>
    </row>
    <row r="118" spans="14:14" s="75" customFormat="1" ht="13.5">
      <c r="N118" s="105"/>
    </row>
    <row r="119" spans="14:14" s="75" customFormat="1" ht="13.5">
      <c r="N119" s="105"/>
    </row>
    <row r="120" spans="14:14" s="75" customFormat="1" ht="13.5">
      <c r="N120" s="105"/>
    </row>
    <row r="121" spans="14:14" s="75" customFormat="1" ht="13.5">
      <c r="N121" s="105"/>
    </row>
    <row r="122" spans="14:14" s="75" customFormat="1" ht="13.5">
      <c r="N122" s="105"/>
    </row>
    <row r="123" spans="14:14" s="75" customFormat="1" ht="13.5">
      <c r="N123" s="105"/>
    </row>
    <row r="124" spans="14:14" s="75" customFormat="1" ht="13.5">
      <c r="N124" s="105"/>
    </row>
    <row r="125" spans="14:14" s="75" customFormat="1" ht="13.5">
      <c r="N125" s="105"/>
    </row>
    <row r="126" spans="14:14" s="75" customFormat="1" ht="13.5">
      <c r="N126" s="105"/>
    </row>
    <row r="127" spans="14:14" s="75" customFormat="1" ht="13.5">
      <c r="N127" s="105"/>
    </row>
    <row r="128" spans="14:14" s="75" customFormat="1" ht="13.5">
      <c r="N128" s="105"/>
    </row>
    <row r="129" spans="14:14" s="75" customFormat="1" ht="13.5">
      <c r="N129" s="105"/>
    </row>
    <row r="130" spans="14:14" s="75" customFormat="1" ht="13.5">
      <c r="N130" s="105"/>
    </row>
    <row r="131" spans="14:14" s="75" customFormat="1" ht="13.5">
      <c r="N131" s="105"/>
    </row>
    <row r="132" spans="14:14" s="75" customFormat="1" ht="13.5">
      <c r="N132" s="105"/>
    </row>
    <row r="133" spans="14:14" s="75" customFormat="1" ht="13.5">
      <c r="N133" s="105"/>
    </row>
    <row r="134" spans="14:14" s="75" customFormat="1" ht="13.5">
      <c r="N134" s="105"/>
    </row>
    <row r="135" spans="14:14" s="75" customFormat="1" ht="13.5">
      <c r="N135" s="105"/>
    </row>
    <row r="136" spans="14:14" s="75" customFormat="1" ht="13.5">
      <c r="N136" s="105"/>
    </row>
    <row r="137" spans="14:14" s="75" customFormat="1" ht="13.5">
      <c r="N137" s="105"/>
    </row>
    <row r="138" spans="14:14" s="75" customFormat="1" ht="13.5">
      <c r="N138" s="105"/>
    </row>
    <row r="139" spans="14:14" s="75" customFormat="1" ht="13.5">
      <c r="N139" s="105"/>
    </row>
    <row r="140" spans="14:14" s="75" customFormat="1" ht="13.5">
      <c r="N140" s="105"/>
    </row>
    <row r="141" spans="14:14" s="75" customFormat="1" ht="13.5">
      <c r="N141" s="105"/>
    </row>
    <row r="142" spans="14:14" s="75" customFormat="1" ht="13.5">
      <c r="N142" s="105"/>
    </row>
    <row r="143" spans="14:14" s="75" customFormat="1" ht="13.5">
      <c r="N143" s="105"/>
    </row>
    <row r="144" spans="14:14" s="75" customFormat="1" ht="13.5">
      <c r="N144" s="105"/>
    </row>
    <row r="145" spans="14:14" s="75" customFormat="1" ht="13.5">
      <c r="N145" s="105"/>
    </row>
    <row r="146" spans="14:14" s="75" customFormat="1" ht="13.5">
      <c r="N146" s="105"/>
    </row>
    <row r="147" spans="14:14" s="75" customFormat="1" ht="13.5">
      <c r="N147" s="105"/>
    </row>
    <row r="148" spans="14:14" s="75" customFormat="1" ht="13.5">
      <c r="N148" s="105"/>
    </row>
    <row r="149" spans="14:14" s="75" customFormat="1" ht="13.5">
      <c r="N149" s="105"/>
    </row>
    <row r="150" spans="14:14" s="75" customFormat="1" ht="13.5">
      <c r="N150" s="105"/>
    </row>
    <row r="151" spans="14:14" s="75" customFormat="1" ht="13.5">
      <c r="N151" s="105"/>
    </row>
    <row r="152" spans="14:14" s="75" customFormat="1" ht="13.5">
      <c r="N152" s="105"/>
    </row>
    <row r="153" spans="14:14" s="75" customFormat="1" ht="13.5">
      <c r="N153" s="105"/>
    </row>
    <row r="154" spans="14:14" s="75" customFormat="1" ht="13.5">
      <c r="N154" s="105"/>
    </row>
    <row r="155" spans="14:14" s="75" customFormat="1" ht="13.5">
      <c r="N155" s="105"/>
    </row>
    <row r="156" spans="14:14" s="75" customFormat="1" ht="13.5">
      <c r="N156" s="105"/>
    </row>
    <row r="157" spans="14:14" s="75" customFormat="1" ht="13.5">
      <c r="N157" s="105"/>
    </row>
    <row r="158" spans="14:14" s="75" customFormat="1" ht="13.5">
      <c r="N158" s="105"/>
    </row>
    <row r="159" spans="14:14" s="75" customFormat="1" ht="13.5">
      <c r="N159" s="105"/>
    </row>
    <row r="160" spans="14:14" s="75" customFormat="1" ht="13.5">
      <c r="N160" s="105"/>
    </row>
    <row r="161" spans="14:14" s="75" customFormat="1" ht="13.5">
      <c r="N161" s="105"/>
    </row>
  </sheetData>
  <mergeCells count="2">
    <mergeCell ref="C4:K4"/>
    <mergeCell ref="B1:D1"/>
  </mergeCells>
  <phoneticPr fontId="0" type="noConversion"/>
  <pageMargins left="0.7" right="0.7" top="0.75" bottom="0.75" header="0.3" footer="0.3"/>
  <pageSetup scale="72" orientation="portrait" r:id="rId1"/>
  <headerFooter>
    <oddFooter>&amp;L&amp;8&amp;Z&amp;F, &amp;A&amp;R
&amp;8Page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B23" sqref="B23"/>
    </sheetView>
  </sheetViews>
  <sheetFormatPr defaultRowHeight="13"/>
  <cols>
    <col min="1" max="1" width="45.453125" customWidth="1"/>
    <col min="2" max="2" width="11.54296875" customWidth="1"/>
    <col min="3" max="3" width="5.54296875" bestFit="1" customWidth="1"/>
    <col min="4" max="4" width="7.54296875" bestFit="1" customWidth="1"/>
    <col min="5" max="5" width="3.1796875" customWidth="1"/>
    <col min="6" max="6" width="6.453125" bestFit="1" customWidth="1"/>
    <col min="7" max="7" width="5.54296875" bestFit="1" customWidth="1"/>
    <col min="8" max="8" width="7.54296875" bestFit="1" customWidth="1"/>
    <col min="9" max="9" width="2.81640625" customWidth="1"/>
    <col min="10" max="10" width="6.453125" bestFit="1" customWidth="1"/>
    <col min="11" max="11" width="5.54296875" bestFit="1" customWidth="1"/>
    <col min="12" max="12" width="7.54296875" bestFit="1" customWidth="1"/>
    <col min="13" max="13" width="3.453125" customWidth="1"/>
    <col min="14" max="15" width="5.54296875" bestFit="1" customWidth="1"/>
    <col min="16" max="16" width="7.54296875" bestFit="1" customWidth="1"/>
    <col min="17" max="17" width="3.1796875" customWidth="1"/>
    <col min="18" max="19" width="5.54296875" bestFit="1" customWidth="1"/>
    <col min="20" max="20" width="7.54296875" bestFit="1" customWidth="1"/>
  </cols>
  <sheetData>
    <row r="1" spans="1:6">
      <c r="A1" s="45" t="s">
        <v>118</v>
      </c>
    </row>
    <row r="2" spans="1:6" ht="15" customHeight="1">
      <c r="A2" s="55" t="s">
        <v>100</v>
      </c>
      <c r="B2" s="235" t="s">
        <v>127</v>
      </c>
      <c r="C2" s="210"/>
      <c r="D2" s="210"/>
      <c r="E2" s="210"/>
      <c r="F2" s="210"/>
    </row>
    <row r="3" spans="1:6" ht="15.5">
      <c r="A3" s="55" t="s">
        <v>103</v>
      </c>
      <c r="B3" s="236" t="s">
        <v>128</v>
      </c>
    </row>
    <row r="4" spans="1:6" ht="15.5">
      <c r="A4" s="55" t="s">
        <v>104</v>
      </c>
      <c r="B4" s="236">
        <v>1072</v>
      </c>
    </row>
    <row r="5" spans="1:6" ht="15.5">
      <c r="A5" s="209" t="s">
        <v>96</v>
      </c>
      <c r="B5" s="235" t="s">
        <v>129</v>
      </c>
    </row>
    <row r="6" spans="1:6" ht="15.5">
      <c r="A6" s="55" t="s">
        <v>101</v>
      </c>
      <c r="B6" s="236" t="s">
        <v>130</v>
      </c>
    </row>
    <row r="7" spans="1:6" ht="15.5">
      <c r="A7" s="55" t="s">
        <v>102</v>
      </c>
      <c r="B7" s="235" t="s">
        <v>131</v>
      </c>
    </row>
    <row r="8" spans="1:6" ht="15.5">
      <c r="A8" s="55" t="s">
        <v>117</v>
      </c>
      <c r="B8" s="237">
        <v>45000</v>
      </c>
    </row>
    <row r="9" spans="1:6" ht="15.5">
      <c r="A9" s="55" t="s">
        <v>116</v>
      </c>
      <c r="B9" s="237">
        <v>45000</v>
      </c>
    </row>
    <row r="10" spans="1:6" ht="15.5">
      <c r="A10" s="55" t="s">
        <v>126</v>
      </c>
      <c r="B10" s="237"/>
    </row>
    <row r="11" spans="1:6" ht="15.5">
      <c r="A11" s="55" t="s">
        <v>125</v>
      </c>
      <c r="B11" s="244">
        <v>44995</v>
      </c>
    </row>
    <row r="12" spans="1:6" ht="15.5">
      <c r="A12" s="55" t="s">
        <v>97</v>
      </c>
      <c r="B12" s="236" t="s">
        <v>132</v>
      </c>
    </row>
    <row r="13" spans="1:6" ht="15.5">
      <c r="A13" s="55" t="s">
        <v>97</v>
      </c>
      <c r="B13" s="236"/>
    </row>
    <row r="14" spans="1:6" ht="15.5">
      <c r="A14" s="55" t="s">
        <v>98</v>
      </c>
      <c r="B14" s="236"/>
    </row>
    <row r="15" spans="1:6" ht="15.5">
      <c r="A15" s="55" t="s">
        <v>99</v>
      </c>
      <c r="B15" s="236"/>
    </row>
    <row r="16" spans="1:6" ht="15.5">
      <c r="A16" s="55" t="s">
        <v>105</v>
      </c>
      <c r="B16" s="238">
        <v>0.03</v>
      </c>
      <c r="C16" t="s">
        <v>115</v>
      </c>
    </row>
    <row r="18" spans="1:20">
      <c r="B18" s="247" t="s">
        <v>81</v>
      </c>
      <c r="C18" s="247"/>
      <c r="D18" s="247"/>
      <c r="F18" s="248" t="s">
        <v>82</v>
      </c>
      <c r="G18" s="248"/>
      <c r="H18" s="248"/>
      <c r="J18" s="249" t="s">
        <v>83</v>
      </c>
      <c r="K18" s="249"/>
      <c r="L18" s="249"/>
      <c r="N18" s="250" t="s">
        <v>84</v>
      </c>
      <c r="O18" s="250"/>
      <c r="P18" s="250"/>
      <c r="R18" s="251" t="s">
        <v>107</v>
      </c>
      <c r="S18" s="251"/>
      <c r="T18" s="251"/>
    </row>
    <row r="19" spans="1:20" ht="26">
      <c r="A19" s="243" t="s">
        <v>119</v>
      </c>
      <c r="B19" s="167" t="s">
        <v>79</v>
      </c>
      <c r="C19" s="167" t="s">
        <v>75</v>
      </c>
      <c r="D19" s="167" t="s">
        <v>65</v>
      </c>
      <c r="F19" s="170" t="str">
        <f>B19</f>
        <v xml:space="preserve">Staff </v>
      </c>
      <c r="G19" s="170" t="str">
        <f>C19</f>
        <v xml:space="preserve">
(RA)</v>
      </c>
      <c r="H19" s="170" t="str">
        <f>D19</f>
        <v>TBN Hourly</v>
      </c>
      <c r="J19" s="166" t="str">
        <f>F19</f>
        <v xml:space="preserve">Staff </v>
      </c>
      <c r="K19" s="166" t="str">
        <f>G19</f>
        <v xml:space="preserve">
(RA)</v>
      </c>
      <c r="L19" s="166" t="str">
        <f>H19</f>
        <v>TBN Hourly</v>
      </c>
      <c r="N19" s="168" t="str">
        <f>J19</f>
        <v xml:space="preserve">Staff </v>
      </c>
      <c r="O19" s="168" t="str">
        <f>K19</f>
        <v xml:space="preserve">
(RA)</v>
      </c>
      <c r="P19" s="168" t="str">
        <f>L19</f>
        <v>TBN Hourly</v>
      </c>
      <c r="R19" s="224" t="str">
        <f>N19</f>
        <v xml:space="preserve">Staff </v>
      </c>
      <c r="S19" s="224" t="str">
        <f>O19</f>
        <v xml:space="preserve">
(RA)</v>
      </c>
      <c r="T19" s="224" t="str">
        <f>P19</f>
        <v>TBN Hourly</v>
      </c>
    </row>
    <row r="20" spans="1:20">
      <c r="A20" s="46" t="s">
        <v>120</v>
      </c>
      <c r="B20" s="163">
        <v>24</v>
      </c>
      <c r="C20" s="163">
        <v>0</v>
      </c>
      <c r="D20" s="163">
        <v>0</v>
      </c>
      <c r="F20" s="164">
        <v>0</v>
      </c>
      <c r="G20" s="164">
        <v>0</v>
      </c>
      <c r="H20" s="164">
        <v>0</v>
      </c>
      <c r="J20" s="165">
        <v>0</v>
      </c>
      <c r="K20" s="165">
        <v>0</v>
      </c>
      <c r="L20" s="165">
        <v>0</v>
      </c>
      <c r="N20" s="169">
        <v>0</v>
      </c>
      <c r="O20" s="169">
        <v>0</v>
      </c>
      <c r="P20" s="169">
        <v>0</v>
      </c>
      <c r="R20" s="225">
        <v>0</v>
      </c>
      <c r="S20" s="225">
        <v>0</v>
      </c>
      <c r="T20" s="225">
        <v>0</v>
      </c>
    </row>
    <row r="21" spans="1:20">
      <c r="A21" s="46" t="s">
        <v>122</v>
      </c>
      <c r="B21" s="163">
        <v>50</v>
      </c>
      <c r="C21" s="163">
        <v>0</v>
      </c>
      <c r="D21" s="163">
        <v>0</v>
      </c>
      <c r="F21" s="164">
        <v>0</v>
      </c>
      <c r="G21" s="164">
        <v>0</v>
      </c>
      <c r="H21" s="164">
        <v>0</v>
      </c>
      <c r="J21" s="165">
        <v>0</v>
      </c>
      <c r="K21" s="165">
        <v>0</v>
      </c>
      <c r="L21" s="165">
        <v>0</v>
      </c>
      <c r="N21" s="169">
        <v>0</v>
      </c>
      <c r="O21" s="169">
        <v>0</v>
      </c>
      <c r="P21" s="169">
        <v>0</v>
      </c>
      <c r="R21" s="225">
        <v>0</v>
      </c>
      <c r="S21" s="225">
        <v>0</v>
      </c>
      <c r="T21" s="225">
        <v>0</v>
      </c>
    </row>
    <row r="22" spans="1:20">
      <c r="A22" s="46" t="s">
        <v>123</v>
      </c>
      <c r="B22" s="163">
        <v>0</v>
      </c>
      <c r="C22" s="163">
        <v>0</v>
      </c>
      <c r="D22" s="163">
        <v>0</v>
      </c>
      <c r="F22" s="164">
        <v>0</v>
      </c>
      <c r="G22" s="164">
        <v>0</v>
      </c>
      <c r="H22" s="164">
        <v>0</v>
      </c>
      <c r="J22" s="165">
        <v>0</v>
      </c>
      <c r="K22" s="165">
        <v>0</v>
      </c>
      <c r="L22" s="165">
        <v>0</v>
      </c>
      <c r="N22" s="169">
        <v>0</v>
      </c>
      <c r="O22" s="169">
        <v>0</v>
      </c>
      <c r="P22" s="169">
        <v>0</v>
      </c>
      <c r="R22" s="225">
        <v>0</v>
      </c>
      <c r="S22" s="225">
        <v>0</v>
      </c>
      <c r="T22" s="225">
        <v>0</v>
      </c>
    </row>
    <row r="23" spans="1:20">
      <c r="A23" s="46" t="s">
        <v>121</v>
      </c>
      <c r="B23" s="163">
        <v>30</v>
      </c>
      <c r="C23" s="163">
        <v>0</v>
      </c>
      <c r="D23" s="163">
        <v>0</v>
      </c>
      <c r="F23" s="164">
        <v>0</v>
      </c>
      <c r="G23" s="164">
        <v>0</v>
      </c>
      <c r="H23" s="164">
        <v>0</v>
      </c>
      <c r="J23" s="165">
        <v>0</v>
      </c>
      <c r="K23" s="165">
        <v>0</v>
      </c>
      <c r="L23" s="165">
        <v>0</v>
      </c>
      <c r="N23" s="169">
        <v>0</v>
      </c>
      <c r="O23" s="169">
        <v>0</v>
      </c>
      <c r="P23" s="169">
        <v>0</v>
      </c>
      <c r="R23" s="225">
        <v>0</v>
      </c>
      <c r="S23" s="225">
        <v>0</v>
      </c>
      <c r="T23" s="225">
        <v>0</v>
      </c>
    </row>
    <row r="24" spans="1:20">
      <c r="A24" s="46" t="s">
        <v>124</v>
      </c>
      <c r="B24" s="163">
        <v>0</v>
      </c>
      <c r="C24" s="163">
        <v>0</v>
      </c>
      <c r="D24" s="163">
        <v>0</v>
      </c>
      <c r="F24" s="164">
        <v>0</v>
      </c>
      <c r="G24" s="164">
        <v>0</v>
      </c>
      <c r="H24" s="164">
        <v>0</v>
      </c>
      <c r="J24" s="165">
        <v>0</v>
      </c>
      <c r="K24" s="165">
        <v>0</v>
      </c>
      <c r="L24" s="165">
        <v>0</v>
      </c>
      <c r="N24" s="169">
        <v>0</v>
      </c>
      <c r="O24" s="169">
        <v>0</v>
      </c>
      <c r="P24" s="169">
        <v>0</v>
      </c>
      <c r="R24" s="225">
        <v>0</v>
      </c>
      <c r="S24" s="225">
        <v>0</v>
      </c>
      <c r="T24" s="225">
        <v>0</v>
      </c>
    </row>
    <row r="25" spans="1:20">
      <c r="A25" s="46" t="s">
        <v>124</v>
      </c>
      <c r="B25" s="163">
        <v>0</v>
      </c>
      <c r="C25" s="163">
        <v>0</v>
      </c>
      <c r="D25" s="163">
        <v>0</v>
      </c>
      <c r="F25" s="164">
        <v>0</v>
      </c>
      <c r="G25" s="164">
        <v>0</v>
      </c>
      <c r="H25" s="164">
        <v>0</v>
      </c>
      <c r="J25" s="165">
        <v>0</v>
      </c>
      <c r="K25" s="165">
        <v>0</v>
      </c>
      <c r="L25" s="165">
        <v>0</v>
      </c>
      <c r="N25" s="169">
        <v>0</v>
      </c>
      <c r="O25" s="169">
        <v>0</v>
      </c>
      <c r="P25" s="169">
        <v>0</v>
      </c>
      <c r="R25" s="225">
        <v>0</v>
      </c>
      <c r="S25" s="225">
        <v>0</v>
      </c>
      <c r="T25" s="225">
        <v>0</v>
      </c>
    </row>
    <row r="26" spans="1:20">
      <c r="A26" s="46" t="s">
        <v>124</v>
      </c>
      <c r="B26" s="163">
        <v>0</v>
      </c>
      <c r="C26" s="163">
        <v>0</v>
      </c>
      <c r="D26" s="163">
        <v>0</v>
      </c>
      <c r="F26" s="164">
        <v>0</v>
      </c>
      <c r="G26" s="164">
        <v>0</v>
      </c>
      <c r="H26" s="164">
        <v>0</v>
      </c>
      <c r="J26" s="165">
        <v>0</v>
      </c>
      <c r="K26" s="165">
        <v>0</v>
      </c>
      <c r="L26" s="165">
        <v>0</v>
      </c>
      <c r="N26" s="169">
        <v>0</v>
      </c>
      <c r="O26" s="169">
        <v>0</v>
      </c>
      <c r="P26" s="169">
        <v>0</v>
      </c>
      <c r="R26" s="225">
        <v>0</v>
      </c>
      <c r="S26" s="225">
        <v>0</v>
      </c>
      <c r="T26" s="225">
        <v>0</v>
      </c>
    </row>
    <row r="29" spans="1:20">
      <c r="A29" s="46" t="s">
        <v>68</v>
      </c>
      <c r="B29" s="3">
        <f>SUM(B20:B28)</f>
        <v>104</v>
      </c>
      <c r="C29" s="3">
        <f t="shared" ref="C29:P29" si="0">SUM(C20:C28)</f>
        <v>0</v>
      </c>
      <c r="D29" s="3">
        <f t="shared" si="0"/>
        <v>0</v>
      </c>
      <c r="E29" s="3"/>
      <c r="F29" s="3">
        <f t="shared" si="0"/>
        <v>0</v>
      </c>
      <c r="G29" s="3">
        <f t="shared" si="0"/>
        <v>0</v>
      </c>
      <c r="H29" s="3">
        <f t="shared" si="0"/>
        <v>0</v>
      </c>
      <c r="I29" s="3"/>
      <c r="J29" s="3">
        <f t="shared" si="0"/>
        <v>0</v>
      </c>
      <c r="K29" s="3">
        <f t="shared" si="0"/>
        <v>0</v>
      </c>
      <c r="L29" s="3">
        <f t="shared" si="0"/>
        <v>0</v>
      </c>
      <c r="M29" s="3"/>
      <c r="N29" s="3">
        <f t="shared" si="0"/>
        <v>0</v>
      </c>
      <c r="O29" s="3">
        <f t="shared" si="0"/>
        <v>0</v>
      </c>
      <c r="P29" s="3">
        <f t="shared" si="0"/>
        <v>0</v>
      </c>
      <c r="R29" s="3">
        <f t="shared" ref="R29:T29" si="1">SUM(R20:R28)</f>
        <v>0</v>
      </c>
      <c r="S29" s="3">
        <f t="shared" si="1"/>
        <v>0</v>
      </c>
      <c r="T29" s="3">
        <f t="shared" si="1"/>
        <v>0</v>
      </c>
    </row>
    <row r="31" spans="1:20">
      <c r="B31">
        <f>B29/2080</f>
        <v>0.05</v>
      </c>
      <c r="C31">
        <f>C29/1040</f>
        <v>0</v>
      </c>
      <c r="F31">
        <f>F29/2080</f>
        <v>0</v>
      </c>
      <c r="G31">
        <f>G29/1040</f>
        <v>0</v>
      </c>
      <c r="J31">
        <f>J29/2080</f>
        <v>0</v>
      </c>
      <c r="K31">
        <f>K29/1040</f>
        <v>0</v>
      </c>
      <c r="N31">
        <f>N29/2080</f>
        <v>0</v>
      </c>
      <c r="O31">
        <f>O29/1040</f>
        <v>0</v>
      </c>
      <c r="R31">
        <f>R29/2080</f>
        <v>0</v>
      </c>
      <c r="S31">
        <f>S29/1040</f>
        <v>0</v>
      </c>
    </row>
    <row r="33" spans="1:20">
      <c r="A33" s="220" t="s">
        <v>70</v>
      </c>
      <c r="B33" s="239">
        <f>Budget!K61</f>
        <v>6456</v>
      </c>
    </row>
    <row r="34" spans="1:20">
      <c r="A34" s="241" t="s">
        <v>114</v>
      </c>
      <c r="D34" s="242">
        <f>Budget!F43</f>
        <v>150</v>
      </c>
      <c r="H34" s="242">
        <f>Budget!J43</f>
        <v>0</v>
      </c>
      <c r="L34" s="242">
        <f>Budget!N43</f>
        <v>0</v>
      </c>
      <c r="P34" s="242">
        <f>Budget!R43</f>
        <v>0</v>
      </c>
      <c r="T34" s="242">
        <f>Budget!V43</f>
        <v>0</v>
      </c>
    </row>
    <row r="36" spans="1:20">
      <c r="A36" t="s">
        <v>113</v>
      </c>
    </row>
  </sheetData>
  <mergeCells count="5">
    <mergeCell ref="B18:D18"/>
    <mergeCell ref="F18:H18"/>
    <mergeCell ref="J18:L18"/>
    <mergeCell ref="N18:P18"/>
    <mergeCell ref="R18:T1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workbookViewId="0">
      <selection activeCell="F24" sqref="F24"/>
    </sheetView>
  </sheetViews>
  <sheetFormatPr defaultRowHeight="13"/>
  <cols>
    <col min="1" max="1" width="36.81640625" bestFit="1" customWidth="1"/>
    <col min="2" max="2" width="11" customWidth="1"/>
    <col min="3" max="3" width="11.54296875" customWidth="1"/>
    <col min="5" max="5" width="17.453125" customWidth="1"/>
    <col min="6" max="6" width="24.453125" customWidth="1"/>
    <col min="7" max="7" width="12.54296875" customWidth="1"/>
  </cols>
  <sheetData>
    <row r="1" spans="1:10">
      <c r="A1" s="4" t="s">
        <v>42</v>
      </c>
      <c r="B1" s="33" t="str">
        <f>Budget!C2</f>
        <v>6/1/2023-5/31/2024</v>
      </c>
    </row>
    <row r="2" spans="1:10">
      <c r="A2" s="4"/>
      <c r="F2" s="33"/>
    </row>
    <row r="3" spans="1:10">
      <c r="A3" s="4"/>
      <c r="B3" s="4" t="s">
        <v>67</v>
      </c>
      <c r="C3" s="36" t="s">
        <v>6</v>
      </c>
      <c r="D3" s="36" t="s">
        <v>66</v>
      </c>
      <c r="E3" s="36" t="s">
        <v>69</v>
      </c>
      <c r="F3" s="172" t="s">
        <v>106</v>
      </c>
    </row>
    <row r="4" spans="1:10">
      <c r="A4" s="4" t="s">
        <v>43</v>
      </c>
      <c r="B4" s="45" t="s">
        <v>93</v>
      </c>
      <c r="C4" s="154">
        <f>(D4/52)*12</f>
        <v>0</v>
      </c>
      <c r="D4" s="152">
        <v>0</v>
      </c>
      <c r="E4" s="37" t="e">
        <f>C4/C8</f>
        <v>#DIV/0!</v>
      </c>
      <c r="F4" s="172" t="s">
        <v>86</v>
      </c>
      <c r="G4" s="1"/>
      <c r="I4">
        <f>(H4-G4)/7</f>
        <v>0</v>
      </c>
    </row>
    <row r="5" spans="1:10">
      <c r="B5" s="50" t="s">
        <v>94</v>
      </c>
      <c r="C5" s="154">
        <f>(D5/52)*12</f>
        <v>0</v>
      </c>
      <c r="D5" s="229">
        <v>0</v>
      </c>
      <c r="E5" s="37" t="e">
        <f>C5/C8</f>
        <v>#DIV/0!</v>
      </c>
      <c r="F5" s="172" t="s">
        <v>87</v>
      </c>
      <c r="G5" s="1"/>
      <c r="I5">
        <f t="shared" ref="I5:I7" si="0">(H5-G5)/7</f>
        <v>0</v>
      </c>
    </row>
    <row r="6" spans="1:10">
      <c r="B6" s="45" t="s">
        <v>95</v>
      </c>
      <c r="C6" s="230">
        <f>D6/52*12</f>
        <v>0</v>
      </c>
      <c r="D6" s="152">
        <v>0</v>
      </c>
      <c r="E6" s="37" t="e">
        <f>C6/C8</f>
        <v>#DIV/0!</v>
      </c>
      <c r="F6" s="172" t="s">
        <v>88</v>
      </c>
      <c r="G6" s="1"/>
      <c r="I6">
        <f t="shared" si="0"/>
        <v>0</v>
      </c>
    </row>
    <row r="7" spans="1:10">
      <c r="B7" s="45" t="s">
        <v>93</v>
      </c>
      <c r="C7" s="230">
        <f>D7/52*12</f>
        <v>0</v>
      </c>
      <c r="D7" s="152">
        <v>0</v>
      </c>
      <c r="E7" s="37" t="e">
        <f>C7/C8</f>
        <v>#DIV/0!</v>
      </c>
      <c r="G7" s="1"/>
      <c r="I7">
        <f t="shared" si="0"/>
        <v>0</v>
      </c>
    </row>
    <row r="8" spans="1:10" ht="13.5">
      <c r="B8" s="38" t="s">
        <v>68</v>
      </c>
      <c r="C8" s="52">
        <f>SUM(C4:C7)</f>
        <v>0</v>
      </c>
      <c r="D8" s="39">
        <f>SUM(D4:D7)</f>
        <v>0</v>
      </c>
      <c r="E8" s="40" t="e">
        <f>SUM(E4:E7)</f>
        <v>#DIV/0!</v>
      </c>
      <c r="G8" s="1"/>
    </row>
    <row r="9" spans="1:10">
      <c r="A9" s="44"/>
    </row>
    <row r="10" spans="1:10">
      <c r="B10" s="252" t="s">
        <v>54</v>
      </c>
      <c r="C10" s="252"/>
      <c r="D10" s="252"/>
    </row>
    <row r="11" spans="1:10" ht="26">
      <c r="A11" s="4" t="s">
        <v>80</v>
      </c>
      <c r="B11" s="153" t="str">
        <f>'Effort Entry'!B19</f>
        <v xml:space="preserve">Staff </v>
      </c>
      <c r="C11" s="153" t="str">
        <f>'Effort Entry'!C19</f>
        <v xml:space="preserve">
(RA)</v>
      </c>
      <c r="D11" s="153" t="str">
        <f>'Effort Entry'!D19</f>
        <v>TBN Hourly</v>
      </c>
      <c r="E11" s="2" t="s">
        <v>72</v>
      </c>
    </row>
    <row r="12" spans="1:10" s="48" customFormat="1">
      <c r="A12" s="46" t="str">
        <f>'Effort Entry'!A20</f>
        <v>Project coordination &amp; communications</v>
      </c>
      <c r="B12" s="47">
        <f>'Effort Entry'!B20</f>
        <v>24</v>
      </c>
      <c r="C12" s="47">
        <f>'Effort Entry'!C20</f>
        <v>0</v>
      </c>
      <c r="D12" s="47">
        <f>'Effort Entry'!D20</f>
        <v>0</v>
      </c>
      <c r="E12" s="46"/>
      <c r="G12" s="34"/>
      <c r="H12" s="34"/>
      <c r="I12" s="34"/>
      <c r="J12" s="34"/>
    </row>
    <row r="13" spans="1:10" s="48" customFormat="1">
      <c r="A13" s="46" t="str">
        <f>'Effort Entry'!A21</f>
        <v>Data management &amp; analysis</v>
      </c>
      <c r="B13" s="47">
        <f>'Effort Entry'!B21</f>
        <v>50</v>
      </c>
      <c r="C13" s="47">
        <f>'Effort Entry'!C21</f>
        <v>0</v>
      </c>
      <c r="D13" s="47">
        <f>'Effort Entry'!D21</f>
        <v>0</v>
      </c>
      <c r="E13" s="46"/>
      <c r="G13" s="34"/>
      <c r="H13" s="34"/>
      <c r="I13" s="34"/>
      <c r="J13" s="34"/>
    </row>
    <row r="14" spans="1:10" s="48" customFormat="1">
      <c r="A14" s="46" t="str">
        <f>'Effort Entry'!A22</f>
        <v>Training/teaching</v>
      </c>
      <c r="B14" s="47">
        <f>'Effort Entry'!B22</f>
        <v>0</v>
      </c>
      <c r="C14" s="47">
        <f>'Effort Entry'!C22</f>
        <v>0</v>
      </c>
      <c r="D14" s="47">
        <f>'Effort Entry'!D22</f>
        <v>0</v>
      </c>
      <c r="E14" s="46"/>
      <c r="G14" s="34"/>
      <c r="H14" s="34"/>
      <c r="I14" s="34"/>
      <c r="J14" s="34"/>
    </row>
    <row r="15" spans="1:10" s="48" customFormat="1">
      <c r="A15" s="46" t="str">
        <f>'Effort Entry'!A23</f>
        <v>Writing &amp; scholarly products</v>
      </c>
      <c r="B15" s="47">
        <f>'Effort Entry'!B23</f>
        <v>30</v>
      </c>
      <c r="C15" s="47">
        <f>'Effort Entry'!C23</f>
        <v>0</v>
      </c>
      <c r="D15" s="47">
        <f>'Effort Entry'!D23</f>
        <v>0</v>
      </c>
      <c r="E15" s="46"/>
      <c r="G15" s="34"/>
      <c r="H15" s="34"/>
      <c r="I15" s="34"/>
      <c r="J15" s="34"/>
    </row>
    <row r="16" spans="1:10" s="48" customFormat="1">
      <c r="A16" s="46" t="str">
        <f>'Effort Entry'!A24</f>
        <v>Other (provide description)</v>
      </c>
      <c r="B16" s="47">
        <f>'Effort Entry'!B24</f>
        <v>0</v>
      </c>
      <c r="C16" s="47">
        <f>'Effort Entry'!C24</f>
        <v>0</v>
      </c>
      <c r="D16" s="47">
        <f>'Effort Entry'!D24</f>
        <v>0</v>
      </c>
      <c r="E16" s="46"/>
      <c r="G16" s="34"/>
      <c r="H16" s="34"/>
      <c r="I16" s="34"/>
      <c r="J16" s="34"/>
    </row>
    <row r="17" spans="1:10" s="48" customFormat="1">
      <c r="A17" s="46" t="str">
        <f>'Effort Entry'!A25</f>
        <v>Other (provide description)</v>
      </c>
      <c r="B17" s="47">
        <f>'Effort Entry'!B25</f>
        <v>0</v>
      </c>
      <c r="C17" s="47">
        <f>'Effort Entry'!C25</f>
        <v>0</v>
      </c>
      <c r="D17" s="47">
        <f>'Effort Entry'!D25</f>
        <v>0</v>
      </c>
      <c r="E17" s="46"/>
      <c r="G17" s="34"/>
      <c r="H17" s="34"/>
      <c r="I17" s="34"/>
      <c r="J17" s="34"/>
    </row>
    <row r="18" spans="1:10" ht="12.75" customHeight="1">
      <c r="A18" s="46" t="str">
        <f>'Effort Entry'!A26</f>
        <v>Other (provide description)</v>
      </c>
      <c r="B18" s="47">
        <f>'Effort Entry'!B26</f>
        <v>0</v>
      </c>
      <c r="C18" s="47">
        <f>'Effort Entry'!C26</f>
        <v>0</v>
      </c>
      <c r="D18" s="47">
        <f>'Effort Entry'!D26</f>
        <v>0</v>
      </c>
      <c r="E18" s="34"/>
      <c r="G18" s="34"/>
      <c r="H18" s="34"/>
      <c r="I18" s="34"/>
      <c r="J18" s="34"/>
    </row>
    <row r="19" spans="1:10" ht="12.75" customHeight="1">
      <c r="A19" s="45"/>
      <c r="B19" s="3"/>
      <c r="C19" s="3"/>
      <c r="D19" s="3"/>
      <c r="E19" s="34"/>
      <c r="G19" s="34"/>
      <c r="H19" s="34"/>
      <c r="I19" s="34"/>
      <c r="J19" s="34"/>
    </row>
    <row r="20" spans="1:10" s="1" customFormat="1" ht="26">
      <c r="A20"/>
      <c r="B20" s="153" t="str">
        <f>'Effort Entry'!B19</f>
        <v xml:space="preserve">Staff </v>
      </c>
      <c r="C20" s="153" t="str">
        <f>'Effort Entry'!C19</f>
        <v xml:space="preserve">
(RA)</v>
      </c>
      <c r="D20" s="153" t="str">
        <f>'Effort Entry'!D19</f>
        <v>TBN Hourly</v>
      </c>
    </row>
    <row r="21" spans="1:10" s="1" customFormat="1">
      <c r="A21" s="5" t="s">
        <v>46</v>
      </c>
      <c r="B21" s="6">
        <f>SUM(B12:B19)</f>
        <v>104</v>
      </c>
      <c r="C21" s="6">
        <f>SUM(C12:C19)</f>
        <v>0</v>
      </c>
      <c r="D21" s="6">
        <f>SUM(D12:D19)</f>
        <v>0</v>
      </c>
    </row>
    <row r="22" spans="1:10" s="1" customFormat="1">
      <c r="A22" s="5" t="s">
        <v>47</v>
      </c>
      <c r="B22" s="16" t="e">
        <f>(B21/B29)</f>
        <v>#DIV/0!</v>
      </c>
      <c r="C22" s="16" t="e">
        <f>(C21/C27)</f>
        <v>#DIV/0!</v>
      </c>
      <c r="D22" s="16" t="e">
        <f>(D21/D27)</f>
        <v>#DIV/0!</v>
      </c>
    </row>
    <row r="23" spans="1:10">
      <c r="A23" s="5" t="s">
        <v>41</v>
      </c>
      <c r="B23" s="16">
        <f>B21/B34</f>
        <v>0.05</v>
      </c>
      <c r="C23" s="16">
        <f>(C21/C34)</f>
        <v>0</v>
      </c>
      <c r="D23" s="16">
        <f>(D21/D33)</f>
        <v>0</v>
      </c>
      <c r="E23" s="43" t="s">
        <v>71</v>
      </c>
      <c r="F23" s="32">
        <f>SUM(B23:D23)</f>
        <v>0.05</v>
      </c>
    </row>
    <row r="24" spans="1:10">
      <c r="A24" s="5" t="s">
        <v>48</v>
      </c>
      <c r="B24" s="7" t="e">
        <f>(B21/B29)*C8</f>
        <v>#DIV/0!</v>
      </c>
      <c r="C24" s="53" t="e">
        <f>(C21/C29)*C8</f>
        <v>#DIV/0!</v>
      </c>
      <c r="D24" s="7" t="e">
        <f>(D21/D29)*C8</f>
        <v>#DIV/0!</v>
      </c>
    </row>
    <row r="26" spans="1:10">
      <c r="A26" s="4" t="s">
        <v>44</v>
      </c>
    </row>
    <row r="27" spans="1:10">
      <c r="A27" s="1" t="s">
        <v>53</v>
      </c>
      <c r="B27">
        <f>D8*40</f>
        <v>0</v>
      </c>
      <c r="C27">
        <f>D8*40</f>
        <v>0</v>
      </c>
      <c r="D27">
        <f>D8*40</f>
        <v>0</v>
      </c>
    </row>
    <row r="28" spans="1:10">
      <c r="A28" s="1" t="s">
        <v>58</v>
      </c>
      <c r="B28" s="35">
        <v>1</v>
      </c>
      <c r="C28" s="35">
        <v>0.5</v>
      </c>
      <c r="D28" s="35">
        <f>10/40</f>
        <v>0.25</v>
      </c>
    </row>
    <row r="29" spans="1:10">
      <c r="A29" s="1" t="s">
        <v>57</v>
      </c>
      <c r="B29" s="14">
        <f>B27*B28</f>
        <v>0</v>
      </c>
      <c r="C29" s="14">
        <f>C27*C28</f>
        <v>0</v>
      </c>
      <c r="D29" s="14">
        <f>D27*D28</f>
        <v>0</v>
      </c>
      <c r="E29" t="s">
        <v>60</v>
      </c>
    </row>
    <row r="30" spans="1:10">
      <c r="A30" t="s">
        <v>55</v>
      </c>
      <c r="B30">
        <f>B27</f>
        <v>0</v>
      </c>
      <c r="C30" s="14">
        <f>C29</f>
        <v>0</v>
      </c>
      <c r="D30" s="14">
        <f>D8*9</f>
        <v>0</v>
      </c>
    </row>
    <row r="31" spans="1:10">
      <c r="A31" t="s">
        <v>56</v>
      </c>
      <c r="B31" s="9" t="e">
        <f>B22</f>
        <v>#DIV/0!</v>
      </c>
      <c r="C31" s="15" t="e">
        <f>C21/C29</f>
        <v>#DIV/0!</v>
      </c>
      <c r="D31" s="15" t="e">
        <f>D21/D29</f>
        <v>#DIV/0!</v>
      </c>
    </row>
    <row r="32" spans="1:10">
      <c r="A32" s="4" t="s">
        <v>45</v>
      </c>
    </row>
    <row r="33" spans="1:4">
      <c r="A33" s="1" t="s">
        <v>53</v>
      </c>
      <c r="B33">
        <v>2080</v>
      </c>
      <c r="C33">
        <v>2080</v>
      </c>
      <c r="D33">
        <v>2080</v>
      </c>
    </row>
    <row r="34" spans="1:4">
      <c r="A34" s="1" t="s">
        <v>57</v>
      </c>
      <c r="B34">
        <f>B33*B28</f>
        <v>2080</v>
      </c>
      <c r="C34">
        <f>C33*C28</f>
        <v>1040</v>
      </c>
      <c r="D34">
        <f>D33*D28</f>
        <v>520</v>
      </c>
    </row>
    <row r="36" spans="1:4" ht="13.5" thickBot="1"/>
    <row r="37" spans="1:4" ht="13.5" thickBot="1">
      <c r="A37" s="41" t="s">
        <v>70</v>
      </c>
      <c r="B37" s="42">
        <f>Budget!K61</f>
        <v>6456</v>
      </c>
    </row>
    <row r="38" spans="1:4">
      <c r="C38" s="49"/>
    </row>
  </sheetData>
  <mergeCells count="1">
    <mergeCell ref="B10:D10"/>
  </mergeCells>
  <pageMargins left="0.7" right="0.7" top="0.75" bottom="0.75" header="0.3" footer="0.3"/>
  <pageSetup scale="76" fitToHeight="0" orientation="portrait" r:id="rId1"/>
  <headerFooter>
    <oddFooter>&amp;L&amp;8&amp;Z&amp;F, &amp;A&amp;R
&amp;8Page &amp;P of &amp;N</oddFooter>
  </headerFooter>
  <ignoredErrors>
    <ignoredError sqref="D2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12" sqref="A12:A18"/>
    </sheetView>
  </sheetViews>
  <sheetFormatPr defaultRowHeight="13"/>
  <cols>
    <col min="1" max="1" width="35" customWidth="1"/>
    <col min="2" max="2" width="11" bestFit="1" customWidth="1"/>
    <col min="3" max="3" width="8.54296875" customWidth="1"/>
    <col min="4" max="4" width="8.453125" bestFit="1" customWidth="1"/>
    <col min="5" max="5" width="14.54296875" customWidth="1"/>
    <col min="7" max="7" width="10.54296875" bestFit="1" customWidth="1"/>
  </cols>
  <sheetData>
    <row r="1" spans="1:7">
      <c r="A1" s="4" t="s">
        <v>42</v>
      </c>
      <c r="B1" s="33" t="str">
        <f>Budget!C2</f>
        <v>6/1/2023-5/31/2024</v>
      </c>
    </row>
    <row r="2" spans="1:7">
      <c r="A2" s="4"/>
      <c r="F2" s="33"/>
    </row>
    <row r="3" spans="1:7">
      <c r="A3" s="4"/>
      <c r="B3" s="4" t="s">
        <v>67</v>
      </c>
      <c r="C3" s="36" t="s">
        <v>6</v>
      </c>
      <c r="D3" s="36" t="s">
        <v>66</v>
      </c>
      <c r="E3" s="36" t="s">
        <v>69</v>
      </c>
      <c r="G3" s="172" t="s">
        <v>106</v>
      </c>
    </row>
    <row r="4" spans="1:7">
      <c r="A4" s="4" t="s">
        <v>43</v>
      </c>
      <c r="B4" s="45" t="str">
        <f>'Effort Calculations Yr1'!B4</f>
        <v>Fall</v>
      </c>
      <c r="C4" s="154">
        <f>(D4/52)*12</f>
        <v>0</v>
      </c>
      <c r="D4" s="152">
        <f>'Effort Calculations Yr1'!D4</f>
        <v>0</v>
      </c>
      <c r="E4" s="37" t="e">
        <f>C4/C8</f>
        <v>#DIV/0!</v>
      </c>
      <c r="G4" s="172" t="s">
        <v>86</v>
      </c>
    </row>
    <row r="5" spans="1:7">
      <c r="B5" s="50" t="str">
        <f>'Effort Calculations Yr1'!B5</f>
        <v>Spring</v>
      </c>
      <c r="C5" s="154">
        <f>(D5/52)*12</f>
        <v>0</v>
      </c>
      <c r="D5" s="229">
        <f>'Effort Calculations Yr1'!D5</f>
        <v>0</v>
      </c>
      <c r="E5" s="37" t="e">
        <f>C5/C8</f>
        <v>#DIV/0!</v>
      </c>
      <c r="G5" s="172" t="s">
        <v>87</v>
      </c>
    </row>
    <row r="6" spans="1:7">
      <c r="B6" s="45" t="str">
        <f>'Effort Calculations Yr1'!B6</f>
        <v>Summer</v>
      </c>
      <c r="C6" s="230">
        <f>D6/52*12</f>
        <v>0</v>
      </c>
      <c r="D6" s="152">
        <f>'Effort Calculations Yr1'!D6</f>
        <v>0</v>
      </c>
      <c r="E6" s="37" t="e">
        <f>C6/C8</f>
        <v>#DIV/0!</v>
      </c>
      <c r="G6" s="172" t="s">
        <v>88</v>
      </c>
    </row>
    <row r="7" spans="1:7">
      <c r="B7" s="45" t="str">
        <f>'Effort Calculations Yr1'!B7</f>
        <v>Fall</v>
      </c>
      <c r="C7" s="230">
        <f>D7/52*12</f>
        <v>0</v>
      </c>
      <c r="D7" s="152">
        <f>'Effort Calculations Yr1'!D7</f>
        <v>0</v>
      </c>
      <c r="E7" s="37" t="e">
        <f>C7/C8</f>
        <v>#DIV/0!</v>
      </c>
    </row>
    <row r="8" spans="1:7" ht="13.5">
      <c r="B8" s="38" t="s">
        <v>68</v>
      </c>
      <c r="C8" s="52">
        <f>SUM(C4:C7)</f>
        <v>0</v>
      </c>
      <c r="D8" s="39">
        <f>SUM(D4:D7)</f>
        <v>0</v>
      </c>
      <c r="E8" s="40" t="e">
        <f>SUM(E4:E7)</f>
        <v>#DIV/0!</v>
      </c>
      <c r="F8" s="9"/>
    </row>
    <row r="9" spans="1:7">
      <c r="A9" s="44"/>
    </row>
    <row r="10" spans="1:7">
      <c r="B10" s="252" t="s">
        <v>54</v>
      </c>
      <c r="C10" s="252"/>
      <c r="D10" s="252"/>
    </row>
    <row r="11" spans="1:7" ht="26">
      <c r="A11" s="4" t="s">
        <v>80</v>
      </c>
      <c r="B11" s="153" t="str">
        <f>'Effort Entry'!F19</f>
        <v xml:space="preserve">Staff </v>
      </c>
      <c r="C11" s="153" t="str">
        <f>'Effort Entry'!G19</f>
        <v xml:space="preserve">
(RA)</v>
      </c>
      <c r="D11" s="153" t="str">
        <f>'Effort Entry'!H19</f>
        <v>TBN Hourly</v>
      </c>
      <c r="E11" s="2" t="s">
        <v>72</v>
      </c>
    </row>
    <row r="12" spans="1:7">
      <c r="A12" s="46" t="str">
        <f>'Effort Entry'!A20</f>
        <v>Project coordination &amp; communications</v>
      </c>
      <c r="B12" s="47">
        <f>'Effort Entry'!F20</f>
        <v>0</v>
      </c>
      <c r="C12" s="47">
        <f>'Effort Entry'!G20</f>
        <v>0</v>
      </c>
      <c r="D12" s="47">
        <f>'Effort Entry'!H20</f>
        <v>0</v>
      </c>
      <c r="E12" s="46"/>
      <c r="F12" s="48"/>
    </row>
    <row r="13" spans="1:7">
      <c r="A13" s="46" t="str">
        <f>'Effort Entry'!A21</f>
        <v>Data management &amp; analysis</v>
      </c>
      <c r="B13" s="47">
        <f>'Effort Entry'!F21</f>
        <v>0</v>
      </c>
      <c r="C13" s="47">
        <f>'Effort Entry'!G21</f>
        <v>0</v>
      </c>
      <c r="D13" s="47">
        <f>'Effort Entry'!H21</f>
        <v>0</v>
      </c>
      <c r="E13" s="46"/>
      <c r="F13" s="48"/>
    </row>
    <row r="14" spans="1:7">
      <c r="A14" s="46" t="str">
        <f>'Effort Entry'!A22</f>
        <v>Training/teaching</v>
      </c>
      <c r="B14" s="47">
        <f>'Effort Entry'!F22</f>
        <v>0</v>
      </c>
      <c r="C14" s="47">
        <f>'Effort Entry'!G22</f>
        <v>0</v>
      </c>
      <c r="D14" s="47">
        <f>'Effort Entry'!H22</f>
        <v>0</v>
      </c>
      <c r="E14" s="46"/>
      <c r="F14" s="48"/>
    </row>
    <row r="15" spans="1:7">
      <c r="A15" s="46" t="str">
        <f>'Effort Entry'!A23</f>
        <v>Writing &amp; scholarly products</v>
      </c>
      <c r="B15" s="47">
        <f>'Effort Entry'!F23</f>
        <v>0</v>
      </c>
      <c r="C15" s="47">
        <f>'Effort Entry'!G23</f>
        <v>0</v>
      </c>
      <c r="D15" s="47">
        <f>'Effort Entry'!H23</f>
        <v>0</v>
      </c>
      <c r="E15" s="46"/>
      <c r="F15" s="48"/>
    </row>
    <row r="16" spans="1:7">
      <c r="A16" s="46" t="str">
        <f>'Effort Entry'!A24</f>
        <v>Other (provide description)</v>
      </c>
      <c r="B16" s="47">
        <f>'Effort Entry'!F24</f>
        <v>0</v>
      </c>
      <c r="C16" s="47">
        <f>'Effort Entry'!G24</f>
        <v>0</v>
      </c>
      <c r="D16" s="47">
        <f>'Effort Entry'!H24</f>
        <v>0</v>
      </c>
      <c r="E16" s="46"/>
      <c r="F16" s="48"/>
    </row>
    <row r="17" spans="1:6">
      <c r="A17" s="46" t="str">
        <f>'Effort Entry'!A25</f>
        <v>Other (provide description)</v>
      </c>
      <c r="B17" s="47">
        <f>'Effort Entry'!F25</f>
        <v>0</v>
      </c>
      <c r="C17" s="47">
        <f>'Effort Entry'!G25</f>
        <v>0</v>
      </c>
      <c r="D17" s="47">
        <f>'Effort Entry'!H25</f>
        <v>0</v>
      </c>
      <c r="E17" s="46"/>
      <c r="F17" s="48"/>
    </row>
    <row r="18" spans="1:6">
      <c r="A18" s="46" t="str">
        <f>'Effort Entry'!A26</f>
        <v>Other (provide description)</v>
      </c>
      <c r="B18" s="47">
        <f>'Effort Entry'!F26</f>
        <v>0</v>
      </c>
      <c r="C18" s="47">
        <f>'Effort Entry'!G26</f>
        <v>0</v>
      </c>
      <c r="D18" s="47">
        <f>'Effort Entry'!H26</f>
        <v>0</v>
      </c>
      <c r="E18" s="34"/>
    </row>
    <row r="19" spans="1:6">
      <c r="A19" s="45"/>
      <c r="B19" s="47"/>
      <c r="C19" s="3"/>
      <c r="D19" s="3"/>
      <c r="E19" s="34"/>
    </row>
    <row r="20" spans="1:6" ht="26">
      <c r="B20" s="153" t="str">
        <f>'Effort Entry'!F19</f>
        <v xml:space="preserve">Staff </v>
      </c>
      <c r="C20" s="153" t="str">
        <f>'Effort Entry'!G19</f>
        <v xml:space="preserve">
(RA)</v>
      </c>
      <c r="D20" s="153" t="str">
        <f>'Effort Entry'!H19</f>
        <v>TBN Hourly</v>
      </c>
      <c r="E20" s="1"/>
      <c r="F20" s="1"/>
    </row>
    <row r="21" spans="1:6">
      <c r="A21" s="5" t="s">
        <v>46</v>
      </c>
      <c r="B21" s="6">
        <f>SUM(B12:B19)</f>
        <v>0</v>
      </c>
      <c r="C21" s="6">
        <f>SUM(C12:C19)</f>
        <v>0</v>
      </c>
      <c r="D21" s="6">
        <f>SUM(D12:D19)</f>
        <v>0</v>
      </c>
      <c r="E21" s="1"/>
      <c r="F21" s="1"/>
    </row>
    <row r="22" spans="1:6">
      <c r="A22" s="5" t="s">
        <v>47</v>
      </c>
      <c r="B22" s="16" t="e">
        <f>(B21/B29)</f>
        <v>#DIV/0!</v>
      </c>
      <c r="C22" s="16" t="e">
        <f>(C21/C27)</f>
        <v>#DIV/0!</v>
      </c>
      <c r="D22" s="16" t="e">
        <f>(D21/D27)</f>
        <v>#DIV/0!</v>
      </c>
      <c r="E22" s="1"/>
      <c r="F22" s="1"/>
    </row>
    <row r="23" spans="1:6">
      <c r="A23" s="5" t="s">
        <v>41</v>
      </c>
      <c r="B23" s="16">
        <f>B21/B34</f>
        <v>0</v>
      </c>
      <c r="C23" s="16">
        <f>(C21/C34)</f>
        <v>0</v>
      </c>
      <c r="D23" s="16">
        <f>(D21/D33)</f>
        <v>0</v>
      </c>
      <c r="E23" s="43" t="s">
        <v>71</v>
      </c>
      <c r="F23" s="32">
        <f>SUM(B23:D23)</f>
        <v>0</v>
      </c>
    </row>
    <row r="24" spans="1:6">
      <c r="A24" s="5" t="s">
        <v>48</v>
      </c>
      <c r="B24" s="7" t="e">
        <f>(B21/B27)*C8</f>
        <v>#DIV/0!</v>
      </c>
      <c r="C24" s="53" t="e">
        <f>(C21/C29)*C8</f>
        <v>#DIV/0!</v>
      </c>
      <c r="D24" s="7" t="e">
        <f>(D21/D27)*C4</f>
        <v>#DIV/0!</v>
      </c>
    </row>
    <row r="26" spans="1:6">
      <c r="A26" s="4" t="s">
        <v>44</v>
      </c>
    </row>
    <row r="27" spans="1:6">
      <c r="A27" s="1" t="s">
        <v>53</v>
      </c>
      <c r="B27">
        <f>D8*40</f>
        <v>0</v>
      </c>
      <c r="C27">
        <f>D8*40</f>
        <v>0</v>
      </c>
      <c r="D27">
        <f>D8*40</f>
        <v>0</v>
      </c>
    </row>
    <row r="28" spans="1:6">
      <c r="A28" s="1" t="s">
        <v>58</v>
      </c>
      <c r="B28" s="35">
        <v>1</v>
      </c>
      <c r="C28" s="35">
        <v>0.5</v>
      </c>
      <c r="D28" s="35">
        <f>10/40</f>
        <v>0.25</v>
      </c>
    </row>
    <row r="29" spans="1:6">
      <c r="A29" s="1" t="s">
        <v>57</v>
      </c>
      <c r="B29" s="14">
        <f>B27*B28</f>
        <v>0</v>
      </c>
      <c r="C29" s="14">
        <f>C27*C28</f>
        <v>0</v>
      </c>
      <c r="D29" s="14">
        <f>D27*D28</f>
        <v>0</v>
      </c>
      <c r="E29" t="s">
        <v>60</v>
      </c>
    </row>
    <row r="30" spans="1:6">
      <c r="A30" t="s">
        <v>55</v>
      </c>
      <c r="B30">
        <f>B27</f>
        <v>0</v>
      </c>
      <c r="C30" s="14">
        <f>C29</f>
        <v>0</v>
      </c>
      <c r="D30" s="14">
        <f>D8*9</f>
        <v>0</v>
      </c>
    </row>
    <row r="31" spans="1:6">
      <c r="A31" t="s">
        <v>56</v>
      </c>
      <c r="B31" s="9" t="e">
        <f>B22</f>
        <v>#DIV/0!</v>
      </c>
      <c r="C31" s="15" t="e">
        <f>C21/C29</f>
        <v>#DIV/0!</v>
      </c>
      <c r="D31" s="15" t="e">
        <f>D21/D29</f>
        <v>#DIV/0!</v>
      </c>
    </row>
    <row r="32" spans="1:6">
      <c r="A32" s="4" t="s">
        <v>45</v>
      </c>
    </row>
    <row r="33" spans="1:4">
      <c r="A33" s="1" t="s">
        <v>53</v>
      </c>
      <c r="B33">
        <v>2080</v>
      </c>
      <c r="C33">
        <v>2080</v>
      </c>
      <c r="D33">
        <v>2080</v>
      </c>
    </row>
    <row r="34" spans="1:4">
      <c r="A34" s="1" t="s">
        <v>57</v>
      </c>
      <c r="B34">
        <f>B33*B28</f>
        <v>2080</v>
      </c>
      <c r="C34">
        <f>C33*C28</f>
        <v>1040</v>
      </c>
      <c r="D34">
        <f>D33*D28</f>
        <v>520</v>
      </c>
    </row>
    <row r="36" spans="1:4" ht="13.5" thickBot="1"/>
    <row r="37" spans="1:4" ht="13.5" thickBot="1">
      <c r="A37" s="41" t="s">
        <v>70</v>
      </c>
      <c r="B37" s="42">
        <f>Budget!K61</f>
        <v>6456</v>
      </c>
    </row>
    <row r="38" spans="1:4">
      <c r="C38" s="49"/>
    </row>
  </sheetData>
  <mergeCells count="1">
    <mergeCell ref="B10:D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A12" sqref="A12:A18"/>
    </sheetView>
  </sheetViews>
  <sheetFormatPr defaultRowHeight="13"/>
  <cols>
    <col min="1" max="1" width="34.81640625" bestFit="1" customWidth="1"/>
    <col min="2" max="2" width="11" bestFit="1" customWidth="1"/>
    <col min="5" max="5" width="13.54296875" customWidth="1"/>
    <col min="7" max="7" width="10.54296875" bestFit="1" customWidth="1"/>
  </cols>
  <sheetData>
    <row r="1" spans="1:7">
      <c r="A1" s="4" t="s">
        <v>42</v>
      </c>
      <c r="B1" s="33" t="str">
        <f>Budget!C2</f>
        <v>6/1/2023-5/31/2024</v>
      </c>
    </row>
    <row r="2" spans="1:7">
      <c r="A2" s="4"/>
      <c r="F2" s="33"/>
    </row>
    <row r="3" spans="1:7">
      <c r="A3" s="4"/>
      <c r="B3" s="4" t="s">
        <v>67</v>
      </c>
      <c r="C3" s="36" t="s">
        <v>6</v>
      </c>
      <c r="D3" s="36" t="s">
        <v>66</v>
      </c>
      <c r="E3" s="36" t="s">
        <v>69</v>
      </c>
      <c r="G3" s="172" t="s">
        <v>106</v>
      </c>
    </row>
    <row r="4" spans="1:7">
      <c r="A4" s="4" t="s">
        <v>43</v>
      </c>
      <c r="B4" s="45" t="str">
        <f>'Effort Calculations Yr2'!B4</f>
        <v>Fall</v>
      </c>
      <c r="C4" s="154">
        <f>(D4/52)*12</f>
        <v>0</v>
      </c>
      <c r="D4" s="152">
        <f>'Effort Calculations Yr2'!D4</f>
        <v>0</v>
      </c>
      <c r="E4" s="37" t="e">
        <f>C4/C8</f>
        <v>#DIV/0!</v>
      </c>
      <c r="G4" s="172" t="s">
        <v>86</v>
      </c>
    </row>
    <row r="5" spans="1:7">
      <c r="B5" s="50" t="str">
        <f>'Effort Calculations Yr2'!B5</f>
        <v>Spring</v>
      </c>
      <c r="C5" s="154">
        <f>(D5/52)*12</f>
        <v>0</v>
      </c>
      <c r="D5" s="231">
        <f>'Effort Calculations Yr2'!D5</f>
        <v>0</v>
      </c>
      <c r="E5" s="37" t="e">
        <f>C5/C8</f>
        <v>#DIV/0!</v>
      </c>
      <c r="G5" s="172" t="s">
        <v>87</v>
      </c>
    </row>
    <row r="6" spans="1:7">
      <c r="B6" s="50" t="str">
        <f>'Effort Calculations Yr2'!B6</f>
        <v>Summer</v>
      </c>
      <c r="C6" s="232">
        <f>D6/52*12</f>
        <v>0</v>
      </c>
      <c r="D6" s="152">
        <f>'Effort Calculations Yr2'!D6</f>
        <v>0</v>
      </c>
      <c r="E6" s="37" t="e">
        <f>C6/C8</f>
        <v>#DIV/0!</v>
      </c>
      <c r="G6" s="172" t="s">
        <v>88</v>
      </c>
    </row>
    <row r="7" spans="1:7">
      <c r="B7" s="50" t="str">
        <f>'Effort Calculations Yr2'!B7</f>
        <v>Fall</v>
      </c>
      <c r="C7" s="232">
        <f>D7/52*12</f>
        <v>0</v>
      </c>
      <c r="D7" s="152">
        <f>'Effort Calculations Yr2'!D7</f>
        <v>0</v>
      </c>
      <c r="E7" s="37" t="e">
        <f>C7/C8</f>
        <v>#DIV/0!</v>
      </c>
    </row>
    <row r="8" spans="1:7" ht="13.5">
      <c r="B8" s="38" t="s">
        <v>68</v>
      </c>
      <c r="C8" s="52">
        <f>SUM(C4:C7)</f>
        <v>0</v>
      </c>
      <c r="D8" s="39">
        <f>SUM(D4:D7)</f>
        <v>0</v>
      </c>
      <c r="E8" s="40" t="e">
        <f>SUM(E4:E7)</f>
        <v>#DIV/0!</v>
      </c>
      <c r="F8" s="9"/>
    </row>
    <row r="9" spans="1:7">
      <c r="A9" s="44"/>
    </row>
    <row r="10" spans="1:7">
      <c r="B10" s="252" t="s">
        <v>54</v>
      </c>
      <c r="C10" s="252"/>
      <c r="D10" s="252"/>
    </row>
    <row r="11" spans="1:7" ht="26">
      <c r="A11" s="4" t="s">
        <v>80</v>
      </c>
      <c r="B11" s="153" t="str">
        <f>'Effort Entry'!J19</f>
        <v xml:space="preserve">Staff </v>
      </c>
      <c r="C11" s="153" t="str">
        <f>'Effort Entry'!K19</f>
        <v xml:space="preserve">
(RA)</v>
      </c>
      <c r="D11" s="153" t="str">
        <f>'Effort Entry'!L19</f>
        <v>TBN Hourly</v>
      </c>
      <c r="E11" s="2" t="s">
        <v>72</v>
      </c>
    </row>
    <row r="12" spans="1:7">
      <c r="A12" s="46" t="str">
        <f>'Effort Entry'!A20</f>
        <v>Project coordination &amp; communications</v>
      </c>
      <c r="B12" s="47">
        <f>'Effort Entry'!J20</f>
        <v>0</v>
      </c>
      <c r="C12" s="47">
        <f>'Effort Entry'!K20</f>
        <v>0</v>
      </c>
      <c r="D12" s="47">
        <f>'Effort Entry'!L20</f>
        <v>0</v>
      </c>
      <c r="E12" s="46"/>
      <c r="F12" s="48"/>
    </row>
    <row r="13" spans="1:7">
      <c r="A13" s="46" t="str">
        <f>'Effort Entry'!A21</f>
        <v>Data management &amp; analysis</v>
      </c>
      <c r="B13" s="47">
        <f>'Effort Entry'!J21</f>
        <v>0</v>
      </c>
      <c r="C13" s="47">
        <f>'Effort Entry'!K21</f>
        <v>0</v>
      </c>
      <c r="D13" s="47">
        <f>'Effort Entry'!L21</f>
        <v>0</v>
      </c>
      <c r="E13" s="46"/>
      <c r="F13" s="48"/>
    </row>
    <row r="14" spans="1:7">
      <c r="A14" s="46" t="str">
        <f>'Effort Entry'!A22</f>
        <v>Training/teaching</v>
      </c>
      <c r="B14" s="47">
        <f>'Effort Entry'!J22</f>
        <v>0</v>
      </c>
      <c r="C14" s="47">
        <f>'Effort Entry'!K22</f>
        <v>0</v>
      </c>
      <c r="D14" s="47">
        <f>'Effort Entry'!L22</f>
        <v>0</v>
      </c>
      <c r="E14" s="46"/>
      <c r="F14" s="48"/>
    </row>
    <row r="15" spans="1:7">
      <c r="A15" s="46" t="str">
        <f>'Effort Entry'!A23</f>
        <v>Writing &amp; scholarly products</v>
      </c>
      <c r="B15" s="47">
        <f>'Effort Entry'!J23</f>
        <v>0</v>
      </c>
      <c r="C15" s="47">
        <f>'Effort Entry'!K23</f>
        <v>0</v>
      </c>
      <c r="D15" s="47">
        <f>'Effort Entry'!L23</f>
        <v>0</v>
      </c>
      <c r="E15" s="46"/>
      <c r="F15" s="48"/>
    </row>
    <row r="16" spans="1:7">
      <c r="A16" s="46" t="str">
        <f>'Effort Entry'!A24</f>
        <v>Other (provide description)</v>
      </c>
      <c r="B16" s="47">
        <f>'Effort Entry'!J24</f>
        <v>0</v>
      </c>
      <c r="C16" s="47">
        <f>'Effort Entry'!K24</f>
        <v>0</v>
      </c>
      <c r="D16" s="47">
        <f>'Effort Entry'!L24</f>
        <v>0</v>
      </c>
      <c r="E16" s="46"/>
      <c r="F16" s="48"/>
    </row>
    <row r="17" spans="1:6">
      <c r="A17" s="46" t="str">
        <f>'Effort Entry'!A25</f>
        <v>Other (provide description)</v>
      </c>
      <c r="B17" s="47">
        <f>'Effort Entry'!J25</f>
        <v>0</v>
      </c>
      <c r="C17" s="47">
        <f>'Effort Entry'!K25</f>
        <v>0</v>
      </c>
      <c r="D17" s="47">
        <f>'Effort Entry'!L25</f>
        <v>0</v>
      </c>
      <c r="E17" s="46"/>
      <c r="F17" s="48"/>
    </row>
    <row r="18" spans="1:6">
      <c r="A18" s="46" t="str">
        <f>'Effort Entry'!A26</f>
        <v>Other (provide description)</v>
      </c>
      <c r="B18" s="47">
        <f>'Effort Entry'!J26</f>
        <v>0</v>
      </c>
      <c r="C18" s="47">
        <f>'Effort Entry'!K26</f>
        <v>0</v>
      </c>
      <c r="D18" s="47">
        <f>'Effort Entry'!L26</f>
        <v>0</v>
      </c>
      <c r="E18" s="34"/>
    </row>
    <row r="19" spans="1:6">
      <c r="A19" s="45"/>
      <c r="B19" s="47"/>
      <c r="C19" s="47"/>
      <c r="D19" s="47"/>
      <c r="E19" s="34"/>
    </row>
    <row r="20" spans="1:6" ht="26">
      <c r="B20" s="153" t="str">
        <f>'Effort Entry'!J19</f>
        <v xml:space="preserve">Staff </v>
      </c>
      <c r="C20" s="153" t="str">
        <f>'Effort Entry'!K19</f>
        <v xml:space="preserve">
(RA)</v>
      </c>
      <c r="D20" s="153" t="str">
        <f>'Effort Entry'!L19</f>
        <v>TBN Hourly</v>
      </c>
      <c r="E20" s="1"/>
      <c r="F20" s="1"/>
    </row>
    <row r="21" spans="1:6">
      <c r="A21" s="5" t="s">
        <v>46</v>
      </c>
      <c r="B21" s="6">
        <f>SUM(B12:B19)</f>
        <v>0</v>
      </c>
      <c r="C21" s="6">
        <f>SUM(C12:C19)</f>
        <v>0</v>
      </c>
      <c r="D21" s="6">
        <f>SUM(D12:D19)</f>
        <v>0</v>
      </c>
      <c r="E21" s="1"/>
      <c r="F21" s="1"/>
    </row>
    <row r="22" spans="1:6">
      <c r="A22" s="5" t="s">
        <v>47</v>
      </c>
      <c r="B22" s="16" t="e">
        <f>(B21/B29)</f>
        <v>#DIV/0!</v>
      </c>
      <c r="C22" s="16" t="e">
        <f>(C21/C27)</f>
        <v>#DIV/0!</v>
      </c>
      <c r="D22" s="16" t="e">
        <f>(D21/D27)</f>
        <v>#DIV/0!</v>
      </c>
      <c r="E22" s="1"/>
      <c r="F22" s="1"/>
    </row>
    <row r="23" spans="1:6">
      <c r="A23" s="5" t="s">
        <v>41</v>
      </c>
      <c r="B23" s="16">
        <f>B21/B34</f>
        <v>0</v>
      </c>
      <c r="C23" s="16">
        <f>(C21/C34)</f>
        <v>0</v>
      </c>
      <c r="D23" s="16">
        <f>(D21/D33)</f>
        <v>0</v>
      </c>
      <c r="E23" s="43" t="s">
        <v>71</v>
      </c>
      <c r="F23" s="32">
        <f>SUM(B23:D23)</f>
        <v>0</v>
      </c>
    </row>
    <row r="24" spans="1:6">
      <c r="A24" s="5" t="s">
        <v>48</v>
      </c>
      <c r="B24" s="7" t="e">
        <f>(B21/B27)*C8</f>
        <v>#DIV/0!</v>
      </c>
      <c r="C24" s="53" t="e">
        <f>(C21/C29)*C8</f>
        <v>#DIV/0!</v>
      </c>
      <c r="D24" s="7" t="e">
        <f>(D21/D27)*C4</f>
        <v>#DIV/0!</v>
      </c>
    </row>
    <row r="26" spans="1:6">
      <c r="A26" s="4" t="s">
        <v>44</v>
      </c>
    </row>
    <row r="27" spans="1:6">
      <c r="A27" s="1" t="s">
        <v>53</v>
      </c>
      <c r="B27">
        <f>D8*40</f>
        <v>0</v>
      </c>
      <c r="C27">
        <f>D8*40</f>
        <v>0</v>
      </c>
      <c r="D27">
        <f>D8*40</f>
        <v>0</v>
      </c>
    </row>
    <row r="28" spans="1:6">
      <c r="A28" s="1" t="s">
        <v>58</v>
      </c>
      <c r="B28" s="35">
        <v>1</v>
      </c>
      <c r="C28" s="35">
        <v>0.5</v>
      </c>
      <c r="D28" s="35">
        <f>10/40</f>
        <v>0.25</v>
      </c>
    </row>
    <row r="29" spans="1:6">
      <c r="A29" s="1" t="s">
        <v>57</v>
      </c>
      <c r="B29" s="14">
        <f>B27*B28</f>
        <v>0</v>
      </c>
      <c r="C29" s="14">
        <f>C27*C28</f>
        <v>0</v>
      </c>
      <c r="D29" s="14">
        <f>D27*D28</f>
        <v>0</v>
      </c>
      <c r="E29" t="s">
        <v>60</v>
      </c>
    </row>
    <row r="30" spans="1:6">
      <c r="A30" t="s">
        <v>55</v>
      </c>
      <c r="B30">
        <f>B27</f>
        <v>0</v>
      </c>
      <c r="C30" s="14">
        <f>C29</f>
        <v>0</v>
      </c>
      <c r="D30" s="14">
        <f>D8*9</f>
        <v>0</v>
      </c>
    </row>
    <row r="31" spans="1:6">
      <c r="A31" t="s">
        <v>56</v>
      </c>
      <c r="B31" s="9" t="e">
        <f>B22</f>
        <v>#DIV/0!</v>
      </c>
      <c r="C31" s="15" t="e">
        <f>C21/C29</f>
        <v>#DIV/0!</v>
      </c>
      <c r="D31" s="15" t="e">
        <f>D21/D29</f>
        <v>#DIV/0!</v>
      </c>
    </row>
    <row r="32" spans="1:6">
      <c r="A32" s="4" t="s">
        <v>45</v>
      </c>
    </row>
    <row r="33" spans="1:4">
      <c r="A33" s="1" t="s">
        <v>53</v>
      </c>
      <c r="B33">
        <v>2080</v>
      </c>
      <c r="C33">
        <v>2080</v>
      </c>
      <c r="D33">
        <v>2080</v>
      </c>
    </row>
    <row r="34" spans="1:4">
      <c r="A34" s="1" t="s">
        <v>57</v>
      </c>
      <c r="B34">
        <f>B33*B28</f>
        <v>2080</v>
      </c>
      <c r="C34">
        <f>C33*C28</f>
        <v>1040</v>
      </c>
      <c r="D34">
        <f>D33*D28</f>
        <v>520</v>
      </c>
    </row>
    <row r="36" spans="1:4" ht="13.5" thickBot="1"/>
    <row r="37" spans="1:4" ht="13.5" thickBot="1">
      <c r="A37" s="41" t="s">
        <v>70</v>
      </c>
      <c r="B37" s="42">
        <f>Budget!K61</f>
        <v>6456</v>
      </c>
    </row>
  </sheetData>
  <mergeCells count="1">
    <mergeCell ref="B10:D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A12" sqref="A12:A18"/>
    </sheetView>
  </sheetViews>
  <sheetFormatPr defaultRowHeight="13"/>
  <cols>
    <col min="1" max="1" width="34.81640625" bestFit="1" customWidth="1"/>
    <col min="2" max="2" width="11" bestFit="1" customWidth="1"/>
    <col min="5" max="5" width="13.453125" customWidth="1"/>
    <col min="7" max="7" width="10.54296875" bestFit="1" customWidth="1"/>
  </cols>
  <sheetData>
    <row r="1" spans="1:7">
      <c r="A1" s="4" t="s">
        <v>42</v>
      </c>
      <c r="B1" s="33" t="str">
        <f>Budget!C2</f>
        <v>6/1/2023-5/31/2024</v>
      </c>
    </row>
    <row r="2" spans="1:7">
      <c r="A2" s="4"/>
      <c r="F2" s="33"/>
    </row>
    <row r="3" spans="1:7">
      <c r="A3" s="4"/>
      <c r="B3" s="4" t="s">
        <v>67</v>
      </c>
      <c r="C3" s="36" t="s">
        <v>6</v>
      </c>
      <c r="D3" s="36" t="s">
        <v>66</v>
      </c>
      <c r="E3" s="36" t="s">
        <v>69</v>
      </c>
      <c r="G3" s="172" t="s">
        <v>106</v>
      </c>
    </row>
    <row r="4" spans="1:7">
      <c r="A4" s="4" t="s">
        <v>43</v>
      </c>
      <c r="B4" s="45" t="str">
        <f>'Effort Calculations Yr3'!B4</f>
        <v>Fall</v>
      </c>
      <c r="C4" s="154">
        <f>(D4/52)*12</f>
        <v>0</v>
      </c>
      <c r="D4" s="152">
        <f>'Effort Calculations Yr3'!D4</f>
        <v>0</v>
      </c>
      <c r="E4" s="37" t="e">
        <f>C4/C8</f>
        <v>#DIV/0!</v>
      </c>
      <c r="G4" s="172" t="s">
        <v>86</v>
      </c>
    </row>
    <row r="5" spans="1:7">
      <c r="B5" s="45" t="str">
        <f>'Effort Calculations Yr3'!B5</f>
        <v>Spring</v>
      </c>
      <c r="C5" s="154">
        <f>(D5/52)*12</f>
        <v>0</v>
      </c>
      <c r="D5" s="231">
        <f>'Effort Calculations Yr3'!D5</f>
        <v>0</v>
      </c>
      <c r="E5" s="37" t="e">
        <f>C5/C8</f>
        <v>#DIV/0!</v>
      </c>
      <c r="G5" s="172" t="s">
        <v>87</v>
      </c>
    </row>
    <row r="6" spans="1:7">
      <c r="B6" s="45" t="str">
        <f>'Effort Calculations Yr3'!B6</f>
        <v>Summer</v>
      </c>
      <c r="C6" s="232">
        <f>D6/52*12</f>
        <v>0</v>
      </c>
      <c r="D6" s="152">
        <f>'Effort Calculations Yr3'!D6</f>
        <v>0</v>
      </c>
      <c r="E6" s="37" t="e">
        <f>C6/C8</f>
        <v>#DIV/0!</v>
      </c>
      <c r="G6" s="172" t="s">
        <v>88</v>
      </c>
    </row>
    <row r="7" spans="1:7">
      <c r="B7" s="45" t="str">
        <f>'Effort Calculations Yr3'!B7</f>
        <v>Fall</v>
      </c>
      <c r="C7" s="232">
        <f>D7/52*12</f>
        <v>0</v>
      </c>
      <c r="D7" s="152">
        <f>'Effort Calculations Yr3'!D7</f>
        <v>0</v>
      </c>
      <c r="E7" s="37" t="e">
        <f>C7/C8</f>
        <v>#DIV/0!</v>
      </c>
      <c r="G7" s="172"/>
    </row>
    <row r="8" spans="1:7" ht="13.5">
      <c r="B8" s="38" t="s">
        <v>68</v>
      </c>
      <c r="C8" s="52">
        <f>SUM(C4:C7)</f>
        <v>0</v>
      </c>
      <c r="D8" s="39">
        <f>SUM(D4:D7)</f>
        <v>0</v>
      </c>
      <c r="E8" s="40" t="e">
        <f>SUM(E4:E7)</f>
        <v>#DIV/0!</v>
      </c>
      <c r="F8" s="9"/>
    </row>
    <row r="9" spans="1:7">
      <c r="A9" s="44"/>
    </row>
    <row r="10" spans="1:7">
      <c r="B10" s="252" t="s">
        <v>54</v>
      </c>
      <c r="C10" s="252"/>
      <c r="D10" s="252"/>
    </row>
    <row r="11" spans="1:7" ht="26">
      <c r="A11" s="4" t="s">
        <v>80</v>
      </c>
      <c r="B11" s="153" t="str">
        <f>'Effort Entry'!N19</f>
        <v xml:space="preserve">Staff </v>
      </c>
      <c r="C11" s="153" t="str">
        <f>'Effort Entry'!O19</f>
        <v xml:space="preserve">
(RA)</v>
      </c>
      <c r="D11" s="153" t="str">
        <f>'Effort Entry'!P19</f>
        <v>TBN Hourly</v>
      </c>
      <c r="E11" s="2" t="s">
        <v>72</v>
      </c>
    </row>
    <row r="12" spans="1:7">
      <c r="A12" s="46" t="str">
        <f>'Effort Entry'!A20</f>
        <v>Project coordination &amp; communications</v>
      </c>
      <c r="B12" s="47">
        <f>'Effort Entry'!N20</f>
        <v>0</v>
      </c>
      <c r="C12" s="47">
        <f>'Effort Entry'!O20</f>
        <v>0</v>
      </c>
      <c r="D12" s="47">
        <f>'Effort Entry'!P20</f>
        <v>0</v>
      </c>
      <c r="E12" s="46"/>
      <c r="F12" s="48"/>
    </row>
    <row r="13" spans="1:7">
      <c r="A13" s="46" t="str">
        <f>'Effort Entry'!A21</f>
        <v>Data management &amp; analysis</v>
      </c>
      <c r="B13" s="47">
        <f>'Effort Entry'!N21</f>
        <v>0</v>
      </c>
      <c r="C13" s="47">
        <f>'Effort Entry'!O21</f>
        <v>0</v>
      </c>
      <c r="D13" s="47">
        <f>'Effort Entry'!P21</f>
        <v>0</v>
      </c>
      <c r="E13" s="46"/>
      <c r="F13" s="48"/>
    </row>
    <row r="14" spans="1:7">
      <c r="A14" s="46" t="str">
        <f>'Effort Entry'!A22</f>
        <v>Training/teaching</v>
      </c>
      <c r="B14" s="47">
        <f>'Effort Entry'!N22</f>
        <v>0</v>
      </c>
      <c r="C14" s="47">
        <f>'Effort Entry'!O22</f>
        <v>0</v>
      </c>
      <c r="D14" s="47">
        <f>'Effort Entry'!P22</f>
        <v>0</v>
      </c>
      <c r="E14" s="46"/>
      <c r="F14" s="48"/>
    </row>
    <row r="15" spans="1:7">
      <c r="A15" s="46" t="str">
        <f>'Effort Entry'!A23</f>
        <v>Writing &amp; scholarly products</v>
      </c>
      <c r="B15" s="47">
        <f>'Effort Entry'!N23</f>
        <v>0</v>
      </c>
      <c r="C15" s="47">
        <f>'Effort Entry'!O23</f>
        <v>0</v>
      </c>
      <c r="D15" s="47">
        <f>'Effort Entry'!P23</f>
        <v>0</v>
      </c>
      <c r="E15" s="46"/>
      <c r="F15" s="48"/>
    </row>
    <row r="16" spans="1:7">
      <c r="A16" s="46" t="str">
        <f>'Effort Entry'!A24</f>
        <v>Other (provide description)</v>
      </c>
      <c r="B16" s="47">
        <f>'Effort Entry'!N24</f>
        <v>0</v>
      </c>
      <c r="C16" s="47">
        <f>'Effort Entry'!O24</f>
        <v>0</v>
      </c>
      <c r="D16" s="47">
        <f>'Effort Entry'!P24</f>
        <v>0</v>
      </c>
      <c r="E16" s="46"/>
      <c r="F16" s="48"/>
    </row>
    <row r="17" spans="1:6">
      <c r="A17" s="46" t="str">
        <f>'Effort Entry'!A25</f>
        <v>Other (provide description)</v>
      </c>
      <c r="B17" s="47">
        <f>'Effort Entry'!N25</f>
        <v>0</v>
      </c>
      <c r="C17" s="47">
        <f>'Effort Entry'!O25</f>
        <v>0</v>
      </c>
      <c r="D17" s="47">
        <f>'Effort Entry'!P25</f>
        <v>0</v>
      </c>
      <c r="E17" s="46"/>
      <c r="F17" s="48"/>
    </row>
    <row r="18" spans="1:6">
      <c r="A18" s="46" t="str">
        <f>'Effort Entry'!A26</f>
        <v>Other (provide description)</v>
      </c>
      <c r="B18" s="47">
        <f>'Effort Entry'!N26</f>
        <v>0</v>
      </c>
      <c r="C18" s="47">
        <f>'Effort Entry'!O26</f>
        <v>0</v>
      </c>
      <c r="D18" s="47">
        <f>'Effort Entry'!P26</f>
        <v>0</v>
      </c>
      <c r="E18" s="34"/>
    </row>
    <row r="19" spans="1:6">
      <c r="A19" s="45"/>
      <c r="B19" s="47"/>
      <c r="C19" s="47"/>
      <c r="D19" s="47"/>
      <c r="E19" s="34"/>
    </row>
    <row r="20" spans="1:6" ht="26">
      <c r="B20" s="153" t="str">
        <f>'Effort Entry'!N19</f>
        <v xml:space="preserve">Staff </v>
      </c>
      <c r="C20" s="153" t="str">
        <f>'Effort Entry'!O19</f>
        <v xml:space="preserve">
(RA)</v>
      </c>
      <c r="D20" s="153" t="str">
        <f>'Effort Entry'!P19</f>
        <v>TBN Hourly</v>
      </c>
      <c r="E20" s="1"/>
      <c r="F20" s="1"/>
    </row>
    <row r="21" spans="1:6">
      <c r="A21" s="5" t="s">
        <v>46</v>
      </c>
      <c r="B21" s="6">
        <f>SUM(B12:B19)</f>
        <v>0</v>
      </c>
      <c r="C21" s="6">
        <f>SUM(C12:C19)</f>
        <v>0</v>
      </c>
      <c r="D21" s="6">
        <f>SUM(D12:D19)</f>
        <v>0</v>
      </c>
      <c r="E21" s="1"/>
      <c r="F21" s="1"/>
    </row>
    <row r="22" spans="1:6">
      <c r="A22" s="5" t="s">
        <v>47</v>
      </c>
      <c r="B22" s="16" t="e">
        <f>(B21/B29)</f>
        <v>#DIV/0!</v>
      </c>
      <c r="C22" s="16" t="e">
        <f>(C21/C27)</f>
        <v>#DIV/0!</v>
      </c>
      <c r="D22" s="16" t="e">
        <f>(D21/D27)</f>
        <v>#DIV/0!</v>
      </c>
      <c r="E22" s="1"/>
      <c r="F22" s="1"/>
    </row>
    <row r="23" spans="1:6">
      <c r="A23" s="5" t="s">
        <v>41</v>
      </c>
      <c r="B23" s="16">
        <f>B21/B34</f>
        <v>0</v>
      </c>
      <c r="C23" s="16">
        <f>(C21/C34)</f>
        <v>0</v>
      </c>
      <c r="D23" s="16">
        <f>(D21/D33)</f>
        <v>0</v>
      </c>
      <c r="E23" s="43" t="s">
        <v>71</v>
      </c>
      <c r="F23" s="32">
        <f>SUM(B23:D23)</f>
        <v>0</v>
      </c>
    </row>
    <row r="24" spans="1:6">
      <c r="A24" s="5" t="s">
        <v>48</v>
      </c>
      <c r="B24" s="7" t="e">
        <f>(B21/B27)*C8</f>
        <v>#DIV/0!</v>
      </c>
      <c r="C24" s="53" t="e">
        <f>(C21/C29)*C8</f>
        <v>#DIV/0!</v>
      </c>
      <c r="D24" s="7" t="e">
        <f>(D21/D27)*C4</f>
        <v>#DIV/0!</v>
      </c>
    </row>
    <row r="26" spans="1:6">
      <c r="A26" s="4" t="s">
        <v>44</v>
      </c>
    </row>
    <row r="27" spans="1:6">
      <c r="A27" s="1" t="s">
        <v>53</v>
      </c>
      <c r="B27">
        <f>D8*40</f>
        <v>0</v>
      </c>
      <c r="C27">
        <f>D8*40</f>
        <v>0</v>
      </c>
      <c r="D27">
        <f>D8*40</f>
        <v>0</v>
      </c>
    </row>
    <row r="28" spans="1:6">
      <c r="A28" s="1" t="s">
        <v>58</v>
      </c>
      <c r="B28" s="35">
        <v>1</v>
      </c>
      <c r="C28" s="35">
        <v>0.5</v>
      </c>
      <c r="D28" s="35">
        <f>10/40</f>
        <v>0.25</v>
      </c>
    </row>
    <row r="29" spans="1:6">
      <c r="A29" s="1" t="s">
        <v>57</v>
      </c>
      <c r="B29" s="14">
        <f>B27*B28</f>
        <v>0</v>
      </c>
      <c r="C29" s="14">
        <f>C27*C28</f>
        <v>0</v>
      </c>
      <c r="D29" s="14">
        <f>D27*D28</f>
        <v>0</v>
      </c>
      <c r="E29" t="s">
        <v>60</v>
      </c>
    </row>
    <row r="30" spans="1:6">
      <c r="A30" t="s">
        <v>55</v>
      </c>
      <c r="B30">
        <f>B27</f>
        <v>0</v>
      </c>
      <c r="C30" s="14">
        <f>C29</f>
        <v>0</v>
      </c>
      <c r="D30" s="14">
        <f>D8*9</f>
        <v>0</v>
      </c>
    </row>
    <row r="31" spans="1:6">
      <c r="A31" t="s">
        <v>56</v>
      </c>
      <c r="B31" s="9" t="e">
        <f>B22</f>
        <v>#DIV/0!</v>
      </c>
      <c r="C31" s="15" t="e">
        <f>C21/C29</f>
        <v>#DIV/0!</v>
      </c>
      <c r="D31" s="15" t="e">
        <f>D21/D29</f>
        <v>#DIV/0!</v>
      </c>
    </row>
    <row r="32" spans="1:6">
      <c r="A32" s="4" t="s">
        <v>45</v>
      </c>
    </row>
    <row r="33" spans="1:4">
      <c r="A33" s="1" t="s">
        <v>53</v>
      </c>
      <c r="B33">
        <v>2080</v>
      </c>
      <c r="C33">
        <v>2080</v>
      </c>
      <c r="D33">
        <v>2080</v>
      </c>
    </row>
    <row r="34" spans="1:4">
      <c r="A34" s="1" t="s">
        <v>57</v>
      </c>
      <c r="B34">
        <f>B33*B28</f>
        <v>2080</v>
      </c>
      <c r="C34">
        <f>C33*C28</f>
        <v>1040</v>
      </c>
      <c r="D34">
        <f>D33*D28</f>
        <v>520</v>
      </c>
    </row>
    <row r="36" spans="1:4" ht="13.5" thickBot="1"/>
    <row r="37" spans="1:4" ht="13.5" thickBot="1">
      <c r="A37" s="41" t="s">
        <v>70</v>
      </c>
      <c r="B37" s="42">
        <f>Budget!K61</f>
        <v>6456</v>
      </c>
    </row>
  </sheetData>
  <mergeCells count="1">
    <mergeCell ref="B10:D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12" sqref="A12:A18"/>
    </sheetView>
  </sheetViews>
  <sheetFormatPr defaultRowHeight="13"/>
  <cols>
    <col min="1" max="1" width="35.54296875" customWidth="1"/>
    <col min="2" max="2" width="10.54296875" bestFit="1" customWidth="1"/>
    <col min="3" max="4" width="8.453125" bestFit="1" customWidth="1"/>
    <col min="5" max="5" width="19.453125" customWidth="1"/>
    <col min="6" max="6" width="15.453125" bestFit="1" customWidth="1"/>
  </cols>
  <sheetData>
    <row r="1" spans="1:6">
      <c r="A1" s="4" t="s">
        <v>42</v>
      </c>
      <c r="B1" s="33" t="str">
        <f>Budget!C2</f>
        <v>6/1/2023-5/31/2024</v>
      </c>
    </row>
    <row r="2" spans="1:6">
      <c r="A2" s="4"/>
      <c r="F2" s="33"/>
    </row>
    <row r="3" spans="1:6">
      <c r="A3" s="4"/>
      <c r="B3" s="4" t="s">
        <v>67</v>
      </c>
      <c r="C3" s="36" t="s">
        <v>6</v>
      </c>
      <c r="D3" s="36" t="s">
        <v>66</v>
      </c>
      <c r="E3" s="36" t="s">
        <v>69</v>
      </c>
      <c r="F3" s="172" t="s">
        <v>106</v>
      </c>
    </row>
    <row r="4" spans="1:6">
      <c r="A4" s="4" t="s">
        <v>43</v>
      </c>
      <c r="B4" s="45" t="str">
        <f>'Effort Calculation Yr4'!B4</f>
        <v>Fall</v>
      </c>
      <c r="C4" s="154">
        <f>(D4/52)*12</f>
        <v>0</v>
      </c>
      <c r="D4" s="152">
        <f>'Effort Calculation Yr4'!D4</f>
        <v>0</v>
      </c>
      <c r="E4" s="37" t="e">
        <f>C4/C8</f>
        <v>#DIV/0!</v>
      </c>
      <c r="F4" s="172" t="s">
        <v>86</v>
      </c>
    </row>
    <row r="5" spans="1:6">
      <c r="B5" s="45" t="str">
        <f>'Effort Calculation Yr4'!B5</f>
        <v>Spring</v>
      </c>
      <c r="C5" s="154">
        <f>(D5/52)*12</f>
        <v>0</v>
      </c>
      <c r="D5" s="231">
        <f>'Effort Calculation Yr4'!D5</f>
        <v>0</v>
      </c>
      <c r="E5" s="37" t="e">
        <f>C5/C8</f>
        <v>#DIV/0!</v>
      </c>
      <c r="F5" s="172" t="s">
        <v>87</v>
      </c>
    </row>
    <row r="6" spans="1:6">
      <c r="B6" s="45" t="str">
        <f>'Effort Calculation Yr4'!B6</f>
        <v>Summer</v>
      </c>
      <c r="C6" s="232">
        <f>D6/52*12</f>
        <v>0</v>
      </c>
      <c r="D6" s="152">
        <f>'Effort Calculation Yr4'!D6</f>
        <v>0</v>
      </c>
      <c r="E6" s="37" t="e">
        <f>C6/C8</f>
        <v>#DIV/0!</v>
      </c>
      <c r="F6" s="172" t="s">
        <v>88</v>
      </c>
    </row>
    <row r="7" spans="1:6">
      <c r="B7" s="45" t="str">
        <f>'Effort Calculation Yr4'!B7</f>
        <v>Fall</v>
      </c>
      <c r="C7" s="232">
        <f>D7/52*12</f>
        <v>0</v>
      </c>
      <c r="D7" s="152">
        <f>'Effort Calculation Yr4'!D7</f>
        <v>0</v>
      </c>
      <c r="E7" s="37" t="e">
        <f>C7/C8</f>
        <v>#DIV/0!</v>
      </c>
    </row>
    <row r="8" spans="1:6" ht="13.5">
      <c r="B8" s="38" t="s">
        <v>68</v>
      </c>
      <c r="C8" s="52">
        <f>SUM(C4:C7)</f>
        <v>0</v>
      </c>
      <c r="D8" s="39">
        <f>SUM(D4:D7)</f>
        <v>0</v>
      </c>
      <c r="E8" s="40" t="e">
        <f>SUM(E4:E7)</f>
        <v>#DIV/0!</v>
      </c>
    </row>
    <row r="9" spans="1:6">
      <c r="A9" s="44"/>
    </row>
    <row r="10" spans="1:6">
      <c r="B10" s="252" t="s">
        <v>54</v>
      </c>
      <c r="C10" s="252"/>
      <c r="D10" s="252"/>
    </row>
    <row r="11" spans="1:6" ht="26">
      <c r="A11" s="4" t="s">
        <v>80</v>
      </c>
      <c r="B11" s="153" t="str">
        <f>'Effort Entry'!R19</f>
        <v xml:space="preserve">Staff </v>
      </c>
      <c r="C11" s="153" t="str">
        <f>'Effort Entry'!S19</f>
        <v xml:space="preserve">
(RA)</v>
      </c>
      <c r="D11" s="153" t="str">
        <f>'Effort Entry'!T19</f>
        <v>TBN Hourly</v>
      </c>
      <c r="E11" s="2" t="s">
        <v>72</v>
      </c>
    </row>
    <row r="12" spans="1:6">
      <c r="A12" s="46" t="str">
        <f>'Effort Entry'!A20</f>
        <v>Project coordination &amp; communications</v>
      </c>
      <c r="B12" s="47">
        <f>'Effort Entry'!R20</f>
        <v>0</v>
      </c>
      <c r="C12" s="47">
        <f>'Effort Entry'!S20</f>
        <v>0</v>
      </c>
      <c r="D12" s="47">
        <f>'Effort Entry'!T20</f>
        <v>0</v>
      </c>
      <c r="E12" s="46"/>
      <c r="F12" s="48"/>
    </row>
    <row r="13" spans="1:6">
      <c r="A13" s="46" t="str">
        <f>'Effort Entry'!A21</f>
        <v>Data management &amp; analysis</v>
      </c>
      <c r="B13" s="47">
        <f>'Effort Entry'!R21</f>
        <v>0</v>
      </c>
      <c r="C13" s="47">
        <f>'Effort Entry'!S21</f>
        <v>0</v>
      </c>
      <c r="D13" s="47">
        <f>'Effort Entry'!T21</f>
        <v>0</v>
      </c>
      <c r="E13" s="46"/>
      <c r="F13" s="48"/>
    </row>
    <row r="14" spans="1:6">
      <c r="A14" s="46" t="str">
        <f>'Effort Entry'!A22</f>
        <v>Training/teaching</v>
      </c>
      <c r="B14" s="47">
        <f>'Effort Entry'!R22</f>
        <v>0</v>
      </c>
      <c r="C14" s="47">
        <f>'Effort Entry'!S22</f>
        <v>0</v>
      </c>
      <c r="D14" s="47">
        <f>'Effort Entry'!T22</f>
        <v>0</v>
      </c>
      <c r="E14" s="46"/>
      <c r="F14" s="48"/>
    </row>
    <row r="15" spans="1:6">
      <c r="A15" s="46" t="str">
        <f>'Effort Entry'!A23</f>
        <v>Writing &amp; scholarly products</v>
      </c>
      <c r="B15" s="47">
        <f>'Effort Entry'!R23</f>
        <v>0</v>
      </c>
      <c r="C15" s="47">
        <f>'Effort Entry'!S23</f>
        <v>0</v>
      </c>
      <c r="D15" s="47">
        <f>'Effort Entry'!T23</f>
        <v>0</v>
      </c>
      <c r="E15" s="46"/>
      <c r="F15" s="48"/>
    </row>
    <row r="16" spans="1:6">
      <c r="A16" s="46" t="str">
        <f>'Effort Entry'!A24</f>
        <v>Other (provide description)</v>
      </c>
      <c r="B16" s="47">
        <f>'Effort Entry'!R24</f>
        <v>0</v>
      </c>
      <c r="C16" s="47">
        <f>'Effort Entry'!S24</f>
        <v>0</v>
      </c>
      <c r="D16" s="47">
        <f>'Effort Entry'!T24</f>
        <v>0</v>
      </c>
      <c r="E16" s="46"/>
      <c r="F16" s="48"/>
    </row>
    <row r="17" spans="1:6">
      <c r="A17" s="46" t="str">
        <f>'Effort Entry'!A25</f>
        <v>Other (provide description)</v>
      </c>
      <c r="B17" s="47">
        <f>'Effort Entry'!R25</f>
        <v>0</v>
      </c>
      <c r="C17" s="47">
        <f>'Effort Entry'!S25</f>
        <v>0</v>
      </c>
      <c r="D17" s="47">
        <f>'Effort Entry'!T25</f>
        <v>0</v>
      </c>
      <c r="E17" s="46"/>
      <c r="F17" s="48"/>
    </row>
    <row r="18" spans="1:6">
      <c r="A18" s="46" t="str">
        <f>'Effort Entry'!A26</f>
        <v>Other (provide description)</v>
      </c>
      <c r="B18" s="47">
        <f>'Effort Entry'!R26</f>
        <v>0</v>
      </c>
      <c r="C18" s="47">
        <f>'Effort Entry'!S26</f>
        <v>0</v>
      </c>
      <c r="D18" s="47">
        <f>'Effort Entry'!T26</f>
        <v>0</v>
      </c>
      <c r="E18" s="34"/>
    </row>
    <row r="19" spans="1:6">
      <c r="A19" s="45"/>
      <c r="B19" s="3"/>
      <c r="C19" s="3"/>
      <c r="D19" s="3"/>
      <c r="E19" s="34"/>
    </row>
    <row r="20" spans="1:6" ht="26">
      <c r="B20" s="153" t="str">
        <f>'Effort Entry'!R19</f>
        <v xml:space="preserve">Staff </v>
      </c>
      <c r="C20" s="153" t="str">
        <f>'Effort Entry'!S19</f>
        <v xml:space="preserve">
(RA)</v>
      </c>
      <c r="D20" s="153" t="str">
        <f>'Effort Entry'!T19</f>
        <v>TBN Hourly</v>
      </c>
      <c r="E20" s="1"/>
      <c r="F20" s="1"/>
    </row>
    <row r="21" spans="1:6">
      <c r="A21" s="5" t="s">
        <v>46</v>
      </c>
      <c r="B21" s="6">
        <f>SUM(B12:B19)</f>
        <v>0</v>
      </c>
      <c r="C21" s="6">
        <f>SUM(C12:C19)</f>
        <v>0</v>
      </c>
      <c r="D21" s="6">
        <f>SUM(D12:D19)</f>
        <v>0</v>
      </c>
      <c r="E21" s="1"/>
      <c r="F21" s="1"/>
    </row>
    <row r="22" spans="1:6">
      <c r="A22" s="5" t="s">
        <v>47</v>
      </c>
      <c r="B22" s="16" t="e">
        <f>(B21/B29)</f>
        <v>#DIV/0!</v>
      </c>
      <c r="C22" s="16" t="e">
        <f>(C21/C27)</f>
        <v>#DIV/0!</v>
      </c>
      <c r="D22" s="16" t="e">
        <f>(D21/D27)</f>
        <v>#DIV/0!</v>
      </c>
      <c r="E22" s="1"/>
      <c r="F22" s="1"/>
    </row>
    <row r="23" spans="1:6">
      <c r="A23" s="5" t="s">
        <v>41</v>
      </c>
      <c r="B23" s="16">
        <f>B21/B34</f>
        <v>0</v>
      </c>
      <c r="C23" s="16">
        <f>(C21/C34)</f>
        <v>0</v>
      </c>
      <c r="D23" s="16">
        <f>(D21/D33)</f>
        <v>0</v>
      </c>
      <c r="E23" s="43" t="s">
        <v>71</v>
      </c>
      <c r="F23" s="32">
        <f>SUM(B23:D23)</f>
        <v>0</v>
      </c>
    </row>
    <row r="24" spans="1:6">
      <c r="A24" s="5" t="s">
        <v>48</v>
      </c>
      <c r="B24" s="7" t="e">
        <f>(B21/B27)*C8</f>
        <v>#DIV/0!</v>
      </c>
      <c r="C24" s="53" t="e">
        <f>(C21/C29)*C8</f>
        <v>#DIV/0!</v>
      </c>
      <c r="D24" s="7" t="e">
        <f>(D21/D27)*C4</f>
        <v>#DIV/0!</v>
      </c>
    </row>
    <row r="26" spans="1:6">
      <c r="A26" s="4" t="s">
        <v>44</v>
      </c>
    </row>
    <row r="27" spans="1:6">
      <c r="A27" s="1" t="s">
        <v>53</v>
      </c>
      <c r="B27">
        <f>D8*40</f>
        <v>0</v>
      </c>
      <c r="C27">
        <f>D8*40</f>
        <v>0</v>
      </c>
      <c r="D27">
        <f>D8*40</f>
        <v>0</v>
      </c>
    </row>
    <row r="28" spans="1:6">
      <c r="A28" s="1" t="s">
        <v>58</v>
      </c>
      <c r="B28" s="35">
        <v>1</v>
      </c>
      <c r="C28" s="35">
        <v>0.5</v>
      </c>
      <c r="D28" s="35">
        <f>10/40</f>
        <v>0.25</v>
      </c>
    </row>
    <row r="29" spans="1:6">
      <c r="A29" s="1" t="s">
        <v>57</v>
      </c>
      <c r="B29" s="14">
        <f>B27*B28</f>
        <v>0</v>
      </c>
      <c r="C29" s="14">
        <f>C27*C28</f>
        <v>0</v>
      </c>
      <c r="D29" s="14">
        <f>D27*D28</f>
        <v>0</v>
      </c>
      <c r="E29" t="s">
        <v>60</v>
      </c>
    </row>
    <row r="30" spans="1:6">
      <c r="A30" t="s">
        <v>55</v>
      </c>
      <c r="B30">
        <f>B27</f>
        <v>0</v>
      </c>
      <c r="C30" s="14">
        <f>C29</f>
        <v>0</v>
      </c>
      <c r="D30" s="14">
        <f>D8*9</f>
        <v>0</v>
      </c>
    </row>
    <row r="31" spans="1:6">
      <c r="A31" t="s">
        <v>56</v>
      </c>
      <c r="B31" s="9" t="e">
        <f>B22</f>
        <v>#DIV/0!</v>
      </c>
      <c r="C31" s="15" t="e">
        <f>C21/C29</f>
        <v>#DIV/0!</v>
      </c>
      <c r="D31" s="15" t="e">
        <f>D21/D29</f>
        <v>#DIV/0!</v>
      </c>
    </row>
    <row r="32" spans="1:6">
      <c r="A32" s="4" t="s">
        <v>45</v>
      </c>
    </row>
    <row r="33" spans="1:4">
      <c r="A33" s="1" t="s">
        <v>53</v>
      </c>
      <c r="B33">
        <v>2080</v>
      </c>
      <c r="C33">
        <v>2080</v>
      </c>
      <c r="D33">
        <v>2080</v>
      </c>
    </row>
    <row r="34" spans="1:4">
      <c r="A34" s="1" t="s">
        <v>57</v>
      </c>
      <c r="B34">
        <f>B33*B28</f>
        <v>2080</v>
      </c>
      <c r="C34">
        <f>C33*C28</f>
        <v>1040</v>
      </c>
      <c r="D34">
        <f>D33*D28</f>
        <v>520</v>
      </c>
    </row>
    <row r="36" spans="1:4" ht="13.5" thickBot="1"/>
    <row r="37" spans="1:4" ht="13.5" thickBot="1">
      <c r="A37" s="41" t="s">
        <v>70</v>
      </c>
      <c r="B37" s="42">
        <f>Budget!K61</f>
        <v>6456</v>
      </c>
    </row>
  </sheetData>
  <mergeCells count="1"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Budget</vt:lpstr>
      <vt:lpstr>Effort Entry</vt:lpstr>
      <vt:lpstr>Effort Calculations Yr1</vt:lpstr>
      <vt:lpstr>Effort Calculations Yr2</vt:lpstr>
      <vt:lpstr>Effort Calculations Yr3</vt:lpstr>
      <vt:lpstr>Effort Calculation Yr4</vt:lpstr>
      <vt:lpstr>Effort Calculation Yr5</vt:lpstr>
      <vt:lpstr>Budget!Print_Area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Wang, Sichao</cp:lastModifiedBy>
  <cp:lastPrinted>2016-02-16T15:50:20Z</cp:lastPrinted>
  <dcterms:created xsi:type="dcterms:W3CDTF">1997-11-20T15:41:07Z</dcterms:created>
  <dcterms:modified xsi:type="dcterms:W3CDTF">2023-03-10T18:51:34Z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