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ntrations_Glycogenolysis" sheetId="1" r:id="rId4"/>
    <sheet state="visible" name="Keqs_Glycogenolysis" sheetId="2" r:id="rId5"/>
    <sheet state="visible" name="Fluxes_Glycogenolysis" sheetId="3" r:id="rId6"/>
    <sheet state="visible" name="Fluxes" sheetId="4" r:id="rId7"/>
    <sheet state="visible" name="Fluxes Notes" sheetId="5" r:id="rId8"/>
    <sheet state="visible" name="Fluxes 5.0" sheetId="6" r:id="rId9"/>
    <sheet state="visible" name="Gibbs Values and Keq" sheetId="7" r:id="rId10"/>
    <sheet state="visible" name=" Keq @25Cº" sheetId="8" r:id="rId11"/>
    <sheet state="visible" name=" Keq @37Cº" sheetId="9" r:id="rId12"/>
    <sheet state="visible" name="Keq_Transporter @ 37Cº" sheetId="10" r:id="rId13"/>
    <sheet state="visible" name="Concentrations" sheetId="11" r:id="rId14"/>
    <sheet state="visible" name="Concentrations_cleaned 2.0" sheetId="12" r:id="rId15"/>
    <sheet state="visible" name="Conversion gDW --&gt; L" sheetId="13" r:id="rId16"/>
    <sheet state="visible" name="Some Reactions_UniprotID 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from textbook
	-Mahima Advani
----
from textbook
	-Mahima Advani
----
from textbook
	-Mahima Advani
----
This enzyme does not have any sabio-RK connection
	-Riya Mathur
----
No EC number from BIGG
	-Shuling Zhang
----
There is no EC number on BIGG
	-Riya Mathur
There are 14 subunits and there isn't data on all of the units available
	-Riya Mathur
----
there are many entries
	-Riya Mathur
----
many entries
	-Riya Mathur
----
There is no Sabio
	-Riya Mathur
----
No Sabio-RK
	-Riya Mathur
----
There is no entry in Sabio-RK.. Manual
	-Riya Mathur
----
many different entries with different values
	-Mahima Advani
----
many different entries with different values
	-Mahima Advani
----
there are entries for this enzyme that show different subunits
	-Mahima Advani
----
Multiple Subunits
	-Riya Mathur
----
Manually Added - don't have a name in the cobra model
	-Mahima Advani
----
Manually Added - don't have a name in the cobra model
	-Mahima Advani
----
Manually Added - don't have a name in the cobra model
	-Mahima Advani
----
Manually Added - don't have a name in the cobra model
	-Mahima Advani
----
different organism but more data
	-Mahima Advani
----
no kinetic data on Uniprot - look at SabioRK
	-Mahima Advani
----
includes a k_cat value - may not work with Uniprot code
	-Mahima Advani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61">
      <text>
        <t xml:space="preserve">recheck values if ever use these units
	-Mahima Advani</t>
      </text>
    </comment>
    <comment authorId="0" ref="C6">
      <text>
        <t xml:space="preserve">what is this
	-Mahima Advani</t>
      </text>
    </comment>
    <comment authorId="0" ref="F1">
      <text>
        <t xml:space="preserve">alternate to having another sheet
	-Mahima Advani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6">
      <text>
        <t xml:space="preserve">delta G uncertainty is too high
	-Riya Mathur</t>
      </text>
    </comment>
    <comment authorId="0" ref="B83">
      <text>
        <t xml:space="preserve">Reaction in Equilibrator has NH3 while BIGG has NH4
	-Riya Mathur</t>
      </text>
    </comment>
    <comment authorId="0" ref="B74">
      <text>
        <t xml:space="preserve">In Equilibrator it's S-Malate while in BIGG the reaction is L-Malate
	-Riya Mathur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3">
      <text>
        <t xml:space="preserve">from textbook
	-Mahima Advani</t>
      </text>
    </comment>
    <comment authorId="0" ref="B199">
      <text>
        <t xml:space="preserve">from textbook
	-Mahima Advani</t>
      </text>
    </comment>
    <comment authorId="0" ref="B190">
      <text>
        <t xml:space="preserve">from textbook
	-Mahima Advani</t>
      </text>
    </comment>
    <comment authorId="0" ref="F2">
      <text>
        <t xml:space="preserve">double check units
	-Mahima Advani</t>
      </text>
    </comment>
    <comment authorId="0" ref="A109">
      <text>
        <t xml:space="preserve">Are we including this hydrogen in the inner mitochondrial membrane?
	-Mahima Advani</t>
      </text>
    </comment>
    <comment authorId="0" ref="A133">
      <text>
        <t xml:space="preserve">Manually Added - don't have a name in the cobra model
	-Mahima Advani</t>
      </text>
    </comment>
    <comment authorId="0" ref="G1">
      <text>
        <t xml:space="preserve">or just add horizontal lines between pathways?
	-Mahima Advani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no ID
	-Shuling Zhang</t>
      </text>
    </comment>
    <comment authorId="0" ref="A14">
      <text>
        <t xml:space="preserve">no ID
	-Shuling Zhang</t>
      </text>
    </comment>
    <comment authorId="0" ref="B26">
      <text>
        <t xml:space="preserve">no EC# from BIGG
	-Shuling Zhang</t>
      </text>
    </comment>
    <comment authorId="0" ref="E25">
      <text>
        <t xml:space="preserve">No EC number from BIGG
	-Shuling Zhang</t>
      </text>
    </comment>
    <comment authorId="0" ref="B24">
      <text>
        <t xml:space="preserve">no data
	-Shuling Zhang</t>
      </text>
    </comment>
    <comment authorId="0" ref="B23">
      <text>
        <t xml:space="preserve">no data on human/rat
	-Shuling Zhang</t>
      </text>
    </comment>
    <comment authorId="0" ref="B22">
      <text>
        <t xml:space="preserve">no data on human/rat
	-Shuling Zhang</t>
      </text>
    </comment>
    <comment authorId="0" ref="A9">
      <text>
        <t xml:space="preserve">no ID
	-Shuling Zhang</t>
      </text>
    </comment>
  </commentList>
</comments>
</file>

<file path=xl/sharedStrings.xml><?xml version="1.0" encoding="utf-8"?>
<sst xmlns="http://schemas.openxmlformats.org/spreadsheetml/2006/main" count="2300" uniqueCount="1026">
  <si>
    <t>ID</t>
  </si>
  <si>
    <t>Name</t>
  </si>
  <si>
    <t>Concentration (mM)</t>
  </si>
  <si>
    <t>Additional Notes</t>
  </si>
  <si>
    <t>glc__D_e</t>
  </si>
  <si>
    <t xml:space="preserve">*EX_glc__D_e - set as fixed </t>
  </si>
  <si>
    <t>Data Source: HEPATOKIN</t>
  </si>
  <si>
    <t>glc__D_c</t>
  </si>
  <si>
    <t>*GLCt1 &amp; HEX1 &amp; GLCter</t>
  </si>
  <si>
    <t>atp_c</t>
  </si>
  <si>
    <t>*HEX1</t>
  </si>
  <si>
    <t>adp_c</t>
  </si>
  <si>
    <t>h_c</t>
  </si>
  <si>
    <t xml:space="preserve">*HEX1 - set as fixed </t>
  </si>
  <si>
    <t>g6p_c</t>
  </si>
  <si>
    <t>*HEX1 &amp; SK_g6p_c &amp; G6Pter</t>
  </si>
  <si>
    <t>g6p_r</t>
  </si>
  <si>
    <t>*G6Pter &amp; G6PPer</t>
  </si>
  <si>
    <t>h20_r</t>
  </si>
  <si>
    <t xml:space="preserve">*G6PPer - set as fixed </t>
  </si>
  <si>
    <t>pi_r</t>
  </si>
  <si>
    <t>*G6PPer</t>
  </si>
  <si>
    <t>glc__D_r</t>
  </si>
  <si>
    <t>*G6PPer &amp; GLCter</t>
  </si>
  <si>
    <t>Reaction</t>
  </si>
  <si>
    <t>Stoichiometry</t>
  </si>
  <si>
    <t>Equlibrium Constant</t>
  </si>
  <si>
    <t>Keq unit</t>
  </si>
  <si>
    <t>Reference</t>
  </si>
  <si>
    <t>GLCt1</t>
  </si>
  <si>
    <t>glc__D_e ⇌ glc__D_c</t>
  </si>
  <si>
    <t>-</t>
  </si>
  <si>
    <t>Transport; assume gluc__D_e ==  glc__D_c</t>
  </si>
  <si>
    <t>HEX1</t>
  </si>
  <si>
    <t>atp_c + glc__D_c ⇌ adp_c + g6p_c + h_c</t>
  </si>
  <si>
    <t>M</t>
  </si>
  <si>
    <t>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</t>
  </si>
  <si>
    <t>G6PPer</t>
  </si>
  <si>
    <t>g6p_r + h2o_r ⇌ pi_r + glc__D_r</t>
  </si>
  <si>
    <t>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</t>
  </si>
  <si>
    <t>G6Pter</t>
  </si>
  <si>
    <t>g6p_c ⇌ g6p_r</t>
  </si>
  <si>
    <t>Calculated based on HEPATONKIN concentration</t>
  </si>
  <si>
    <t>GLCter</t>
  </si>
  <si>
    <t>glc__D_c ⇌ glc__D_r</t>
  </si>
  <si>
    <t>Transport; assume gluc__D_c == glc__D_r</t>
  </si>
  <si>
    <t>Fasting Time</t>
  </si>
  <si>
    <t>Flux (mmol/gDW*hr)</t>
  </si>
  <si>
    <t xml:space="preserve">Additional Notes </t>
  </si>
  <si>
    <r>
      <rPr/>
      <t xml:space="preserve">all data from In Vivo Estimates of Liver Metabolic Flux (2020) </t>
    </r>
    <r>
      <rPr>
        <color rgb="FF1155CC"/>
        <u/>
      </rPr>
      <t>https://www.cell.com/cell-reports/fulltext/S2211-1247(20)30971-2#supplementaryMaterial</t>
    </r>
  </si>
  <si>
    <t>GLCter (-)</t>
  </si>
  <si>
    <t>*EndoRa, negative because it's being opposite direction from bigg</t>
  </si>
  <si>
    <t>*EndoRa</t>
  </si>
  <si>
    <t>GLPASE1</t>
  </si>
  <si>
    <t>* PYG.L // but only have flux value for PYG.L + GK and we don't have rxn corresponds to GK</t>
  </si>
  <si>
    <t>PGMT</t>
  </si>
  <si>
    <t>EX_glygn2_c (-)</t>
  </si>
  <si>
    <t>GAPD (-)</t>
  </si>
  <si>
    <t>*Enol</t>
  </si>
  <si>
    <t>PGK</t>
  </si>
  <si>
    <t xml:space="preserve">PGM </t>
  </si>
  <si>
    <t>ENO  (-)</t>
  </si>
  <si>
    <t>PEPCKm</t>
  </si>
  <si>
    <t>*PCK</t>
  </si>
  <si>
    <t>PCm</t>
  </si>
  <si>
    <t>*PC</t>
  </si>
  <si>
    <t>LDH_L</t>
  </si>
  <si>
    <t xml:space="preserve">*LDHL - reversible in 2020 paper but decided lac --&gt; pyruvate for fasting state  </t>
  </si>
  <si>
    <t xml:space="preserve">PYK </t>
  </si>
  <si>
    <t>(split)*PK+MEL // assume 50% split between the two</t>
  </si>
  <si>
    <t xml:space="preserve">ME2 </t>
  </si>
  <si>
    <t>CSm</t>
  </si>
  <si>
    <t>*CS.L</t>
  </si>
  <si>
    <t>MDHm</t>
  </si>
  <si>
    <t xml:space="preserve">*MDH.L - reversible in 2020 paper by decided mal --&gt; oaa for fasting state because follows TCA cycle </t>
  </si>
  <si>
    <t>EX_glc__D_c</t>
  </si>
  <si>
    <t>*EndoRa In Vivo 2020</t>
  </si>
  <si>
    <t xml:space="preserve">EX_lac__L_c (-) </t>
  </si>
  <si>
    <t xml:space="preserve">*HEPATOKIN Supplemental 15 </t>
  </si>
  <si>
    <t>EX_pyr_c</t>
  </si>
  <si>
    <t>TPI</t>
  </si>
  <si>
    <t>Assume equilibrium (Zack)</t>
  </si>
  <si>
    <t>FBA</t>
  </si>
  <si>
    <t>*Enol (-)</t>
  </si>
  <si>
    <t>FBP</t>
  </si>
  <si>
    <t>*Assume Enol = FBP - PFK; where FBP = Enol &amp; PFK =0</t>
  </si>
  <si>
    <t>PFK</t>
  </si>
  <si>
    <t>Assume 0</t>
  </si>
  <si>
    <t>PGI</t>
  </si>
  <si>
    <t>Data Source: 2020 Paper</t>
  </si>
  <si>
    <t>IDs</t>
  </si>
  <si>
    <t>Pathway</t>
  </si>
  <si>
    <t>Fluxes</t>
  </si>
  <si>
    <t>SEM</t>
  </si>
  <si>
    <t>Additional notes</t>
  </si>
  <si>
    <t>from paper (short term fasting ~9hr, WT)</t>
  </si>
  <si>
    <t>our model id's</t>
  </si>
  <si>
    <t>μmol∙kg-1·min-1</t>
  </si>
  <si>
    <t>mmol/gDW*hr</t>
  </si>
  <si>
    <t>mmol/l*hr</t>
  </si>
  <si>
    <t>(mmol/(l*hr))</t>
  </si>
  <si>
    <t>https://www.ncbi.nlm.nih.gov/pmc/articles/PMC5249187/</t>
  </si>
  <si>
    <t>EndoRa</t>
  </si>
  <si>
    <t>Endogenous glucose production</t>
  </si>
  <si>
    <t>GLCter+G6PPer+G6Pter</t>
  </si>
  <si>
    <t>PYGL</t>
  </si>
  <si>
    <t>Flux from glycogen to G6P</t>
  </si>
  <si>
    <r>
      <rPr>
        <rFont val="Arial"/>
        <color theme="1"/>
      </rPr>
      <t xml:space="preserve">GLPASE1+ PGMT + </t>
    </r>
    <r>
      <rPr>
        <rFont val="Arial"/>
        <b/>
        <color theme="1"/>
      </rPr>
      <t>EX_glygn2_c</t>
    </r>
  </si>
  <si>
    <t>EX_glygn2_c may or may not be included, is this GLPase 1 + 2 or only 1</t>
  </si>
  <si>
    <t>GK</t>
  </si>
  <si>
    <t>Flux from glycerol to DHAP</t>
  </si>
  <si>
    <t>ALCD19y+ EX_?</t>
  </si>
  <si>
    <t>## add  ALCD19y and then exchange for boundary flux, create an exchange for Glycerol(all 3 are flux to glycerol)</t>
  </si>
  <si>
    <t>Enol</t>
  </si>
  <si>
    <t>GAPD+PGK+PGM+ ENO</t>
  </si>
  <si>
    <t>PCK</t>
  </si>
  <si>
    <t>Flux from Oac to PEP</t>
  </si>
  <si>
    <t>PCK=PC+PCC</t>
  </si>
  <si>
    <t xml:space="preserve">PC </t>
  </si>
  <si>
    <t>Flux from Pyr to Oac</t>
  </si>
  <si>
    <t>PCC** (ignore for now)</t>
  </si>
  <si>
    <t>Flux from PropCoA to SucCoA</t>
  </si>
  <si>
    <t>**has issues with PropCoA, doesn't exist in model</t>
  </si>
  <si>
    <t>LDH</t>
  </si>
  <si>
    <t>Non-PEP derived, unlabeled sources of anaplerosis to Pyr</t>
  </si>
  <si>
    <t xml:space="preserve">assuming that we're not including the amino acid degradation to pyruvate, only including lactate, check secretion rates for amino acids </t>
  </si>
  <si>
    <t>PK+ME</t>
  </si>
  <si>
    <t>Contribution of pyruvate kinase (PK) and malic enzyme (ME) to Pyr</t>
  </si>
  <si>
    <t>ME2+ PYK</t>
  </si>
  <si>
    <t>CS</t>
  </si>
  <si>
    <t>Flux from Oac and AcCoA to Cit</t>
  </si>
  <si>
    <t>SDH</t>
  </si>
  <si>
    <t>Flux from SucCoA to Oac</t>
  </si>
  <si>
    <t>SUCOASm+ Succinate dehydrogenase + FUMm +  MDHm</t>
  </si>
  <si>
    <t>check the biochem along with the OCOAT1m  along with PCC ( may be connected), if not try only OCOAT1m , may cause issues</t>
  </si>
  <si>
    <t>from paper (long term fasting ~20h, WT)</t>
  </si>
  <si>
    <t>PCC</t>
  </si>
  <si>
    <t xml:space="preserve">Mouse Model Paper (Short Term Fasting 9 hr) </t>
  </si>
  <si>
    <t>uxes (μmol∙kg-1·min-1)</t>
  </si>
  <si>
    <t>https://journals.physiology.org/doi/full/10.1152/ajpendo.00003.2015</t>
  </si>
  <si>
    <t>PC</t>
  </si>
  <si>
    <t xml:space="preserve">Mouse Model Paper (Long Term Fasting 19 hr) </t>
  </si>
  <si>
    <t>N/A</t>
  </si>
  <si>
    <t xml:space="preserve">In Vivo Estimates of Liver Metbolic Flux (2020) </t>
  </si>
  <si>
    <t>Expanded Model 13C3Prop/2H</t>
  </si>
  <si>
    <t>Reactions</t>
  </si>
  <si>
    <t>Correlated Reactions</t>
  </si>
  <si>
    <t>prop tracer</t>
  </si>
  <si>
    <t>lac tracer</t>
  </si>
  <si>
    <r>
      <rPr>
        <rFont val="Arial"/>
        <color rgb="FF000000"/>
        <sz val="12.0"/>
      </rPr>
      <t xml:space="preserve">mean - </t>
    </r>
    <r>
      <rPr>
        <rFont val="Arial"/>
        <b/>
        <color rgb="FF000000"/>
        <sz val="12.0"/>
      </rPr>
      <t>μmol/kg·min</t>
    </r>
  </si>
  <si>
    <t>prop tracer error</t>
  </si>
  <si>
    <t xml:space="preserve">lac tracer error </t>
  </si>
  <si>
    <t>CS.L</t>
  </si>
  <si>
    <t xml:space="preserve">Oac (ABCcdD) + AcCoA (EFfgh) --&gt; Cit (DCcdBFfgEA) + H (h) </t>
  </si>
  <si>
    <t>Enol.L</t>
  </si>
  <si>
    <t>PEP (ABC) --&gt; BPG (ABC)</t>
  </si>
  <si>
    <t>PYG.L+GK.L</t>
  </si>
  <si>
    <t>PEP (ABC) --&gt; Pyr (ABC) , Combined flux from glycogen (VPYGL) and glycerol (0.5VGK) to endogenous glucose production in hexose units</t>
  </si>
  <si>
    <t>LDH.L</t>
  </si>
  <si>
    <t xml:space="preserve">Lac (ABC) &lt;-- --&gt; Pyr (ABC) </t>
  </si>
  <si>
    <t>PC.L</t>
  </si>
  <si>
    <t xml:space="preserve">Pyr (ABCcde) + CO2 (D) + H (f) + H (g) --&gt; 0.5*Oac (ABCfgD) + 0.5*Oac (DCBfgA) + H (c) </t>
  </si>
  <si>
    <t>PCK.L</t>
  </si>
  <si>
    <t>Oac (ABCabD) --&gt; PEP (ABCab) + CO2 (D)</t>
  </si>
  <si>
    <t>PK+ME.L</t>
  </si>
  <si>
    <t>PEP (ABCab) + H (c) --&gt; Pyr (ABCabc)</t>
  </si>
  <si>
    <t>H6P (AaBbCcDdEeFfg) --&gt; Glucose.P (AaBbCcDdEeFfg)</t>
  </si>
  <si>
    <t>LacTransport</t>
  </si>
  <si>
    <t xml:space="preserve">Lac.P (ABC) --&gt; Lac (ABC) </t>
  </si>
  <si>
    <t>Lac.source</t>
  </si>
  <si>
    <t>Lac.source (ABaCbcd) --&gt;Lac (ABaCbcd)</t>
  </si>
  <si>
    <t>MDH.L</t>
  </si>
  <si>
    <t>Mal (ABCD) --&gt; Oac (ABCD)</t>
  </si>
  <si>
    <t>Tracer.inf</t>
  </si>
  <si>
    <t xml:space="preserve">the tracer; Prop.tracer (ABabCcde)  --&gt; PropCoA (ABabCcde) </t>
  </si>
  <si>
    <t>https://www.jci.org/articles/view/119644/pdf</t>
  </si>
  <si>
    <t xml:space="preserve">Hepatic Gluconeogenic Fluxes and Glycogen Turnover during Fasting  in Humans (11 hr fasting) </t>
  </si>
  <si>
    <t>mg/kg*min</t>
  </si>
  <si>
    <t>Glycogen --&gt; Glucose</t>
  </si>
  <si>
    <t>Glycogen --&gt; UDP - Glc</t>
  </si>
  <si>
    <t>Glc --&gt; UDP-Glc</t>
  </si>
  <si>
    <t>G6P/G1P --&gt; Glc</t>
  </si>
  <si>
    <t xml:space="preserve">Hepatic Gluconeogenic Fluxes and Glycogen Turnover during Fasting  in Humans (60 hr fasting) </t>
  </si>
  <si>
    <t>Expanded Model 13C3Prop/2H VS. Lac.</t>
  </si>
  <si>
    <t>Source: 2020 paper, supplement S7 (same # as Figure 5 in paper)</t>
  </si>
  <si>
    <t>Error Propagation for average calculation:</t>
  </si>
  <si>
    <t>Value</t>
  </si>
  <si>
    <t>Average Value</t>
  </si>
  <si>
    <t>Std.</t>
  </si>
  <si>
    <t>Average Error</t>
  </si>
  <si>
    <t>prop</t>
  </si>
  <si>
    <t>Lac</t>
  </si>
  <si>
    <t>Prop</t>
  </si>
  <si>
    <t>lac</t>
  </si>
  <si>
    <t>Prop.inf</t>
  </si>
  <si>
    <t>--</t>
  </si>
  <si>
    <t>Data Source: 2017 Paper</t>
  </si>
  <si>
    <t>Notes</t>
  </si>
  <si>
    <t>BIGG</t>
  </si>
  <si>
    <t>Direaction (pos = consistant with Bigg)</t>
  </si>
  <si>
    <t>oaa_m + accoa_m --&gt; cit_m</t>
  </si>
  <si>
    <t>accoa_m + h2o_m + oaa_m ⇌ cit_m + coa_m + h_m</t>
  </si>
  <si>
    <t>pos.</t>
  </si>
  <si>
    <t xml:space="preserve">ENO --&gt; PGM (also PGCD) --&gt; PGK --&gt; GAPD </t>
  </si>
  <si>
    <t>ENO (-)</t>
  </si>
  <si>
    <t>2pg_c ⇌ h2o_c + pep_c</t>
  </si>
  <si>
    <t>negative</t>
  </si>
  <si>
    <t>pep_c --&gt; 2pg_c</t>
  </si>
  <si>
    <t>PGM</t>
  </si>
  <si>
    <t>2pg_c ⇌ 3pg_c</t>
  </si>
  <si>
    <t>3pg_c + atp_c ⇌ 13dpg_c + adp_c</t>
  </si>
  <si>
    <t>g3p_c + nad_c + pi_c ⇌ 13dpg_c + h_c + nadh_c</t>
  </si>
  <si>
    <t>--&gt; g3p + nad_c</t>
  </si>
  <si>
    <t>lac_c --&gt; pyr</t>
  </si>
  <si>
    <t xml:space="preserve">LDH_L </t>
  </si>
  <si>
    <t>lac__L_c + nad_c ⇌ h_c + nadh_c + pyr_c</t>
  </si>
  <si>
    <t>neg.</t>
  </si>
  <si>
    <t>pyr_c --&gt; lac__L_c</t>
  </si>
  <si>
    <t>pyr_m --&gt; oaa_m</t>
  </si>
  <si>
    <t>atp_m + hco3_m + pyr_m ⇌ adp_m + h_m + oaa_m + pi_m</t>
  </si>
  <si>
    <t>oaa_m --&gt; pep_m + Co2</t>
  </si>
  <si>
    <t>gtp_m + oaa_m ⇌ co2_m + gdp_m + pep_m</t>
  </si>
  <si>
    <t>pep_m --&gt;pep_c --&gt;  pyr_c</t>
  </si>
  <si>
    <t>PYK</t>
  </si>
  <si>
    <t>adp_c + h_c + pep_c ⇌ atp_c + pyr_c</t>
  </si>
  <si>
    <t>G6P (AaBbCcDdEeFfg) --&gt; Glucose.P (AaBbCcDdEeFfg)</t>
  </si>
  <si>
    <t xml:space="preserve"> G6p --&gt; glucose ; GLCter+G6PPer+G6Pter</t>
  </si>
  <si>
    <t>pos</t>
  </si>
  <si>
    <t>GLCter(-)</t>
  </si>
  <si>
    <t xml:space="preserve">glc__D_r ⇌glc__D_c </t>
  </si>
  <si>
    <t>secretion</t>
  </si>
  <si>
    <t>flux transport into the cytosol</t>
  </si>
  <si>
    <t>EX_lac__L_c  (-)</t>
  </si>
  <si>
    <t>no need; no source inside the cytosol</t>
  </si>
  <si>
    <t>Mal (ABCD) &lt;--&gt; Oac (ABCD)</t>
  </si>
  <si>
    <t>mal__L_m&lt; --&gt;oaa_m</t>
  </si>
  <si>
    <t>mal__L_m + nad_m ⇌ h_m + nadh_m + oaa_m</t>
  </si>
  <si>
    <t>can ignore?</t>
  </si>
  <si>
    <t>Flux from glycerol to T3P or DHAP</t>
  </si>
  <si>
    <t>Not in the core or our escher model</t>
  </si>
  <si>
    <t>PYG</t>
  </si>
  <si>
    <t>Flux from glycogen to G6P in liver</t>
  </si>
  <si>
    <r>
      <rPr>
        <rFont val="Arial"/>
        <color theme="1"/>
      </rPr>
      <t xml:space="preserve">GLPASE1+ PGMT + </t>
    </r>
    <r>
      <rPr>
        <rFont val="Arial"/>
        <b/>
        <color theme="1"/>
      </rPr>
      <t>EX_glygn2_c</t>
    </r>
  </si>
  <si>
    <t>3.0 pi_c + glygn2_c ⇌ 3.0 g1p_c + dxtrn_c</t>
  </si>
  <si>
    <t>g1p_c ⇌ g6p_c</t>
  </si>
  <si>
    <t xml:space="preserve">--&gt; glygn2_c </t>
  </si>
  <si>
    <r>
      <rPr/>
      <t xml:space="preserve">all data from In Vivo Estimates of Liver Metabolic Flux (2020) </t>
    </r>
    <r>
      <rPr>
        <color rgb="FF1155CC"/>
        <u/>
      </rPr>
      <t>https://www.cell.com/cell-reports/fulltext/S2211-1247(20)30971-2#supplementaryMaterial</t>
    </r>
  </si>
  <si>
    <t>*EndoRa (-), negative because it's being opposite direction from bigg</t>
  </si>
  <si>
    <t xml:space="preserve">GAPD </t>
  </si>
  <si>
    <t xml:space="preserve">ENO  </t>
  </si>
  <si>
    <t>Assume equilibrium</t>
  </si>
  <si>
    <t xml:space="preserve">EX_lac__L_c </t>
  </si>
  <si>
    <t>*LacTransport IN</t>
  </si>
  <si>
    <t>*from HEPATOKIN Supplemental 15 *double check negative</t>
  </si>
  <si>
    <t>GAPD</t>
  </si>
  <si>
    <t>Gibbs (standard) [kJ/mol]</t>
  </si>
  <si>
    <t>Standard Dev. [kJ/mol]</t>
  </si>
  <si>
    <t>Keq @ 25ºC</t>
  </si>
  <si>
    <t>Ratio (Keq@25/@37)</t>
  </si>
  <si>
    <t xml:space="preserve">Keq @ 37ºC </t>
  </si>
  <si>
    <t>Standard Dev.for Keq @ 37ºC</t>
  </si>
  <si>
    <t>Error %</t>
  </si>
  <si>
    <t>gibbs</t>
  </si>
  <si>
    <t>pH = 7.4</t>
  </si>
  <si>
    <t>pMg = 3.31</t>
  </si>
  <si>
    <t>I = 0.144</t>
  </si>
  <si>
    <t>SUCRe</t>
  </si>
  <si>
    <t>Sucrose hydrolyzing enxyme extracellular</t>
  </si>
  <si>
    <t>R = 0.00831446261815324 kJ/mol</t>
  </si>
  <si>
    <t>FRUt1r</t>
  </si>
  <si>
    <t>D-fructose transport in via uniport</t>
  </si>
  <si>
    <t>T = 37ºC = 310.15K</t>
  </si>
  <si>
    <t>Glucose transport uniport</t>
  </si>
  <si>
    <t>Keq Calculator at different Temp (for double check)</t>
  </si>
  <si>
    <t>HEX7</t>
  </si>
  <si>
    <t>Hexokinase (D-fructose:ATP)</t>
  </si>
  <si>
    <t>eQ</t>
  </si>
  <si>
    <t>Citrate synthase</t>
  </si>
  <si>
    <t>Keq equation:</t>
  </si>
  <si>
    <t>ACONTm</t>
  </si>
  <si>
    <t>Aconitate hydratase</t>
  </si>
  <si>
    <t>Keq = e^(-deltaG</t>
  </si>
  <si>
    <t>ICDHxm</t>
  </si>
  <si>
    <t>Isocitrate dehydrogenase  NAD</t>
  </si>
  <si>
    <t>AKGDm</t>
  </si>
  <si>
    <t>2-oxoglutarate dehydrogenase</t>
  </si>
  <si>
    <t>SUCOASm</t>
  </si>
  <si>
    <t>Succinate  CoA ligase  ADP forming</t>
  </si>
  <si>
    <t>Average of Keq Error</t>
  </si>
  <si>
    <t>SUCD1m</t>
  </si>
  <si>
    <t>Succinate dehydrogenase</t>
  </si>
  <si>
    <t>standard Dev of Keq Error</t>
  </si>
  <si>
    <t>FUMm</t>
  </si>
  <si>
    <t>Fumarase  mitochondrial</t>
  </si>
  <si>
    <t>Malate dehydrogenase  mitochondrial</t>
  </si>
  <si>
    <t>https://equilibrator.weizmann.ac.il/reaction?query=NAD++%2B+%28L%29-Malate+%3C%3D%3E+NADH+%2B+Oxaloacetate&amp;p_h=7.4&amp;p_mg=3.3&amp;ionic_strength=0.14&amp;reactantsCoeff=-1.0&amp;reactantsId=11&amp;reactantsName=NAD&amp;reactantsAbundance=1.000&amp;reactantsAbundanceUnit=millimolar&amp;reactantsPhase=aqueous&amp;reactantsCoeff=-1.0&amp;reactantsId=92&amp;reactantsName=L-Malate&amp;reactantsAbundance=1.000&amp;reactantsAbundanceUnit=millimolar&amp;reactantsPhase=aqueous&amp;reactantsCoeff=1.0&amp;reactantsId=13&amp;reactantsName=NADH&amp;reactantsAbundance=1.000&amp;reactantsAbundanceUnit=millimolar&amp;reactantsPhase=aqueous&amp;reactantsCoeff=1.0&amp;reactantsId=48&amp;reactantsName=Oxaloacetate&amp;reactantsAbundance=1.000&amp;reactantsAbundanceUnit=millimolar&amp;reactantsPhase=aqueous&amp;submit=Update</t>
  </si>
  <si>
    <t>NADH2_u10mi</t>
  </si>
  <si>
    <t>NADH2 u10mi</t>
  </si>
  <si>
    <t>FADH2ETC</t>
  </si>
  <si>
    <t>Complex II reaction for respiratory chain</t>
  </si>
  <si>
    <t>CYOR_u10mi</t>
  </si>
  <si>
    <t>CYOR u10mi</t>
  </si>
  <si>
    <t>CYOOm2i</t>
  </si>
  <si>
    <t>ATPS4mi</t>
  </si>
  <si>
    <t>ATP synthase (four protons for one ATP)</t>
  </si>
  <si>
    <t>Htmi</t>
  </si>
  <si>
    <t>Hexokinase (D-glucose:ATP)</t>
  </si>
  <si>
    <t>Glucose-6-phosphate isomerase</t>
  </si>
  <si>
    <t>Phosphofructokinase</t>
  </si>
  <si>
    <t>Fructose-bisphosphate aldolase</t>
  </si>
  <si>
    <t>Triose-phosphate isomerase</t>
  </si>
  <si>
    <t>Glyceraldehyde-3-phosphate dehydrogenase</t>
  </si>
  <si>
    <t>Phosphoglycerate kinase</t>
  </si>
  <si>
    <t>Phosphoglycerate mutase</t>
  </si>
  <si>
    <t>ENO</t>
  </si>
  <si>
    <t>Enolase</t>
  </si>
  <si>
    <t>Pyruvate kinase</t>
  </si>
  <si>
    <t>ADK1</t>
  </si>
  <si>
    <t>Adenylate kinase</t>
  </si>
  <si>
    <t>PDHm</t>
  </si>
  <si>
    <t>Pyruvate dehydrogenase</t>
  </si>
  <si>
    <t>L-lactate dehydrogenase</t>
  </si>
  <si>
    <t>G6PDH2r</t>
  </si>
  <si>
    <t>Glucose 6-phosphate dehydrogenase</t>
  </si>
  <si>
    <t>PGL</t>
  </si>
  <si>
    <t>6-phosphogluconolactonase</t>
  </si>
  <si>
    <t>GND</t>
  </si>
  <si>
    <t>Phosphogluconate dehydrogenase</t>
  </si>
  <si>
    <t>RPI</t>
  </si>
  <si>
    <t>Ribose-5-phosphate isomerase</t>
  </si>
  <si>
    <t>RPE</t>
  </si>
  <si>
    <t>Ribulose 5-phosphate 3-epimerase</t>
  </si>
  <si>
    <t>TKT1</t>
  </si>
  <si>
    <t>Transketolase</t>
  </si>
  <si>
    <t>TKT2</t>
  </si>
  <si>
    <t>TALA</t>
  </si>
  <si>
    <t>Transaldolase</t>
  </si>
  <si>
    <t>Pyruvate carboxylase</t>
  </si>
  <si>
    <t>Phosphoenolpyruvate carboxykinase (GTP)</t>
  </si>
  <si>
    <t>Fructose-bisphosphatase</t>
  </si>
  <si>
    <t>Glucose-6-phosphate phosphatase, edoplasmic reticular</t>
  </si>
  <si>
    <t>Glucose 6 phosphate endoplasmic reticular transport via diffusion</t>
  </si>
  <si>
    <t>Glucose transport, endoplasmic reticulum</t>
  </si>
  <si>
    <t>MALtm</t>
  </si>
  <si>
    <t>Malate transport  mitochondrial</t>
  </si>
  <si>
    <t>MDH</t>
  </si>
  <si>
    <t>Malate dehydrogenase</t>
  </si>
  <si>
    <t>PEPCK_re</t>
  </si>
  <si>
    <t>Phosphoglucomutase</t>
  </si>
  <si>
    <t>GALUi</t>
  </si>
  <si>
    <t>UTP-glucose-1-phosphate uridylyltransferase (irreversible)</t>
  </si>
  <si>
    <t>GLGNS1</t>
  </si>
  <si>
    <t>Glycogen synthase (ggn -&gt; glygn1)</t>
  </si>
  <si>
    <t>GLBRAN</t>
  </si>
  <si>
    <t>1,4-alpha-glucan branching enzyme (glygn1 -&gt; glygn2)</t>
  </si>
  <si>
    <t>Glycogen phosphorylase (glygn2 -&gt; dxtrn)</t>
  </si>
  <si>
    <t>GLDBRAN</t>
  </si>
  <si>
    <t>Glycogen debranching enzyme</t>
  </si>
  <si>
    <t>GLPASE2</t>
  </si>
  <si>
    <t>Glycogen phosphorylase (amyls -&gt; glc-D)</t>
  </si>
  <si>
    <t>GGNG</t>
  </si>
  <si>
    <t>Glycogenin self-glucosylation</t>
  </si>
  <si>
    <t>ACACT1m</t>
  </si>
  <si>
    <t>Acetyl CoA C acetyltransferase  mitochondrial</t>
  </si>
  <si>
    <t>HMGCOASm</t>
  </si>
  <si>
    <t>Hydroxymethylglutaryl CoA synthase  mitochondrial</t>
  </si>
  <si>
    <t>HMGLm</t>
  </si>
  <si>
    <t>Hydroxymethylglutaryl-CoA lyase</t>
  </si>
  <si>
    <t>ADCim</t>
  </si>
  <si>
    <t>Acetoacetate decarboxylation (irreversible), mitochondrial</t>
  </si>
  <si>
    <t>BDHm</t>
  </si>
  <si>
    <t>3-Hydroxybutanoate:NAD+ oxidoreductase, mitochondria</t>
  </si>
  <si>
    <t>OCOAT1m</t>
  </si>
  <si>
    <t>3-oxoacid CoA-transferase</t>
  </si>
  <si>
    <t>NDPK1</t>
  </si>
  <si>
    <t>Nucleoside-diphosphate kinase (ATP:GDP)</t>
  </si>
  <si>
    <t>NDPK1m</t>
  </si>
  <si>
    <t>Nucleoside-diphosphate kinase (ATP:GDP), mitochondrial</t>
  </si>
  <si>
    <t>NDPK2</t>
  </si>
  <si>
    <t>Nucleoside-diphosphate kinase (ATP:UDP)</t>
  </si>
  <si>
    <t>HCO3Em</t>
  </si>
  <si>
    <t>HCO3 equilibration reaction</t>
  </si>
  <si>
    <t>ATPtm</t>
  </si>
  <si>
    <t>ADP/ATP transporter, mitochondrial</t>
  </si>
  <si>
    <t>AKGMALtm</t>
  </si>
  <si>
    <t>Dicarboxylate/tricarboxylate carrier (mal:akg), mitochondrial</t>
  </si>
  <si>
    <t>ASPTA</t>
  </si>
  <si>
    <t>Aspartate transaminase</t>
  </si>
  <si>
    <t>ASPTAm</t>
  </si>
  <si>
    <t>CITtam</t>
  </si>
  <si>
    <t>Citrate transport  mitochondrial</t>
  </si>
  <si>
    <t>CITL</t>
  </si>
  <si>
    <t>Citrate lyase</t>
  </si>
  <si>
    <t>ME2</t>
  </si>
  <si>
    <t>Malic enzyme (NADP)</t>
  </si>
  <si>
    <t>ACS</t>
  </si>
  <si>
    <t>Acetyl-CoA synthetase</t>
  </si>
  <si>
    <t>ARGN</t>
  </si>
  <si>
    <t>Arginase</t>
  </si>
  <si>
    <t>OCBTm</t>
  </si>
  <si>
    <t>Ornithine carbamoyltransferase, irreversible</t>
  </si>
  <si>
    <t>ARGSS</t>
  </si>
  <si>
    <t>Argininosuccinate synthase</t>
  </si>
  <si>
    <t>ARGSL</t>
  </si>
  <si>
    <t>Argininosuccinate lyase</t>
  </si>
  <si>
    <t>CBPSam</t>
  </si>
  <si>
    <t>Carbamoyl-phosphate synthase (ammonia) (mitochondria</t>
  </si>
  <si>
    <t>NH4tm</t>
  </si>
  <si>
    <t>NH3 mitochondrial transport</t>
  </si>
  <si>
    <t>GDHm</t>
  </si>
  <si>
    <t>Glutamate dehydrogenase, mitochondria</t>
  </si>
  <si>
    <t>GLNS</t>
  </si>
  <si>
    <t>Glutamine synthetase</t>
  </si>
  <si>
    <t>GLUN</t>
  </si>
  <si>
    <t>Glutaminase</t>
  </si>
  <si>
    <t>ALATA_L</t>
  </si>
  <si>
    <t>L-alanine transaminase</t>
  </si>
  <si>
    <t>CYSO</t>
  </si>
  <si>
    <t>Cysteine oxidase</t>
  </si>
  <si>
    <t>3SALATAi</t>
  </si>
  <si>
    <t>3-sulfino-alanine transaminase (irreversible)</t>
  </si>
  <si>
    <t>3SPYRSP</t>
  </si>
  <si>
    <t>3-sulfinopyruvate hydrolase (spotaneous reaction)</t>
  </si>
  <si>
    <t>PGCD</t>
  </si>
  <si>
    <t>Phosphoglycerate dehydrogenase</t>
  </si>
  <si>
    <t>PSERT</t>
  </si>
  <si>
    <t>Phosphoserine transaminase</t>
  </si>
  <si>
    <t>PSP_L</t>
  </si>
  <si>
    <t>Phosphoserine phosphatase (L-serine)</t>
  </si>
  <si>
    <t>GHMT2r</t>
  </si>
  <si>
    <t>Glycine hydroxymethyltransferase, reversible</t>
  </si>
  <si>
    <t>ASNS1</t>
  </si>
  <si>
    <t>Asparagine synthase (glutamine-hydrolysing)</t>
  </si>
  <si>
    <t>GLYtm</t>
  </si>
  <si>
    <t>Glycine passive transport to mitochondria</t>
  </si>
  <si>
    <t>MLTHFtm</t>
  </si>
  <si>
    <t>5,10-Methylenetetrahydrofolate transport from the cytosol to the mitochondria</t>
  </si>
  <si>
    <t>THFtm</t>
  </si>
  <si>
    <t>5,6,7,8-Tetrahydrofolate transport, diffusion, mitochondrial</t>
  </si>
  <si>
    <t>KHK</t>
  </si>
  <si>
    <t>Ketohexokinase</t>
  </si>
  <si>
    <t>FBA2</t>
  </si>
  <si>
    <t>D Fructose 1 phosphate D glyceraldehyde 3 phosphate lyase</t>
  </si>
  <si>
    <t>TRIOK</t>
  </si>
  <si>
    <t>Triokinase</t>
  </si>
  <si>
    <t>ALCD19y</t>
  </si>
  <si>
    <t>Alcohol dehydrogenase  glycerol  NADP</t>
  </si>
  <si>
    <t>GLYK</t>
  </si>
  <si>
    <t>2AMACHYD</t>
  </si>
  <si>
    <t>2-Aminoacrylate hydrolysis</t>
  </si>
  <si>
    <t>SERHL</t>
  </si>
  <si>
    <t>L-Serine hydro-lyase</t>
  </si>
  <si>
    <t>ALCD2x</t>
  </si>
  <si>
    <t>Alcohol dehydrogenase (ethanol)</t>
  </si>
  <si>
    <t>ACALDtm</t>
  </si>
  <si>
    <t>Acetaldehyde mitochondrial diffusion</t>
  </si>
  <si>
    <t>ALDD2xm</t>
  </si>
  <si>
    <t>Aldehyde dehydrogenase  acetylaldehyde  NAD  mitochondrial</t>
  </si>
  <si>
    <t>ACSm</t>
  </si>
  <si>
    <t>Acetyl CoA synthetase</t>
  </si>
  <si>
    <t>Htm</t>
  </si>
  <si>
    <t>O2tm</t>
  </si>
  <si>
    <t>H2Otr</t>
  </si>
  <si>
    <t>H2Otm</t>
  </si>
  <si>
    <t>PItm</t>
  </si>
  <si>
    <t>PItr</t>
  </si>
  <si>
    <t>CO2tm</t>
  </si>
  <si>
    <t>PPA</t>
  </si>
  <si>
    <t>HCO3E</t>
  </si>
  <si>
    <t>PEPtm</t>
  </si>
  <si>
    <t>PYRt2m</t>
  </si>
  <si>
    <t>ASPGLUm</t>
  </si>
  <si>
    <t>THD1m</t>
  </si>
  <si>
    <t>BHBtm</t>
  </si>
  <si>
    <t>ACETONEt2m</t>
  </si>
  <si>
    <t>ORNt4m</t>
  </si>
  <si>
    <t>FUMtm</t>
  </si>
  <si>
    <t>GLUt2m</t>
  </si>
  <si>
    <t>GLYCLm</t>
  </si>
  <si>
    <t>FACOAL80PROD</t>
  </si>
  <si>
    <t>GAPT</t>
  </si>
  <si>
    <t>AGPTAT</t>
  </si>
  <si>
    <t>LPIN</t>
  </si>
  <si>
    <t>DGAT</t>
  </si>
  <si>
    <t>ACCOAC</t>
  </si>
  <si>
    <t>MCOATA</t>
  </si>
  <si>
    <t>ACOATA</t>
  </si>
  <si>
    <t>KAS14</t>
  </si>
  <si>
    <t>30AR40</t>
  </si>
  <si>
    <t>3HAD40</t>
  </si>
  <si>
    <t>EAR40y</t>
  </si>
  <si>
    <t>30AS60</t>
  </si>
  <si>
    <t>30AR60</t>
  </si>
  <si>
    <t>3HAD60</t>
  </si>
  <si>
    <t>EAR60y</t>
  </si>
  <si>
    <t>30AS80</t>
  </si>
  <si>
    <t>30AR80</t>
  </si>
  <si>
    <t>3HAD80</t>
  </si>
  <si>
    <t>EAR80y</t>
  </si>
  <si>
    <t>FA80ACPHi</t>
  </si>
  <si>
    <t>FACOAL80</t>
  </si>
  <si>
    <t>C80CPT1</t>
  </si>
  <si>
    <t>r2434</t>
  </si>
  <si>
    <t>CRNtim</t>
  </si>
  <si>
    <t>r0636</t>
  </si>
  <si>
    <t>COAtim</t>
  </si>
  <si>
    <t>ACOAD3fm</t>
  </si>
  <si>
    <t>ECOAH3m</t>
  </si>
  <si>
    <t>HACD3m</t>
  </si>
  <si>
    <t>ACACT3rm</t>
  </si>
  <si>
    <t>ACOAD2fm</t>
  </si>
  <si>
    <t>ECOAH2m</t>
  </si>
  <si>
    <t>HACD2m</t>
  </si>
  <si>
    <t>ACACT2rm</t>
  </si>
  <si>
    <t>ACOAD1fm</t>
  </si>
  <si>
    <t>ECOAH1m</t>
  </si>
  <si>
    <t>HACD1m</t>
  </si>
  <si>
    <t>ACACT1rm</t>
  </si>
  <si>
    <t>ATPM</t>
  </si>
  <si>
    <t>EX_h_c</t>
  </si>
  <si>
    <t>EX_h2o_c</t>
  </si>
  <si>
    <t>EX_pi_c</t>
  </si>
  <si>
    <t>EX_lac__L_c</t>
  </si>
  <si>
    <t>EX_co2_c</t>
  </si>
  <si>
    <t>EX_o2_c</t>
  </si>
  <si>
    <t>EX_octa_prod_c</t>
  </si>
  <si>
    <t>EX_octa_cons_c</t>
  </si>
  <si>
    <t>EX_urea_c</t>
  </si>
  <si>
    <t>EX_gln__L_c</t>
  </si>
  <si>
    <t>EX_acetone_c</t>
  </si>
  <si>
    <t>EX_bhb_c</t>
  </si>
  <si>
    <t>EX_glu__L_c</t>
  </si>
  <si>
    <t>EX_ser__L_c</t>
  </si>
  <si>
    <t>EX_cys__L_c</t>
  </si>
  <si>
    <t>EX_gly_c</t>
  </si>
  <si>
    <t>EX_glygn2_c</t>
  </si>
  <si>
    <t>EX_Tyr_ggn_c</t>
  </si>
  <si>
    <t>EX_ala__L_c</t>
  </si>
  <si>
    <t>EX_nh4_c</t>
  </si>
  <si>
    <t>EX_so3_c</t>
  </si>
  <si>
    <t>EX_etoh_c</t>
  </si>
  <si>
    <t>EX_glyc_3octa_c</t>
  </si>
  <si>
    <t>EX_fru_c</t>
  </si>
  <si>
    <t>h2o_e + sucr_e ⇌ fru_e + glc__D_e</t>
  </si>
  <si>
    <t>Note: This data sheet contains Keq @ 25ºC</t>
  </si>
  <si>
    <t>fru_e ⇌ fru_c</t>
  </si>
  <si>
    <t>atp_c + fru_c ⇌ adp_c + f6p_c + h_c</t>
  </si>
  <si>
    <t>http://equilibrator.weizmann.ac.il/</t>
  </si>
  <si>
    <t>cit_m ⇌ icit_m</t>
  </si>
  <si>
    <t>icit_m + nad_m ⇌ akg_m + co2_m + nadh_m</t>
  </si>
  <si>
    <t>akg_m + coa_m + nad_m ⇌ co2_m + nadh_m + succoa_m</t>
  </si>
  <si>
    <t>atp_m + coa_m + succ_m ⇌ adp_m + pi_m + succoa_m</t>
  </si>
  <si>
    <t>fad_m + succ_m ⇌ fadh2_m + fum_m</t>
  </si>
  <si>
    <t>fum_m + h2o_m ⇌ mal__L_m</t>
  </si>
  <si>
    <t>5.0 h_m + nadh_m + q10_m ⇌ nad_m + q10h2_m + 4.0 h_i</t>
  </si>
  <si>
    <t>fadh2_m + q10_m ⇌ fad_m + q10h2_m</t>
  </si>
  <si>
    <t>2.0 h_m + 2.0 ficytC_m + q10h2_m ⇌ 2.0 focytC_m + q10_m + 4.0 h_i</t>
  </si>
  <si>
    <t>8.0 h_m + o2_m + 4.0 focytC_m ⇌ 2.0 h2o_m + 4.0 ficytC_m + 4.0 h_i</t>
  </si>
  <si>
    <t>adp_m + pi_m + 4.0 h_i ⇌ atp_m + h2o_m + 3.0 h_m</t>
  </si>
  <si>
    <t>h_i ⇌ h_m</t>
  </si>
  <si>
    <t>g6p_c ⇌ f6p_c</t>
  </si>
  <si>
    <t>atp_c + f6p_c ⇌ adp_c + fdp_c + h_c</t>
  </si>
  <si>
    <t>fdp_c ⇌ dhap_c + g3p_c</t>
  </si>
  <si>
    <t>dhap_c ⇌ g3p_c</t>
  </si>
  <si>
    <t>Note: This data sheet contains Keq @ 37ºC</t>
  </si>
  <si>
    <t>Full Rxn</t>
  </si>
  <si>
    <t>In (reactants)</t>
  </si>
  <si>
    <t>Out (products)</t>
  </si>
  <si>
    <t>Gibbs Free</t>
  </si>
  <si>
    <t>Keq @ 37C</t>
  </si>
  <si>
    <t>ATP2t_m</t>
  </si>
  <si>
    <t>atp_m ⇌ atp_c</t>
  </si>
  <si>
    <t>T (K) =</t>
  </si>
  <si>
    <t>PYRtm</t>
  </si>
  <si>
    <t>pyr_c ⇌ pyr_m</t>
  </si>
  <si>
    <t>R (kJ/mol)</t>
  </si>
  <si>
    <t>Assume that standard Gibbs Free energy = 0 where Keq = 1 for transporters</t>
  </si>
  <si>
    <r>
      <rPr>
        <rFont val="Calibri, sans-serif"/>
        <color rgb="FF000000"/>
        <sz val="12.0"/>
      </rPr>
      <t xml:space="preserve">Data Source: </t>
    </r>
    <r>
      <rPr>
        <rFont val="Calibri, sans-serif"/>
        <color rgb="FF1155CC"/>
        <sz val="12.0"/>
        <u/>
      </rPr>
      <t>HEPATOKIN1</t>
    </r>
  </si>
  <si>
    <t>mal__L_c + pi_m ⇌ pi_c + mal__L_m</t>
  </si>
  <si>
    <t>Literature for using Keq = 1 for transporters</t>
  </si>
  <si>
    <t>adp_c + atp_m ⇌ atp_c + adp_m</t>
  </si>
  <si>
    <t>Website for Calculation</t>
  </si>
  <si>
    <t>mal__L_c + akg_m ⇌ akg_c + mal__L_m</t>
  </si>
  <si>
    <t>cit_c + mal__L_m ⇌ mal__L_c + cit_m</t>
  </si>
  <si>
    <t>nh4_c ⇌ nh4_m</t>
  </si>
  <si>
    <t>cys__L_c + o2_c ⇌ 3sala_c + 2.0 h_c</t>
  </si>
  <si>
    <t>h2o_c + 3snpyr_c ⇌ h_c + pyr_c + so3_c</t>
  </si>
  <si>
    <t>gly_c ⇌ gly_m</t>
  </si>
  <si>
    <t>mlthf_c ⇌ mlthf_m</t>
  </si>
  <si>
    <t>thf_c ⇌ thf_m</t>
  </si>
  <si>
    <t>acald_m ⇌ acald_c</t>
  </si>
  <si>
    <r>
      <rPr>
        <rFont val="Calibri, sans-serif"/>
        <color rgb="FFFF0000"/>
        <sz val="10.0"/>
      </rPr>
      <t>glc__D_e</t>
    </r>
    <r>
      <rPr>
        <rFont val="Calibri, sans-serif"/>
        <color rgb="FF000000"/>
        <sz val="10.0"/>
      </rPr>
      <t xml:space="preserve"> ⇌ glc__D_c</t>
    </r>
  </si>
  <si>
    <t>// Need to Double check the rxn before (not transporters)</t>
  </si>
  <si>
    <t>Full Name</t>
  </si>
  <si>
    <t>EC #</t>
  </si>
  <si>
    <t>G</t>
  </si>
  <si>
    <t>Std</t>
  </si>
  <si>
    <t>Keq</t>
  </si>
  <si>
    <t>http://bigg.ucsd.edu/universal/reactions/NADH2_u10mi</t>
  </si>
  <si>
    <t>no EC found:  NADH2_u10mi</t>
  </si>
  <si>
    <t xml:space="preserve">cannot compute from Equilibrator </t>
  </si>
  <si>
    <t>http://bigg.ucsd.edu/universal/reactions/FADH2ETC</t>
  </si>
  <si>
    <t>no EC found:  FADH2ETC</t>
  </si>
  <si>
    <t>cannot compute</t>
  </si>
  <si>
    <t>http://bigg.ucsd.edu/universal/reactions/CYOR_u10mi</t>
  </si>
  <si>
    <t>no EC found:  CYOR_u10mi</t>
  </si>
  <si>
    <t>http://bigg.ucsd.edu/universal/reactions/CYOOm2i</t>
  </si>
  <si>
    <t>no EC found:  CYOOm2i</t>
  </si>
  <si>
    <t>2 H+ + 2 Ferricytochrome c + Ubiquinol-10  &lt;=&gt; 2 Ferrocytochrome C + Ubiquinone-10 + 4 H+</t>
  </si>
  <si>
    <t>http://bigg.ucsd.edu/universal/reactions/GLGNS1</t>
  </si>
  <si>
    <t>no EC found:  GLGNS1</t>
  </si>
  <si>
    <t>3.0 udpg_c + ggn_c ⇌ 3.0 h_c + 3.0 udp_c + glygn1_c</t>
  </si>
  <si>
    <t>compound undefined from Equilibrator</t>
  </si>
  <si>
    <t>http://bigg.ucsd.edu/universal/reactions/GLBRAN</t>
  </si>
  <si>
    <t>no EC found:  GLBRAN</t>
  </si>
  <si>
    <t>glygn1_c ⇌ glygn2_c</t>
  </si>
  <si>
    <t>compound undefined</t>
  </si>
  <si>
    <t>http://bigg.ucsd.edu/universal/reactions/GLPASE1</t>
  </si>
  <si>
    <t>no EC found:  GLPASE1</t>
  </si>
  <si>
    <t>http://bigg.ucsd.edu/universal/reactions/GLDBRAN</t>
  </si>
  <si>
    <t>no EC found:  GLDBRAN</t>
  </si>
  <si>
    <t>h2o_c + dxtrn_c ⇌ glc__D_c + glygn3_c</t>
  </si>
  <si>
    <t>http://bigg.ucsd.edu/universal/reactions/GLPASE2</t>
  </si>
  <si>
    <t>no EC found:  GLPASE2</t>
  </si>
  <si>
    <t>7.0 h2o_c + glygn3_c ⇌ 7.0 glc__D_c + Tyr_ggn_c</t>
  </si>
  <si>
    <t>* = Present</t>
  </si>
  <si>
    <t>Min Con</t>
  </si>
  <si>
    <t>Max Con</t>
  </si>
  <si>
    <t>Units</t>
  </si>
  <si>
    <t>Target Con</t>
  </si>
  <si>
    <t>13dpg_c</t>
  </si>
  <si>
    <t xml:space="preserve">3-Phospho-D-glyceroyl phosphate/ 1,3
Bisphosphoglycer
ate
</t>
  </si>
  <si>
    <t xml:space="preserve">* </t>
  </si>
  <si>
    <t xml:space="preserve">mM </t>
  </si>
  <si>
    <t>2amac_c</t>
  </si>
  <si>
    <t>2-Aminoacrylate</t>
  </si>
  <si>
    <t xml:space="preserve">Not in Paper </t>
  </si>
  <si>
    <t>2pg_c</t>
  </si>
  <si>
    <t>D-Glycerate 2-phosphate/ 2-
Phosphoglycerate</t>
  </si>
  <si>
    <t>*</t>
  </si>
  <si>
    <t>In Paper but no measured values</t>
  </si>
  <si>
    <t>3haACP_c</t>
  </si>
  <si>
    <t>3hbcoa_m</t>
  </si>
  <si>
    <t>3hhcoa_m</t>
  </si>
  <si>
    <t>3hhexACP_c</t>
  </si>
  <si>
    <t>3hocoa_m</t>
  </si>
  <si>
    <t>3hoctACP_c</t>
  </si>
  <si>
    <t>3ohcoa_m</t>
  </si>
  <si>
    <t>3ohexACP_c</t>
  </si>
  <si>
    <t>3oocoa_m</t>
  </si>
  <si>
    <t>3ooctACP_c</t>
  </si>
  <si>
    <t>3pg_c</t>
  </si>
  <si>
    <t>3-Phospho-D-glycerate/ 3-
Phosphoglycerate</t>
  </si>
  <si>
    <t>Manually Added Values - Not in Model</t>
  </si>
  <si>
    <t>3php_c</t>
  </si>
  <si>
    <t>3-Phosphohydroxypyruvate</t>
  </si>
  <si>
    <t>Cell values for cytosol value (when mito doesn't exist)</t>
  </si>
  <si>
    <t>3sala_c</t>
  </si>
  <si>
    <t>3-Sulfino-L-alanine</t>
  </si>
  <si>
    <t>Cell values for mitchondria value (when cytosol doesn't exist)</t>
  </si>
  <si>
    <t>3snpyr_c</t>
  </si>
  <si>
    <t>3-Sulfinopyruvate</t>
  </si>
  <si>
    <t xml:space="preserve">Cell value but no cytosol or mitochondria value </t>
  </si>
  <si>
    <t>6pgc_c</t>
  </si>
  <si>
    <t xml:space="preserve">6-Phospho-D-gluconate/ 6-
Phosphogluconat
e
</t>
  </si>
  <si>
    <t>*may be problematic since metabolite exists in both compartments</t>
  </si>
  <si>
    <t>6pgl_c</t>
  </si>
  <si>
    <t>6-phospho-D-glucono-1,5-lactone/ 6-
Phosphogluconol
actone</t>
  </si>
  <si>
    <t>from new core model not in old</t>
  </si>
  <si>
    <t>aacoa_m</t>
  </si>
  <si>
    <t>Acetoacetyl-CoA</t>
  </si>
  <si>
    <t>ac_c</t>
  </si>
  <si>
    <t>Acetate</t>
  </si>
  <si>
    <t>ac_m</t>
  </si>
  <si>
    <t>acac_m</t>
  </si>
  <si>
    <t>Acetoacetate</t>
  </si>
  <si>
    <t>acACP_c</t>
  </si>
  <si>
    <t>acald_c</t>
  </si>
  <si>
    <t>Acetaldehyde</t>
  </si>
  <si>
    <t>acald_m</t>
  </si>
  <si>
    <t>accoa_c</t>
  </si>
  <si>
    <t>Acetyl-CoA</t>
  </si>
  <si>
    <t>accoa_m</t>
  </si>
  <si>
    <t>acetone_c</t>
  </si>
  <si>
    <t>Acetone</t>
  </si>
  <si>
    <t>acetone_m</t>
  </si>
  <si>
    <t>ACP_c</t>
  </si>
  <si>
    <t>actACP_c</t>
  </si>
  <si>
    <t>ADP C10H12N5O10P2</t>
  </si>
  <si>
    <t>adp_m</t>
  </si>
  <si>
    <t>akg_c</t>
  </si>
  <si>
    <t xml:space="preserve">2-Oxoglutarate/ Alpha-Ketoglutarate </t>
  </si>
  <si>
    <t>akg_m</t>
  </si>
  <si>
    <t>ala__L_c</t>
  </si>
  <si>
    <t>L-Alanine</t>
  </si>
  <si>
    <t>amp_c</t>
  </si>
  <si>
    <t>AMP C10H12N5O7P</t>
  </si>
  <si>
    <t>amp_m</t>
  </si>
  <si>
    <t>arg__L_c</t>
  </si>
  <si>
    <t>L-Arginine</t>
  </si>
  <si>
    <t>argsuc_c</t>
  </si>
  <si>
    <t>N(omega)-(L-Arginino)succinate</t>
  </si>
  <si>
    <t>asn__L_c</t>
  </si>
  <si>
    <t>L-Asparagine</t>
  </si>
  <si>
    <t>asp__L_c</t>
  </si>
  <si>
    <t>L-Aspartate</t>
  </si>
  <si>
    <t>0.6692149 1</t>
  </si>
  <si>
    <t>asp__L_m</t>
  </si>
  <si>
    <t>ATP C10H12N5O13P3</t>
  </si>
  <si>
    <t>atp_m</t>
  </si>
  <si>
    <t>b2coa_m</t>
  </si>
  <si>
    <t>bhb_c</t>
  </si>
  <si>
    <t>(R)-3-Hydroxybutanoate</t>
  </si>
  <si>
    <t>bhb_m</t>
  </si>
  <si>
    <t>btcoa_m</t>
  </si>
  <si>
    <t>but2eACP_c</t>
  </si>
  <si>
    <t>butACP_c</t>
  </si>
  <si>
    <t>c8crn_c</t>
  </si>
  <si>
    <t>c8crn_m</t>
  </si>
  <si>
    <t>cbp_m</t>
  </si>
  <si>
    <t>Carbamoyl phosphate</t>
  </si>
  <si>
    <t>cit_c</t>
  </si>
  <si>
    <t>Citrate</t>
  </si>
  <si>
    <t>cit_m</t>
  </si>
  <si>
    <t xml:space="preserve">Citrate </t>
  </si>
  <si>
    <t>citr__L_c</t>
  </si>
  <si>
    <t>L-Citrulline</t>
  </si>
  <si>
    <t>citr__L_m</t>
  </si>
  <si>
    <t>co2_c</t>
  </si>
  <si>
    <t>CO2 CO2</t>
  </si>
  <si>
    <t>co2_m</t>
  </si>
  <si>
    <t>CO2</t>
  </si>
  <si>
    <t>coa_c</t>
  </si>
  <si>
    <t>Coenzyme A</t>
  </si>
  <si>
    <t>coa_m</t>
  </si>
  <si>
    <t xml:space="preserve">Coenzyme A </t>
  </si>
  <si>
    <t>crn_c</t>
  </si>
  <si>
    <t>Carnitine</t>
  </si>
  <si>
    <t>crn_m</t>
  </si>
  <si>
    <t>cys__L_c</t>
  </si>
  <si>
    <t>L-Cysteine</t>
  </si>
  <si>
    <t>dhap_c</t>
  </si>
  <si>
    <t>Dihydroxyacetone phosphate</t>
  </si>
  <si>
    <t>dxtrn_c</t>
  </si>
  <si>
    <t>Phosphorylase-limit dextrin (glycogenin-1,6{4[1,4-Glc], 4[1,4-Glc]})</t>
  </si>
  <si>
    <t>e4p_c</t>
  </si>
  <si>
    <t>D-Erythrose 4-phosphate</t>
  </si>
  <si>
    <t>etoh_c</t>
  </si>
  <si>
    <t>Ethanol</t>
  </si>
  <si>
    <t>f1p_c</t>
  </si>
  <si>
    <t>D-Fructose 1-phosphate</t>
  </si>
  <si>
    <t>f6p_c</t>
  </si>
  <si>
    <t>D-Fructose-6-phosphate</t>
  </si>
  <si>
    <t>fad_m</t>
  </si>
  <si>
    <t xml:space="preserve">Flavin Adenine Dinucelotide Oxidized </t>
  </si>
  <si>
    <t>fadh2_m</t>
  </si>
  <si>
    <t xml:space="preserve">Flavin Adenine Dinucelotide Reduced </t>
  </si>
  <si>
    <t>fdp_c</t>
  </si>
  <si>
    <t>D-Fructose 1,6-bisphosphate</t>
  </si>
  <si>
    <t>ficytC_m</t>
  </si>
  <si>
    <t xml:space="preserve">Ferricytochrome c </t>
  </si>
  <si>
    <t>focytC_m</t>
  </si>
  <si>
    <t>Ferrocytochrome C</t>
  </si>
  <si>
    <t>fru_c</t>
  </si>
  <si>
    <t>D-Fructose</t>
  </si>
  <si>
    <t>fum_c</t>
  </si>
  <si>
    <t>Fumarate</t>
  </si>
  <si>
    <t>fum_m</t>
  </si>
  <si>
    <t>g1p_c</t>
  </si>
  <si>
    <t>D-Glucose 1-phosphate</t>
  </si>
  <si>
    <t>g3p_c</t>
  </si>
  <si>
    <t>Glyceraldehyde 3-phosphate</t>
  </si>
  <si>
    <t>D-Glucose 6-phosphate</t>
  </si>
  <si>
    <t>gdp_c</t>
  </si>
  <si>
    <t>GDP C10H12N5O11P2</t>
  </si>
  <si>
    <t>gdp_m</t>
  </si>
  <si>
    <t>ggn_c</t>
  </si>
  <si>
    <t>Primed glycogenin (glycogenin-8[1,4-Glc])</t>
  </si>
  <si>
    <t>D-Glucose</t>
  </si>
  <si>
    <t>gln__L_c</t>
  </si>
  <si>
    <t>L-Glutamine</t>
  </si>
  <si>
    <t>glu__L_c</t>
  </si>
  <si>
    <t>L-Glutamate</t>
  </si>
  <si>
    <t>glu__L_m</t>
  </si>
  <si>
    <t>gly_c</t>
  </si>
  <si>
    <t>Glycine</t>
  </si>
  <si>
    <t>gly_m</t>
  </si>
  <si>
    <t>glyald_c</t>
  </si>
  <si>
    <t>D-Glyceraldehyde</t>
  </si>
  <si>
    <t>glyc_2octa_c</t>
  </si>
  <si>
    <t>glyc_3octa_c</t>
  </si>
  <si>
    <t>glyc_c</t>
  </si>
  <si>
    <t>Glycerol</t>
  </si>
  <si>
    <t>glyc3p_1octa_c</t>
  </si>
  <si>
    <t>glyc3p_2octa_c</t>
  </si>
  <si>
    <t>glyc3p_c</t>
  </si>
  <si>
    <t>Glycerol 3-phosphate</t>
  </si>
  <si>
    <t>glygn1_c</t>
  </si>
  <si>
    <t>Glycogen, structure 1 (glycogenin-11[1,4-Glc])</t>
  </si>
  <si>
    <t>glygn2_c</t>
  </si>
  <si>
    <t>Glycogen, structure 2 (glycogenin-1,6-{7[1,4-Glc], 4[1,4-Glc]})</t>
  </si>
  <si>
    <t>glygn3_c</t>
  </si>
  <si>
    <t>Glycogen, structure 3 (glycogenin-7[1,4-Glc])</t>
  </si>
  <si>
    <t>gtp_c</t>
  </si>
  <si>
    <t>GTP C10H12N5O14P3</t>
  </si>
  <si>
    <t>gtp_m</t>
  </si>
  <si>
    <t>H+</t>
  </si>
  <si>
    <t>h_i</t>
  </si>
  <si>
    <t>h_m</t>
  </si>
  <si>
    <t>h2o_c</t>
  </si>
  <si>
    <t>H2O H2O</t>
  </si>
  <si>
    <t>h2o_m</t>
  </si>
  <si>
    <t xml:space="preserve">H2O </t>
  </si>
  <si>
    <t>h2o_r</t>
  </si>
  <si>
    <t>hco3_c</t>
  </si>
  <si>
    <t>Bicarbonate</t>
  </si>
  <si>
    <t>hco3_m</t>
  </si>
  <si>
    <t>hexACP_c</t>
  </si>
  <si>
    <t>hmgcoa_m</t>
  </si>
  <si>
    <t>Hydroxymethylglutaryl CoA C27H39N7O20P3S</t>
  </si>
  <si>
    <t>hx2coa_m</t>
  </si>
  <si>
    <t>hxcoa_m</t>
  </si>
  <si>
    <t>icit_m</t>
  </si>
  <si>
    <t xml:space="preserve">Isocitrate </t>
  </si>
  <si>
    <t>lac__L_c</t>
  </si>
  <si>
    <t>L-Lactate</t>
  </si>
  <si>
    <t>mal__L_c</t>
  </si>
  <si>
    <t>L-Malate</t>
  </si>
  <si>
    <t>mal__L_m</t>
  </si>
  <si>
    <t>malACP_c</t>
  </si>
  <si>
    <t>malcoa_c</t>
  </si>
  <si>
    <t>mlthf_c</t>
  </si>
  <si>
    <t>5,10-Methylenetetrahydrofolate</t>
  </si>
  <si>
    <t>mlthf_m</t>
  </si>
  <si>
    <t>nad_c</t>
  </si>
  <si>
    <t>Nicotinamide adenine dinucleotide</t>
  </si>
  <si>
    <t>nad_m</t>
  </si>
  <si>
    <t xml:space="preserve">Nicotinamide Adenine Dinucelotide </t>
  </si>
  <si>
    <t>nadh_c</t>
  </si>
  <si>
    <t>Nicotinamide adenine dinucleotide - reduced</t>
  </si>
  <si>
    <t>nadh_m</t>
  </si>
  <si>
    <t>Nicotinamide Adenine Dinucelotide - Reduced</t>
  </si>
  <si>
    <t>nadp_c</t>
  </si>
  <si>
    <t>Nicotinamide adenine dinucleotide phosphate</t>
  </si>
  <si>
    <t>nadp_m</t>
  </si>
  <si>
    <t>nadph_c</t>
  </si>
  <si>
    <t>Nicotinamide adenine dinucleotide phosphate - reduced</t>
  </si>
  <si>
    <t>nadph_m</t>
  </si>
  <si>
    <t>nh4_c</t>
  </si>
  <si>
    <t>Ammonium</t>
  </si>
  <si>
    <t>nh4_m</t>
  </si>
  <si>
    <t>o2_c</t>
  </si>
  <si>
    <t>O2 O2</t>
  </si>
  <si>
    <t>o2_m</t>
  </si>
  <si>
    <t>oaa_c</t>
  </si>
  <si>
    <t>Oxaloacetate</t>
  </si>
  <si>
    <t>0.035/50.6</t>
  </si>
  <si>
    <t>oaa_m</t>
  </si>
  <si>
    <t xml:space="preserve">Oxaloacetate </t>
  </si>
  <si>
    <t>oc2coa_m</t>
  </si>
  <si>
    <t>ocACP_c</t>
  </si>
  <si>
    <t>occoa_c</t>
  </si>
  <si>
    <t>occoa_m</t>
  </si>
  <si>
    <t>occoa_prod_c</t>
  </si>
  <si>
    <t>octa_cons_c</t>
  </si>
  <si>
    <t>octa_prod_c</t>
  </si>
  <si>
    <t>orn_c</t>
  </si>
  <si>
    <t>Ornithine</t>
  </si>
  <si>
    <t>orn_m</t>
  </si>
  <si>
    <t>pep_c</t>
  </si>
  <si>
    <t>Phosphoenolpyruvate</t>
  </si>
  <si>
    <t>pep_m</t>
  </si>
  <si>
    <t>pi_c</t>
  </si>
  <si>
    <t>Phosphate</t>
  </si>
  <si>
    <t>pi_m</t>
  </si>
  <si>
    <t>109/12.6</t>
  </si>
  <si>
    <t>ppi_c</t>
  </si>
  <si>
    <t>Diphosphate</t>
  </si>
  <si>
    <t>ppi_m</t>
  </si>
  <si>
    <t>pser__L_c</t>
  </si>
  <si>
    <t>O-Phospho-L-serine</t>
  </si>
  <si>
    <t>pyr_c</t>
  </si>
  <si>
    <t>Pyruvate</t>
  </si>
  <si>
    <t>pyr_m</t>
  </si>
  <si>
    <t>q10_m</t>
  </si>
  <si>
    <t>Ubiquinone-10</t>
  </si>
  <si>
    <t>q10h2_m</t>
  </si>
  <si>
    <t xml:space="preserve">Ubiquinol-10 </t>
  </si>
  <si>
    <t>r5p_c</t>
  </si>
  <si>
    <t>Alpha-D-Ribose 5-phosphate</t>
  </si>
  <si>
    <t>ru5p__D_c</t>
  </si>
  <si>
    <t>D-Ribulose 5-phosphate</t>
  </si>
  <si>
    <t>s7p_c</t>
  </si>
  <si>
    <t>Sedoheptulose 7-phosphate</t>
  </si>
  <si>
    <t>ser__L_c</t>
  </si>
  <si>
    <t>L-Serine</t>
  </si>
  <si>
    <t>so3_c</t>
  </si>
  <si>
    <t>Sulfite</t>
  </si>
  <si>
    <t>succ_m</t>
  </si>
  <si>
    <t>Succinate</t>
  </si>
  <si>
    <t>succoa_m</t>
  </si>
  <si>
    <t>Succinyl-CoA</t>
  </si>
  <si>
    <t>sucr_c</t>
  </si>
  <si>
    <t>Sucrose C12H22O11</t>
  </si>
  <si>
    <t>thex2eACP_c</t>
  </si>
  <si>
    <t>thf_c</t>
  </si>
  <si>
    <t>5,6,7,8-Tetrahydrofolate</t>
  </si>
  <si>
    <t>thf_m</t>
  </si>
  <si>
    <t>toct2eACP_c</t>
  </si>
  <si>
    <t>Tyr_ggn_c</t>
  </si>
  <si>
    <t>Tyr-194 of apo-glycogenin protein (primer for glycogen synthesis)</t>
  </si>
  <si>
    <t>udp_c</t>
  </si>
  <si>
    <t>UDP C9H11N2O12P2</t>
  </si>
  <si>
    <t>udpg_c</t>
  </si>
  <si>
    <t>UDPglucose</t>
  </si>
  <si>
    <t>urea_c</t>
  </si>
  <si>
    <t>Urea CH4N2O</t>
  </si>
  <si>
    <t>utp_c</t>
  </si>
  <si>
    <t>UTP C9H11N2O15P3</t>
  </si>
  <si>
    <t>xu5p__D_c</t>
  </si>
  <si>
    <t>D-Xylulose 5-phosphate</t>
  </si>
  <si>
    <t>Glycolysis</t>
  </si>
  <si>
    <t>glc__D_c'</t>
  </si>
  <si>
    <t>g6p_c'</t>
  </si>
  <si>
    <t>f6p_c'</t>
  </si>
  <si>
    <t>fdp_c',</t>
  </si>
  <si>
    <t>g3p_c',</t>
  </si>
  <si>
    <t>dhap_c',</t>
  </si>
  <si>
    <t>_13dpg_c',</t>
  </si>
  <si>
    <t>_3pg_c',</t>
  </si>
  <si>
    <t>_2pg_c',</t>
  </si>
  <si>
    <t>pep_c',</t>
  </si>
  <si>
    <t>pyr_c',</t>
  </si>
  <si>
    <t>lac__L_c',</t>
  </si>
  <si>
    <t>atp_c',</t>
  </si>
  <si>
    <t>adp_c',</t>
  </si>
  <si>
    <t>amp_c',</t>
  </si>
  <si>
    <t>h_c',</t>
  </si>
  <si>
    <t>nad_c',</t>
  </si>
  <si>
    <t>nadh_c',</t>
  </si>
  <si>
    <t>pi_c',</t>
  </si>
  <si>
    <t>h2o_c'</t>
  </si>
  <si>
    <t>v</t>
  </si>
  <si>
    <t>To convert mmol/gDW*hr --&gt; mmol/L*hr</t>
  </si>
  <si>
    <t xml:space="preserve">Assuming: No cell division | there is a range of ratio given </t>
  </si>
  <si>
    <t>Addition Notes:</t>
  </si>
  <si>
    <t>Source</t>
  </si>
  <si>
    <t xml:space="preserve">cell dry weight/wet weight </t>
  </si>
  <si>
    <t>gram dry weight (DW)/ gram wet weight (WW)</t>
  </si>
  <si>
    <t>Paper gave range for dry weight/wet weight value</t>
  </si>
  <si>
    <t>https://static-content.springer.com/esm/art%3A10.1038%2Fs41467-018-04720-9/MediaObjects/41467_2018_4720_MOESM4_ESM.pdf</t>
  </si>
  <si>
    <t>density of cellular protein</t>
  </si>
  <si>
    <t>mg WW /ml</t>
  </si>
  <si>
    <t>gram of dry weight/mL</t>
  </si>
  <si>
    <t xml:space="preserve">gram of dry weight/L </t>
  </si>
  <si>
    <t>mean</t>
  </si>
  <si>
    <t>(multiply by mmol/gDW*hr value)</t>
  </si>
  <si>
    <t>mmol/L*hr</t>
  </si>
  <si>
    <t>To convert μmol/kg*min --&gt; mmol/L*hr</t>
  </si>
  <si>
    <t>g WW /L</t>
  </si>
  <si>
    <t xml:space="preserve">(g WW * min) / (L * hr) </t>
  </si>
  <si>
    <t>(g WW * min * mmol) / (L * hr * μmol)</t>
  </si>
  <si>
    <t>(g WW * min * mmol * kg WW) / (L * hr * μmol * g WW)</t>
  </si>
  <si>
    <t>(multiply by μmol/kg*min value)</t>
  </si>
  <si>
    <t>To convert μmol/kg*min --&gt; mmol/gDW*hr</t>
  </si>
  <si>
    <t>gram dry weight/ gram wet weight</t>
  </si>
  <si>
    <t>inverse (cell dry weight/wet weight)</t>
  </si>
  <si>
    <t>gram wet weight/ gram dry weight</t>
  </si>
  <si>
    <t>(gram wet weight * kg wet weight) / (gram dry weight * g wet weight)</t>
  </si>
  <si>
    <t>(gram wet weight * kg wet weight * min) / (gram dry weight * g wet weight * hr)</t>
  </si>
  <si>
    <t>(gram wet weight * kg wet weight * min * mmol) / (gram dry weight * g wet weight * hr * μmol)</t>
  </si>
  <si>
    <t>UniProt ID</t>
  </si>
  <si>
    <t>EC Number</t>
  </si>
  <si>
    <t>Entry ID</t>
  </si>
  <si>
    <t xml:space="preserve">Enzyme Name </t>
  </si>
  <si>
    <t xml:space="preserve">Organism </t>
  </si>
  <si>
    <t>Tissue</t>
  </si>
  <si>
    <t>P50053</t>
  </si>
  <si>
    <t>2.7.1.3</t>
  </si>
  <si>
    <t>Fructolysis</t>
  </si>
  <si>
    <t>Ketohexokinase (KHK)</t>
  </si>
  <si>
    <t>human</t>
  </si>
  <si>
    <t>liver</t>
  </si>
  <si>
    <t>Q02974</t>
  </si>
  <si>
    <t>Rattus norvegicus</t>
  </si>
  <si>
    <t>Q0II75</t>
  </si>
  <si>
    <t>Bos taurus</t>
  </si>
  <si>
    <t>P05062</t>
  </si>
  <si>
    <t>4.1.2.13</t>
  </si>
  <si>
    <t>Aldolase B (FBA2) D Fructose 1 phosphate D glyceraldehyde 3 phosphate lyase</t>
  </si>
  <si>
    <t>P00884</t>
  </si>
  <si>
    <t>P60174</t>
  </si>
  <si>
    <t>5.3.1.1</t>
  </si>
  <si>
    <t>Triose Phosphate Isomerase (TPI)</t>
  </si>
  <si>
    <t>P48500</t>
  </si>
  <si>
    <t>2.7.1.28</t>
  </si>
  <si>
    <t>Triokinase (TRIOK)</t>
  </si>
  <si>
    <t>P27926</t>
  </si>
  <si>
    <t>2.7.1.1</t>
  </si>
  <si>
    <t>Hexokinase (HEX7)</t>
  </si>
  <si>
    <t>P27881</t>
  </si>
  <si>
    <t>P05708</t>
  </si>
  <si>
    <t>2.7.1.4</t>
  </si>
  <si>
    <t>P17858</t>
  </si>
  <si>
    <t>2.7.1.11</t>
  </si>
  <si>
    <t>Phosphofructokinase (PFK)</t>
  </si>
  <si>
    <t>P30835</t>
  </si>
  <si>
    <t>P47860</t>
  </si>
  <si>
    <t>P47858</t>
  </si>
  <si>
    <t xml:space="preserve">4.1.2.13 </t>
  </si>
  <si>
    <t>Fructose-bisphosphate aldolase (FBA)</t>
  </si>
  <si>
    <t>Triose-phosphate isomerase (TPI)</t>
  </si>
  <si>
    <t>5.4.2.2</t>
  </si>
  <si>
    <t xml:space="preserve">Glycogen Synthesis </t>
  </si>
  <si>
    <t>Phosphoglucomutase (PGMT)</t>
  </si>
  <si>
    <t>5.4.2.5</t>
  </si>
  <si>
    <t>phosphoglucomutase (glucose-cofactor)</t>
  </si>
  <si>
    <t>2.7.7.64</t>
  </si>
  <si>
    <t>UTP-glucose-1-phosphate uridylyltransferase (GALUi)</t>
  </si>
  <si>
    <t>P67999</t>
  </si>
  <si>
    <t>2.7.11.1</t>
  </si>
  <si>
    <t>Glycogen synthase (ggn -&gt; glygn1) (GLGNS1)</t>
  </si>
  <si>
    <t>P35575</t>
  </si>
  <si>
    <t>3.1.3.9</t>
  </si>
  <si>
    <t>Glycogen Degradation</t>
  </si>
  <si>
    <t>P43428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</si>
</sst>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9">
    <font>
      <sz val="10.0"/>
      <color rgb="FF000000"/>
      <name val="Arial"/>
    </font>
    <font>
      <b/>
      <sz val="12.0"/>
      <color theme="1"/>
      <name val="Arial"/>
    </font>
    <font>
      <color rgb="FF000000"/>
      <name val="Arial"/>
    </font>
    <font>
      <color theme="1"/>
      <name val="Arial"/>
    </font>
    <font>
      <u/>
      <sz val="12.0"/>
      <color rgb="FF1155CC"/>
    </font>
    <font>
      <color rgb="FFFF0000"/>
      <name val="Arial"/>
    </font>
    <font>
      <sz val="12.0"/>
      <color rgb="FF000000"/>
      <name val="Arial"/>
    </font>
    <font>
      <sz val="12.0"/>
      <color rgb="FF444444"/>
      <name val="Arial"/>
    </font>
    <font>
      <sz val="12.0"/>
      <color theme="1"/>
      <name val="Arial"/>
    </font>
    <font>
      <u/>
      <sz val="11.0"/>
      <color rgb="FF000000"/>
      <name val="Arial"/>
    </font>
    <font>
      <u/>
      <sz val="12.0"/>
      <color rgb="FF000000"/>
    </font>
    <font>
      <sz val="10.0"/>
      <color theme="1"/>
      <name val="Arial"/>
    </font>
    <font>
      <b/>
      <sz val="10.0"/>
      <color theme="1"/>
      <name val="Arial"/>
    </font>
    <font>
      <u/>
      <color rgb="FF0000FF"/>
    </font>
    <font>
      <b/>
      <sz val="10.0"/>
      <color rgb="FF000000"/>
      <name val="Arial"/>
    </font>
    <font>
      <sz val="10.0"/>
      <color rgb="FFFF0000"/>
      <name val="Arial"/>
    </font>
    <font>
      <sz val="10.0"/>
      <color rgb="FF111111"/>
      <name val="Arial"/>
    </font>
    <font>
      <b/>
      <color rgb="FF000000"/>
      <name val="Arial"/>
    </font>
    <font>
      <b/>
      <u/>
      <color rgb="FF1155CC"/>
    </font>
    <font>
      <b/>
      <sz val="14.0"/>
      <color theme="1"/>
      <name val="Arial"/>
    </font>
    <font>
      <b/>
      <color theme="1"/>
      <name val="Arial"/>
    </font>
    <font>
      <b/>
      <u/>
      <color rgb="FF1155CC"/>
      <name val="Arial"/>
    </font>
    <font>
      <b/>
      <u/>
      <color rgb="FF1155CC"/>
    </font>
    <font>
      <color rgb="FF000000"/>
      <name val="Roboto"/>
    </font>
    <font>
      <u/>
      <color rgb="FF0000FF"/>
    </font>
    <font>
      <b/>
      <sz val="11.0"/>
      <color rgb="FF000000"/>
      <name val="Arial"/>
    </font>
    <font>
      <u/>
      <color rgb="FF1155CC"/>
    </font>
    <font>
      <u/>
      <color theme="1"/>
      <name val="Arial"/>
    </font>
    <font>
      <color rgb="FFFF0000"/>
      <name val="Roboto"/>
    </font>
    <font>
      <b/>
      <sz val="14.0"/>
      <color rgb="FF111111"/>
      <name val="Sans-serif"/>
    </font>
    <font>
      <strike/>
      <color rgb="FF000000"/>
      <name val="Arial"/>
    </font>
    <font>
      <sz val="11.0"/>
      <color rgb="FFFF0000"/>
      <name val="Helvetica"/>
    </font>
    <font>
      <sz val="11.0"/>
      <color rgb="FF505050"/>
      <name val="Helvetica"/>
    </font>
    <font>
      <sz val="12.0"/>
      <color rgb="FF000000"/>
      <name val="-webkit-standard"/>
    </font>
    <font>
      <b/>
      <sz val="10.0"/>
      <color rgb="FF000000"/>
      <name val="Calibri"/>
    </font>
    <font>
      <b/>
      <sz val="10.0"/>
      <color rgb="FFFF0000"/>
      <name val="Calibri"/>
    </font>
    <font>
      <b/>
      <sz val="10.0"/>
      <color theme="1"/>
      <name val="Calibri"/>
    </font>
    <font>
      <sz val="10.0"/>
      <color rgb="FF000000"/>
      <name val="&quot;Courier New&quot;"/>
    </font>
    <font>
      <sz val="10.0"/>
      <color rgb="FF000000"/>
      <name val="Calibri"/>
    </font>
    <font>
      <u/>
      <sz val="10.0"/>
      <color rgb="FF000000"/>
    </font>
    <font>
      <b/>
      <sz val="10.0"/>
      <color rgb="FF000000"/>
      <name val="&quot;Trebuchet MS&quot;"/>
    </font>
    <font>
      <sz val="10.0"/>
      <color rgb="FF000000"/>
      <name val="Roboto"/>
    </font>
    <font>
      <sz val="10.0"/>
      <color rgb="FF000000"/>
      <name val="&quot;Trebuchet MS&quot;"/>
    </font>
    <font>
      <b/>
      <sz val="10.0"/>
      <color rgb="FF000000"/>
      <name val="Roboto"/>
    </font>
    <font>
      <u/>
      <sz val="10.0"/>
      <color rgb="FF0000FF"/>
    </font>
    <font>
      <sz val="12.0"/>
      <color rgb="FF000000"/>
      <name val="Roboto"/>
    </font>
    <font>
      <sz val="12.0"/>
      <color rgb="FF000000"/>
      <name val="Docs-Roboto"/>
    </font>
    <font>
      <sz val="10.0"/>
      <color rgb="FF444444"/>
      <name val="Arial"/>
    </font>
    <font>
      <sz val="12.0"/>
      <color rgb="FFFF0000"/>
      <name val="Arial"/>
    </font>
    <font>
      <u/>
      <sz val="12.0"/>
      <color rgb="FF000000"/>
    </font>
    <font>
      <sz val="10.0"/>
      <color rgb="FF444444"/>
      <name val="&quot;Helvetica Neue&quot;"/>
    </font>
    <font>
      <sz val="14.0"/>
      <color rgb="FF444444"/>
      <name val="&quot;Helvetica Neue&quot;"/>
    </font>
    <font>
      <b/>
      <sz val="12.0"/>
      <color rgb="FF000000"/>
      <name val="Calibri"/>
    </font>
    <font>
      <sz val="12.0"/>
      <color rgb="FF000000"/>
      <name val="Calibri"/>
    </font>
    <font>
      <sz val="14.0"/>
      <color rgb="FF1155CC"/>
      <name val="Arial"/>
    </font>
    <font>
      <sz val="12.0"/>
      <color rgb="FFFF0000"/>
      <name val="Calibri"/>
    </font>
    <font>
      <u/>
      <color rgb="FF1155CC"/>
      <name val="Arial"/>
    </font>
    <font>
      <u/>
      <sz val="12.0"/>
      <color rgb="FF000000"/>
      <name val="Calibri"/>
    </font>
    <font>
      <u/>
      <color rgb="FF1155CC"/>
    </font>
    <font>
      <b/>
      <sz val="10.0"/>
      <color rgb="FFFF0000"/>
      <name val="&quot;Courier New&quot;"/>
    </font>
    <font>
      <color rgb="FFCC0000"/>
      <name val="Arial"/>
    </font>
    <font>
      <b/>
      <sz val="10.0"/>
      <color theme="5"/>
      <name val="&quot;Courier New&quot;"/>
    </font>
    <font>
      <sz val="14.0"/>
      <color rgb="FF000000"/>
      <name val="&quot;Courier New&quot;"/>
    </font>
    <font>
      <sz val="14.0"/>
      <color rgb="FF274E13"/>
      <name val="Arial"/>
    </font>
    <font>
      <b/>
      <sz val="12.0"/>
      <color rgb="FF000000"/>
      <name val="Arial"/>
    </font>
    <font>
      <u/>
      <sz val="12.0"/>
      <color rgb="FF0563C1"/>
      <name val="Calibri"/>
    </font>
    <font>
      <b/>
      <u/>
      <sz val="12.0"/>
      <color rgb="FF1155CC"/>
    </font>
    <font>
      <sz val="10.0"/>
      <color rgb="FF060606"/>
      <name val="Arial"/>
    </font>
    <font>
      <sz val="11.0"/>
      <color rgb="FF000000"/>
      <name val="Monospace"/>
    </font>
    <font>
      <sz val="11.0"/>
      <color rgb="FF000000"/>
      <name val="Arial"/>
    </font>
    <font>
      <sz val="11.0"/>
      <color rgb="FFFF0000"/>
      <name val="Monospace"/>
    </font>
    <font>
      <sz val="11.0"/>
      <color rgb="FF000000"/>
      <name val="Calibri"/>
    </font>
    <font>
      <color theme="1"/>
      <name val="Sans-serif"/>
    </font>
    <font>
      <sz val="9.0"/>
      <color rgb="FF000000"/>
      <name val="Lato"/>
    </font>
    <font>
      <b/>
      <color rgb="FF000000"/>
      <name val="Roboto"/>
    </font>
    <font>
      <b/>
      <sz val="11.0"/>
      <color theme="1"/>
      <name val="Arial"/>
    </font>
    <font>
      <sz val="10.0"/>
    </font>
    <font>
      <u/>
      <sz val="10.0"/>
      <color rgb="FF000000"/>
    </font>
    <font>
      <sz val="9.0"/>
      <color rgb="FF000000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8E7CC3"/>
        <bgColor rgb="FF8E7CC3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5F5F5"/>
        <bgColor rgb="FFF5F5F5"/>
      </patternFill>
    </fill>
    <fill>
      <patternFill patternType="solid">
        <fgColor rgb="FF42A5F5"/>
        <bgColor rgb="FF42A5F5"/>
      </patternFill>
    </fill>
    <fill>
      <patternFill patternType="solid">
        <fgColor rgb="FFFCFCFC"/>
        <bgColor rgb="FFFCFCFC"/>
      </patternFill>
    </fill>
    <fill>
      <patternFill patternType="solid">
        <fgColor rgb="FFEBEBEB"/>
        <bgColor rgb="FFEBEBEB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CCCCCC"/>
      </right>
      <top style="thin">
        <color rgb="FFCCCCCC"/>
      </top>
      <bottom style="thin">
        <color rgb="FF000000"/>
      </bottom>
    </border>
    <border>
      <right style="thin">
        <color rgb="FFCCCCCC"/>
      </righ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000000"/>
      </bottom>
    </border>
  </borders>
  <cellStyleXfs count="1">
    <xf borderId="0" fillId="0" fontId="0" numFmtId="0" applyAlignment="1" applyFont="1"/>
  </cellStyleXfs>
  <cellXfs count="2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0" numFmtId="0" xfId="0" applyAlignment="1" applyFill="1" applyFont="1">
      <alignment horizontal="center" readingOrder="0" shrinkToFit="0" vertical="bottom" wrapText="1"/>
    </xf>
    <xf borderId="0" fillId="0" fontId="0" numFmtId="0" xfId="0" applyAlignment="1" applyFont="1">
      <alignment horizontal="center"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0" fontId="0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4" fontId="7" numFmtId="0" xfId="0" applyAlignment="1" applyFill="1" applyFon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bottom" wrapText="0"/>
    </xf>
    <xf borderId="0" fillId="4" fontId="6" numFmtId="0" xfId="0" applyAlignment="1" applyFont="1">
      <alignment readingOrder="0"/>
    </xf>
    <xf borderId="0" fillId="0" fontId="11" numFmtId="0" xfId="0" applyFont="1"/>
    <xf borderId="0" fillId="0" fontId="11" numFmtId="0" xfId="0" applyAlignment="1" applyFont="1">
      <alignment horizontal="right"/>
    </xf>
    <xf borderId="1" fillId="0" fontId="12" numFmtId="0" xfId="0" applyAlignment="1" applyBorder="1" applyFont="1">
      <alignment horizontal="center" readingOrder="0"/>
    </xf>
    <xf borderId="2" fillId="0" fontId="13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2" fillId="0" fontId="11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0" fillId="0" fontId="11" numFmtId="0" xfId="0" applyAlignment="1" applyFont="1">
      <alignment readingOrder="0"/>
    </xf>
    <xf borderId="3" fillId="0" fontId="0" numFmtId="0" xfId="0" applyAlignment="1" applyBorder="1" applyFont="1">
      <alignment readingOrder="0"/>
    </xf>
    <xf borderId="3" fillId="0" fontId="11" numFmtId="0" xfId="0" applyBorder="1" applyFont="1"/>
    <xf borderId="3" fillId="0" fontId="11" numFmtId="0" xfId="0" applyAlignment="1" applyBorder="1" applyFont="1">
      <alignment readingOrder="0"/>
    </xf>
    <xf borderId="4" fillId="0" fontId="11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5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3" fillId="0" fontId="12" numFmtId="0" xfId="0" applyAlignment="1" applyBorder="1" applyFont="1">
      <alignment readingOrder="0"/>
    </xf>
    <xf borderId="3" fillId="0" fontId="11" numFmtId="0" xfId="0" applyAlignment="1" applyBorder="1" applyFont="1">
      <alignment readingOrder="0"/>
    </xf>
    <xf borderId="2" fillId="0" fontId="0" numFmtId="0" xfId="0" applyAlignment="1" applyBorder="1" applyFont="1">
      <alignment horizontal="left" readingOrder="0"/>
    </xf>
    <xf borderId="5" fillId="0" fontId="16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readingOrder="0"/>
    </xf>
    <xf borderId="7" fillId="0" fontId="12" numFmtId="0" xfId="0" applyAlignment="1" applyBorder="1" applyFont="1">
      <alignment readingOrder="0"/>
    </xf>
    <xf borderId="5" fillId="0" fontId="11" numFmtId="0" xfId="0" applyBorder="1" applyFont="1"/>
    <xf borderId="3" fillId="4" fontId="0" numFmtId="0" xfId="0" applyAlignment="1" applyBorder="1" applyFont="1">
      <alignment horizontal="left" readingOrder="0" shrinkToFit="0" wrapText="1"/>
    </xf>
    <xf borderId="0" fillId="5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5" fontId="17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3" fontId="18" numFmtId="0" xfId="0" applyAlignment="1" applyFont="1">
      <alignment readingOrder="0"/>
    </xf>
    <xf borderId="0" fillId="0" fontId="19" numFmtId="0" xfId="0" applyAlignment="1" applyFont="1">
      <alignment horizontal="center"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0" numFmtId="0" xfId="0" applyFont="1"/>
    <xf borderId="0" fillId="4" fontId="14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8" fillId="0" fontId="3" numFmtId="0" xfId="0" applyBorder="1" applyFont="1"/>
    <xf borderId="0" fillId="4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4" fontId="16" numFmtId="0" xfId="0" applyAlignment="1" applyFont="1">
      <alignment horizontal="left" readingOrder="0"/>
    </xf>
    <xf borderId="0" fillId="7" fontId="8" numFmtId="0" xfId="0" applyAlignment="1" applyFill="1" applyFont="1">
      <alignment readingOrder="0"/>
    </xf>
    <xf borderId="0" fillId="7" fontId="3" numFmtId="0" xfId="0" applyFont="1"/>
    <xf borderId="0" fillId="0" fontId="25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6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7" fontId="20" numFmtId="0" xfId="0" applyAlignment="1" applyFont="1">
      <alignment readingOrder="0"/>
    </xf>
    <xf borderId="0" fillId="7" fontId="20" numFmtId="0" xfId="0" applyFont="1"/>
    <xf borderId="0" fillId="0" fontId="5" numFmtId="0" xfId="0" applyAlignment="1" applyFont="1">
      <alignment horizontal="right" readingOrder="0"/>
    </xf>
    <xf borderId="0" fillId="8" fontId="3" numFmtId="0" xfId="0" applyAlignment="1" applyFill="1" applyFont="1">
      <alignment readingOrder="0"/>
    </xf>
    <xf borderId="0" fillId="8" fontId="28" numFmtId="0" xfId="0" applyAlignment="1" applyFont="1">
      <alignment readingOrder="0"/>
    </xf>
    <xf borderId="0" fillId="8" fontId="23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8" fontId="5" numFmtId="0" xfId="0" applyAlignment="1" applyFont="1">
      <alignment vertical="bottom"/>
    </xf>
    <xf borderId="0" fillId="0" fontId="5" numFmtId="0" xfId="0" applyFont="1"/>
    <xf borderId="0" fillId="4" fontId="29" numFmtId="0" xfId="0" applyAlignment="1" applyFont="1">
      <alignment horizontal="left" readingOrder="0"/>
    </xf>
    <xf borderId="9" fillId="8" fontId="15" numFmtId="0" xfId="0" applyAlignment="1" applyBorder="1" applyFont="1">
      <alignment readingOrder="0"/>
    </xf>
    <xf borderId="0" fillId="0" fontId="30" numFmtId="0" xfId="0" applyAlignment="1" applyFont="1">
      <alignment readingOrder="0"/>
    </xf>
    <xf borderId="0" fillId="0" fontId="30" numFmtId="0" xfId="0" applyFont="1"/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8" fontId="5" numFmtId="0" xfId="0" applyAlignment="1" applyFont="1">
      <alignment readingOrder="0"/>
    </xf>
    <xf borderId="0" fillId="0" fontId="33" numFmtId="0" xfId="0" applyAlignment="1" applyFont="1">
      <alignment readingOrder="0"/>
    </xf>
    <xf borderId="0" fillId="9" fontId="14" numFmtId="0" xfId="0" applyAlignment="1" applyFill="1" applyFont="1">
      <alignment readingOrder="0"/>
    </xf>
    <xf borderId="3" fillId="10" fontId="12" numFmtId="0" xfId="0" applyAlignment="1" applyBorder="1" applyFill="1" applyFont="1">
      <alignment readingOrder="0"/>
    </xf>
    <xf borderId="3" fillId="10" fontId="11" numFmtId="0" xfId="0" applyBorder="1" applyFont="1"/>
    <xf borderId="3" fillId="10" fontId="11" numFmtId="0" xfId="0" applyAlignment="1" applyBorder="1" applyFont="1">
      <alignment readingOrder="0"/>
    </xf>
    <xf borderId="4" fillId="10" fontId="11" numFmtId="0" xfId="0" applyAlignment="1" applyBorder="1" applyFont="1">
      <alignment readingOrder="0"/>
    </xf>
    <xf borderId="0" fillId="10" fontId="3" numFmtId="0" xfId="0" applyFont="1"/>
    <xf borderId="3" fillId="10" fontId="15" numFmtId="0" xfId="0" applyAlignment="1" applyBorder="1" applyFont="1">
      <alignment readingOrder="0"/>
    </xf>
    <xf borderId="2" fillId="10" fontId="11" numFmtId="0" xfId="0" applyAlignment="1" applyBorder="1" applyFont="1">
      <alignment readingOrder="0"/>
    </xf>
    <xf borderId="3" fillId="9" fontId="11" numFmtId="0" xfId="0" applyAlignment="1" applyBorder="1" applyFont="1">
      <alignment readingOrder="0"/>
    </xf>
    <xf borderId="9" fillId="0" fontId="12" numFmtId="0" xfId="0" applyAlignment="1" applyBorder="1" applyFont="1">
      <alignment readingOrder="0"/>
    </xf>
    <xf borderId="1" fillId="0" fontId="16" numFmtId="0" xfId="0" applyAlignment="1" applyBorder="1" applyFont="1">
      <alignment readingOrder="0" shrinkToFit="0" vertical="bottom" wrapText="0"/>
    </xf>
    <xf borderId="9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readingOrder="0" shrinkToFit="0" vertical="bottom" wrapText="0"/>
    </xf>
    <xf borderId="0" fillId="4" fontId="0" numFmtId="0" xfId="0" applyAlignment="1" applyFont="1">
      <alignment horizontal="left" readingOrder="0" shrinkToFit="0" wrapText="1"/>
    </xf>
    <xf borderId="1" fillId="0" fontId="34" numFmtId="0" xfId="0" applyAlignment="1" applyBorder="1" applyFont="1">
      <alignment horizontal="center" readingOrder="0" shrinkToFit="0" vertical="bottom" wrapText="0"/>
    </xf>
    <xf borderId="1" fillId="0" fontId="35" numFmtId="0" xfId="0" applyAlignment="1" applyBorder="1" applyFont="1">
      <alignment horizontal="center" readingOrder="0" shrinkToFit="0" vertical="bottom" wrapText="0"/>
    </xf>
    <xf borderId="0" fillId="0" fontId="34" numFmtId="0" xfId="0" applyAlignment="1" applyFont="1">
      <alignment horizontal="center" readingOrder="0" shrinkToFit="0" vertical="bottom" wrapText="0"/>
    </xf>
    <xf borderId="0" fillId="0" fontId="35" numFmtId="0" xfId="0" applyAlignment="1" applyFont="1">
      <alignment horizontal="center" readingOrder="0" shrinkToFit="0" vertical="bottom" wrapText="0"/>
    </xf>
    <xf borderId="0" fillId="0" fontId="36" numFmtId="0" xfId="0" applyAlignment="1" applyFont="1">
      <alignment horizontal="center" readingOrder="0" shrinkToFit="0" vertical="bottom" wrapText="0"/>
    </xf>
    <xf borderId="1" fillId="3" fontId="11" numFmtId="0" xfId="0" applyAlignment="1" applyBorder="1" applyFont="1">
      <alignment readingOrder="0"/>
    </xf>
    <xf borderId="0" fillId="10" fontId="37" numFmtId="0" xfId="0" applyAlignment="1" applyFont="1">
      <alignment readingOrder="0" shrinkToFit="0" vertical="bottom" wrapText="0"/>
    </xf>
    <xf borderId="0" fillId="10" fontId="38" numFmtId="0" xfId="0" applyAlignment="1" applyFont="1">
      <alignment horizontal="right" readingOrder="0" shrinkToFit="0" vertical="bottom" wrapText="0"/>
    </xf>
    <xf borderId="0" fillId="3" fontId="0" numFmtId="0" xfId="0" applyAlignment="1" applyFont="1">
      <alignment readingOrder="0"/>
    </xf>
    <xf borderId="0" fillId="3" fontId="0" numFmtId="0" xfId="0" applyFont="1"/>
    <xf borderId="0" fillId="3" fontId="39" numFmtId="0" xfId="0" applyAlignment="1" applyFont="1">
      <alignment readingOrder="0"/>
    </xf>
    <xf borderId="0" fillId="0" fontId="37" numFmtId="0" xfId="0" applyAlignment="1" applyFont="1">
      <alignment readingOrder="0" shrinkToFit="0" vertical="bottom" wrapText="0"/>
    </xf>
    <xf borderId="0" fillId="0" fontId="40" numFmtId="0" xfId="0" applyAlignment="1" applyFont="1">
      <alignment readingOrder="0" shrinkToFit="0" vertical="bottom" wrapText="0"/>
    </xf>
    <xf borderId="0" fillId="4" fontId="41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1" numFmtId="0" xfId="0" applyFont="1"/>
    <xf borderId="0" fillId="0" fontId="42" numFmtId="0" xfId="0" applyAlignment="1" applyFont="1">
      <alignment readingOrder="0" shrinkToFit="0" vertical="bottom" wrapText="0"/>
    </xf>
    <xf borderId="0" fillId="0" fontId="38" numFmtId="0" xfId="0" applyAlignment="1" applyFont="1">
      <alignment readingOrder="0" shrinkToFit="0" vertical="bottom" wrapText="0"/>
    </xf>
    <xf borderId="0" fillId="0" fontId="43" numFmtId="0" xfId="0" applyAlignment="1" applyFont="1">
      <alignment readingOrder="0"/>
    </xf>
    <xf borderId="0" fillId="7" fontId="12" numFmtId="0" xfId="0" applyAlignment="1" applyFont="1">
      <alignment readingOrder="0"/>
    </xf>
    <xf borderId="0" fillId="7" fontId="12" numFmtId="0" xfId="0" applyFont="1"/>
    <xf borderId="0" fillId="6" fontId="37" numFmtId="0" xfId="0" applyAlignment="1" applyFont="1">
      <alignment readingOrder="0" shrinkToFit="0" vertical="bottom" wrapText="0"/>
    </xf>
    <xf borderId="0" fillId="6" fontId="37" numFmtId="0" xfId="0" applyAlignment="1" applyFont="1">
      <alignment shrinkToFit="0" vertical="bottom" wrapText="0"/>
    </xf>
    <xf borderId="0" fillId="6" fontId="38" numFmtId="0" xfId="0" applyAlignment="1" applyFont="1">
      <alignment shrinkToFit="0" vertical="bottom" wrapText="0"/>
    </xf>
    <xf borderId="0" fillId="0" fontId="44" numFmtId="0" xfId="0" applyAlignment="1" applyFont="1">
      <alignment readingOrder="0"/>
    </xf>
    <xf borderId="0" fillId="0" fontId="38" numFmtId="0" xfId="0" applyAlignment="1" applyFont="1">
      <alignment horizontal="right" readingOrder="0" shrinkToFit="0" vertical="bottom" wrapText="0"/>
    </xf>
    <xf borderId="0" fillId="0" fontId="38" numFmtId="0" xfId="0" applyAlignment="1" applyFont="1">
      <alignment readingOrder="0" shrinkToFit="0" vertical="bottom" wrapText="0"/>
    </xf>
    <xf borderId="0" fillId="4" fontId="45" numFmtId="0" xfId="0" applyAlignment="1" applyFont="1">
      <alignment readingOrder="0"/>
    </xf>
    <xf borderId="0" fillId="4" fontId="46" numFmtId="0" xfId="0" applyAlignment="1" applyFont="1">
      <alignment horizontal="left" readingOrder="0"/>
    </xf>
    <xf borderId="0" fillId="6" fontId="38" numFmtId="0" xfId="0" applyAlignment="1" applyFont="1">
      <alignment shrinkToFit="0" vertical="bottom" wrapText="0"/>
    </xf>
    <xf borderId="0" fillId="11" fontId="37" numFmtId="0" xfId="0" applyAlignment="1" applyFill="1" applyFont="1">
      <alignment readingOrder="0" shrinkToFit="0" vertical="bottom" wrapText="0"/>
    </xf>
    <xf borderId="0" fillId="0" fontId="37" numFmtId="0" xfId="0" applyAlignment="1" applyFont="1">
      <alignment shrinkToFit="0" vertical="bottom" wrapText="0"/>
    </xf>
    <xf borderId="0" fillId="0" fontId="38" numFmtId="0" xfId="0" applyAlignment="1" applyFont="1">
      <alignment shrinkToFit="0" vertical="bottom" wrapText="0"/>
    </xf>
    <xf borderId="0" fillId="4" fontId="41" numFmtId="0" xfId="0" applyAlignment="1" applyFont="1">
      <alignment readingOrder="0"/>
    </xf>
    <xf borderId="0" fillId="4" fontId="41" numFmtId="0" xfId="0" applyFont="1"/>
    <xf borderId="0" fillId="7" fontId="37" numFmtId="0" xfId="0" applyAlignment="1" applyFont="1">
      <alignment readingOrder="0" shrinkToFit="0" vertical="bottom" wrapText="0"/>
    </xf>
    <xf borderId="0" fillId="10" fontId="6" numFmtId="0" xfId="0" applyAlignment="1" applyFont="1">
      <alignment readingOrder="0" shrinkToFit="0" vertical="bottom" wrapText="0"/>
    </xf>
    <xf borderId="0" fillId="4" fontId="47" numFmtId="0" xfId="0" applyAlignment="1" applyFont="1">
      <alignment readingOrder="0"/>
    </xf>
    <xf borderId="0" fillId="10" fontId="6" numFmtId="0" xfId="0" applyAlignment="1" applyFont="1">
      <alignment horizontal="right" readingOrder="0" shrinkToFit="0" vertical="bottom" wrapText="0"/>
    </xf>
    <xf borderId="1" fillId="0" fontId="48" numFmtId="0" xfId="0" applyAlignment="1" applyBorder="1" applyFont="1">
      <alignment horizontal="center" readingOrder="0" shrinkToFit="0" vertical="bottom" wrapText="0"/>
    </xf>
    <xf borderId="0" fillId="0" fontId="8" numFmtId="0" xfId="0" applyFont="1"/>
    <xf borderId="1" fillId="0" fontId="49" numFmtId="0" xfId="0" applyAlignment="1" applyBorder="1" applyFont="1">
      <alignment horizontal="center" readingOrder="0" shrinkToFit="0" vertical="bottom" wrapText="0"/>
    </xf>
    <xf borderId="0" fillId="4" fontId="6" numFmtId="0" xfId="0" applyAlignment="1" applyFont="1">
      <alignment readingOrder="0"/>
    </xf>
    <xf borderId="0" fillId="4" fontId="50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6" fontId="6" numFmtId="0" xfId="0" applyAlignment="1" applyFont="1">
      <alignment shrinkToFit="0" vertical="bottom" wrapText="0"/>
    </xf>
    <xf borderId="0" fillId="4" fontId="51" numFmtId="0" xfId="0" applyAlignment="1" applyFont="1">
      <alignment readingOrder="0"/>
    </xf>
    <xf borderId="0" fillId="11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4" fontId="6" numFmtId="0" xfId="0" applyFont="1"/>
    <xf borderId="0" fillId="7" fontId="6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/>
    </xf>
    <xf borderId="0" fillId="0" fontId="52" numFmtId="0" xfId="0" applyAlignment="1" applyFont="1">
      <alignment readingOrder="0" shrinkToFit="0" vertical="bottom" wrapText="0"/>
    </xf>
    <xf borderId="0" fillId="12" fontId="52" numFmtId="0" xfId="0" applyAlignment="1" applyFill="1" applyFont="1">
      <alignment horizontal="center" readingOrder="0" shrinkToFit="0" vertical="bottom" wrapText="0"/>
    </xf>
    <xf borderId="0" fillId="0" fontId="52" numFmtId="0" xfId="0" applyAlignment="1" applyFont="1">
      <alignment horizontal="right" readingOrder="0" shrinkToFit="0" vertical="bottom" wrapText="0"/>
    </xf>
    <xf borderId="0" fillId="3" fontId="52" numFmtId="0" xfId="0" applyAlignment="1" applyFont="1">
      <alignment readingOrder="0" shrinkToFit="0" vertical="bottom" wrapText="0"/>
    </xf>
    <xf borderId="0" fillId="3" fontId="52" numFmtId="0" xfId="0" applyAlignment="1" applyFont="1">
      <alignment horizontal="right" readingOrder="0" shrinkToFit="0" vertical="bottom" wrapText="0"/>
    </xf>
    <xf borderId="0" fillId="3" fontId="20" numFmtId="0" xfId="0" applyFont="1"/>
    <xf borderId="0" fillId="0" fontId="52" numFmtId="0" xfId="0" applyAlignment="1" applyFont="1">
      <alignment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0" xfId="0" applyAlignment="1" applyFont="1">
      <alignment horizontal="right" readingOrder="0" shrinkToFit="0" vertical="bottom" wrapText="0"/>
    </xf>
    <xf borderId="0" fillId="0" fontId="54" numFmtId="0" xfId="0" applyAlignment="1" applyFont="1">
      <alignment readingOrder="0" vertical="bottom"/>
    </xf>
    <xf borderId="10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55" numFmtId="0" xfId="0" applyAlignment="1" applyFont="1">
      <alignment readingOrder="0" shrinkToFit="0" vertical="bottom" wrapText="0"/>
    </xf>
    <xf borderId="0" fillId="3" fontId="53" numFmtId="0" xfId="0" applyAlignment="1" applyFont="1">
      <alignment readingOrder="0" shrinkToFit="0" vertical="bottom" wrapText="0"/>
    </xf>
    <xf borderId="0" fillId="3" fontId="54" numFmtId="0" xfId="0" applyAlignment="1" applyFont="1">
      <alignment readingOrder="0" vertical="bottom"/>
    </xf>
    <xf borderId="0" fillId="3" fontId="3" numFmtId="0" xfId="0" applyFont="1"/>
    <xf borderId="11" fillId="0" fontId="2" numFmtId="0" xfId="0" applyAlignment="1" applyBorder="1" applyFont="1">
      <alignment horizontal="right" vertical="bottom"/>
    </xf>
    <xf borderId="0" fillId="0" fontId="53" numFmtId="0" xfId="0" applyAlignment="1" applyFont="1">
      <alignment shrinkToFit="0" vertical="bottom" wrapText="0"/>
    </xf>
    <xf borderId="0" fillId="0" fontId="56" numFmtId="0" xfId="0" applyAlignment="1" applyFont="1">
      <alignment readingOrder="0"/>
    </xf>
    <xf borderId="0" fillId="3" fontId="55" numFmtId="0" xfId="0" applyAlignment="1" applyFont="1">
      <alignment readingOrder="0" shrinkToFit="0" vertical="bottom" wrapText="1"/>
    </xf>
    <xf borderId="12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7" numFmtId="0" xfId="0" applyAlignment="1" applyFont="1">
      <alignment readingOrder="0" shrinkToFit="0" vertical="bottom" wrapText="0"/>
    </xf>
    <xf borderId="0" fillId="3" fontId="53" numFmtId="0" xfId="0" applyAlignment="1" applyFont="1">
      <alignment shrinkToFit="0" vertical="bottom" wrapText="0"/>
    </xf>
    <xf borderId="13" fillId="0" fontId="2" numFmtId="0" xfId="0" applyAlignment="1" applyBorder="1" applyFont="1">
      <alignment horizontal="right" vertical="bottom"/>
    </xf>
    <xf borderId="0" fillId="3" fontId="58" numFmtId="0" xfId="0" applyAlignment="1" applyFont="1">
      <alignment readingOrder="0"/>
    </xf>
    <xf borderId="0" fillId="0" fontId="53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59" numFmtId="0" xfId="0" applyAlignment="1" applyFont="1">
      <alignment readingOrder="0" shrinkToFit="0" vertical="bottom" wrapText="0"/>
    </xf>
    <xf borderId="0" fillId="0" fontId="60" numFmtId="0" xfId="0" applyFont="1"/>
    <xf borderId="0" fillId="0" fontId="61" numFmtId="0" xfId="0" applyAlignment="1" applyFont="1">
      <alignment readingOrder="0" shrinkToFit="0" vertical="bottom" wrapText="0"/>
    </xf>
    <xf borderId="0" fillId="0" fontId="62" numFmtId="0" xfId="0" applyAlignment="1" applyFont="1">
      <alignment readingOrder="0" shrinkToFit="0" vertical="bottom" wrapText="0"/>
    </xf>
    <xf borderId="0" fillId="0" fontId="63" numFmtId="0" xfId="0" applyAlignment="1" applyFont="1">
      <alignment readingOrder="0" shrinkToFit="0" vertical="bottom" wrapText="0"/>
    </xf>
    <xf borderId="0" fillId="0" fontId="64" numFmtId="0" xfId="0" applyAlignment="1" applyFont="1">
      <alignment readingOrder="0" shrinkToFit="0" vertical="bottom" wrapText="0"/>
    </xf>
    <xf borderId="0" fillId="0" fontId="65" numFmtId="0" xfId="0" applyAlignment="1" applyFont="1">
      <alignment readingOrder="0" shrinkToFit="0" vertical="bottom" wrapText="0"/>
    </xf>
    <xf borderId="0" fillId="6" fontId="53" numFmtId="0" xfId="0" applyAlignment="1" applyFont="1">
      <alignment shrinkToFit="0" vertical="bottom" wrapText="0"/>
    </xf>
    <xf borderId="0" fillId="0" fontId="38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shrinkToFit="0" vertical="bottom" wrapText="1"/>
    </xf>
    <xf borderId="0" fillId="4" fontId="1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8" fontId="0" numFmtId="0" xfId="0" applyAlignment="1" applyFont="1">
      <alignment horizontal="center" shrinkToFit="0" vertical="bottom" wrapText="1"/>
    </xf>
    <xf borderId="0" fillId="8" fontId="11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shrinkToFit="0" wrapText="1"/>
    </xf>
    <xf borderId="0" fillId="3" fontId="66" numFmtId="0" xfId="0" applyAlignment="1" applyFont="1">
      <alignment horizontal="center" readingOrder="0"/>
    </xf>
    <xf borderId="0" fillId="13" fontId="0" numFmtId="0" xfId="0" applyAlignment="1" applyFill="1" applyFont="1">
      <alignment horizontal="center" shrinkToFit="0" vertical="bottom" wrapText="1"/>
    </xf>
    <xf borderId="0" fillId="13" fontId="11" numFmtId="0" xfId="0" applyAlignment="1" applyFont="1">
      <alignment horizontal="center" readingOrder="0" shrinkToFit="0" wrapText="1"/>
    </xf>
    <xf borderId="0" fillId="13" fontId="3" numFmtId="0" xfId="0" applyAlignment="1" applyFont="1">
      <alignment horizontal="center" readingOrder="0"/>
    </xf>
    <xf borderId="0" fillId="14" fontId="0" numFmtId="0" xfId="0" applyAlignment="1" applyFill="1" applyFont="1">
      <alignment horizontal="center" shrinkToFit="0" vertical="bottom" wrapText="1"/>
    </xf>
    <xf borderId="0" fillId="14" fontId="1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8" fontId="3" numFmtId="0" xfId="0" applyAlignment="1" applyFont="1">
      <alignment horizontal="center" readingOrder="0"/>
    </xf>
    <xf borderId="1" fillId="15" fontId="3" numFmtId="0" xfId="0" applyAlignment="1" applyBorder="1" applyFill="1" applyFont="1">
      <alignment horizontal="center" vertical="bottom"/>
    </xf>
    <xf borderId="0" fillId="15" fontId="0" numFmtId="0" xfId="0" applyAlignment="1" applyFont="1">
      <alignment horizontal="center" readingOrder="0" shrinkToFit="0" wrapText="1"/>
    </xf>
    <xf borderId="0" fillId="15" fontId="3" numFmtId="0" xfId="0" applyAlignment="1" applyFont="1">
      <alignment horizontal="center" vertical="bottom"/>
    </xf>
    <xf borderId="0" fillId="14" fontId="67" numFmtId="0" xfId="0" applyAlignment="1" applyFont="1">
      <alignment horizontal="center" readingOrder="0" shrinkToFit="0" wrapText="1"/>
    </xf>
    <xf borderId="0" fillId="16" fontId="3" numFmtId="0" xfId="0" applyAlignment="1" applyFill="1" applyFont="1">
      <alignment horizontal="center" readingOrder="0"/>
    </xf>
    <xf borderId="0" fillId="17" fontId="0" numFmtId="0" xfId="0" applyAlignment="1" applyFill="1" applyFont="1">
      <alignment horizontal="center" shrinkToFit="0" vertical="bottom" wrapText="1"/>
    </xf>
    <xf borderId="0" fillId="17" fontId="11" numFmtId="0" xfId="0" applyAlignment="1" applyFont="1">
      <alignment horizontal="center" readingOrder="0" shrinkToFit="0" wrapText="1"/>
    </xf>
    <xf borderId="0" fillId="14" fontId="3" numFmtId="0" xfId="0" applyAlignment="1" applyFont="1">
      <alignment horizontal="center" readingOrder="0"/>
    </xf>
    <xf borderId="0" fillId="18" fontId="3" numFmtId="0" xfId="0" applyAlignment="1" applyFill="1" applyFont="1">
      <alignment horizontal="center" readingOrder="0"/>
    </xf>
    <xf borderId="0" fillId="18" fontId="23" numFmtId="0" xfId="0" applyAlignment="1" applyFont="1">
      <alignment readingOrder="0"/>
    </xf>
    <xf borderId="0" fillId="15" fontId="23" numFmtId="0" xfId="0" applyAlignment="1" applyFont="1">
      <alignment readingOrder="0"/>
    </xf>
    <xf borderId="0" fillId="18" fontId="0" numFmtId="0" xfId="0" applyAlignment="1" applyFont="1">
      <alignment horizontal="center" shrinkToFit="0" vertical="bottom" wrapText="1"/>
    </xf>
    <xf borderId="0" fillId="18" fontId="11" numFmtId="0" xfId="0" applyAlignment="1" applyFont="1">
      <alignment horizontal="center" readingOrder="0" shrinkToFit="0" wrapText="1"/>
    </xf>
    <xf borderId="0" fillId="15" fontId="3" numFmtId="0" xfId="0" applyAlignment="1" applyFont="1">
      <alignment horizontal="center" vertical="bottom"/>
    </xf>
    <xf borderId="0" fillId="15" fontId="11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shrinkToFit="0" vertical="bottom" wrapText="1"/>
    </xf>
    <xf borderId="0" fillId="9" fontId="0" numFmtId="0" xfId="0" applyAlignment="1" applyFont="1">
      <alignment horizontal="center" shrinkToFit="0" vertical="bottom" wrapText="1"/>
    </xf>
    <xf borderId="0" fillId="0" fontId="11" numFmtId="0" xfId="0" applyAlignment="1" applyFont="1">
      <alignment horizontal="center" readingOrder="0" shrinkToFit="0" vertical="bottom" wrapText="1"/>
    </xf>
    <xf borderId="1" fillId="15" fontId="3" numFmtId="0" xfId="0" applyAlignment="1" applyBorder="1" applyFont="1">
      <alignment horizontal="center" shrinkToFit="0" vertical="bottom" wrapText="0"/>
    </xf>
    <xf borderId="0" fillId="15" fontId="2" numFmtId="0" xfId="0" applyAlignment="1" applyFont="1">
      <alignment horizontal="center" readingOrder="0"/>
    </xf>
    <xf borderId="1" fillId="15" fontId="3" numFmtId="0" xfId="0" applyAlignment="1" applyBorder="1" applyFont="1">
      <alignment horizontal="center" vertical="bottom"/>
    </xf>
    <xf borderId="0" fillId="17" fontId="0" numFmtId="0" xfId="0" applyAlignment="1" applyFont="1">
      <alignment horizontal="center" readingOrder="0" shrinkToFit="0" wrapText="1"/>
    </xf>
    <xf borderId="0" fillId="14" fontId="0" numFmtId="0" xfId="0" applyAlignment="1" applyFont="1">
      <alignment horizontal="center" readingOrder="0" shrinkToFit="0" vertical="bottom" wrapText="1"/>
    </xf>
    <xf borderId="0" fillId="15" fontId="3" numFmtId="0" xfId="0" applyAlignment="1" applyFont="1">
      <alignment horizontal="center" readingOrder="0" vertical="bottom"/>
    </xf>
    <xf borderId="0" fillId="14" fontId="68" numFmtId="0" xfId="0" applyAlignment="1" applyFont="1">
      <alignment horizontal="center" shrinkToFit="0" vertical="bottom" wrapText="1"/>
    </xf>
    <xf borderId="0" fillId="14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68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15" fontId="3" numFmtId="0" xfId="0" applyAlignment="1" applyFont="1">
      <alignment horizontal="center" readingOrder="0" shrinkToFit="0" wrapText="1"/>
    </xf>
    <xf borderId="0" fillId="17" fontId="68" numFmtId="0" xfId="0" applyAlignment="1" applyFont="1">
      <alignment horizontal="center" shrinkToFit="0" vertical="bottom" wrapText="1"/>
    </xf>
    <xf borderId="0" fillId="17" fontId="3" numFmtId="0" xfId="0" applyAlignment="1" applyFont="1">
      <alignment horizontal="center" readingOrder="0" shrinkToFit="0" wrapText="1"/>
    </xf>
    <xf borderId="0" fillId="18" fontId="69" numFmtId="0" xfId="0" applyAlignment="1" applyFont="1">
      <alignment horizontal="center" readingOrder="0" shrinkToFit="0" vertical="bottom" wrapText="1"/>
    </xf>
    <xf borderId="0" fillId="18" fontId="3" numFmtId="0" xfId="0" applyAlignment="1" applyFont="1">
      <alignment horizontal="center" readingOrder="0" shrinkToFit="0" wrapText="1"/>
    </xf>
    <xf borderId="0" fillId="18" fontId="68" numFmtId="0" xfId="0" applyAlignment="1" applyFont="1">
      <alignment horizontal="center" shrinkToFit="0" vertical="bottom" wrapText="1"/>
    </xf>
    <xf borderId="0" fillId="16" fontId="69" numFmtId="0" xfId="0" applyAlignment="1" applyFont="1">
      <alignment horizontal="center" shrinkToFit="0" vertical="bottom" wrapText="1"/>
    </xf>
    <xf borderId="0" fillId="8" fontId="68" numFmtId="0" xfId="0" applyAlignment="1" applyFont="1">
      <alignment horizontal="center" shrinkToFit="0" vertical="bottom" wrapText="1"/>
    </xf>
    <xf borderId="0" fillId="8" fontId="3" numFmtId="0" xfId="0" applyAlignment="1" applyFont="1">
      <alignment horizontal="center" readingOrder="0" shrinkToFit="0" wrapText="1"/>
    </xf>
    <xf borderId="0" fillId="16" fontId="68" numFmtId="0" xfId="0" applyAlignment="1" applyFont="1">
      <alignment horizontal="center" shrinkToFit="0" vertical="bottom" wrapText="1"/>
    </xf>
    <xf borderId="0" fillId="0" fontId="11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1"/>
    </xf>
    <xf borderId="0" fillId="16" fontId="70" numFmtId="0" xfId="0" applyAlignment="1" applyFont="1">
      <alignment horizontal="center" shrinkToFit="0" vertical="bottom" wrapText="1"/>
    </xf>
    <xf borderId="0" fillId="17" fontId="5" numFmtId="0" xfId="0" applyAlignment="1" applyFont="1">
      <alignment horizontal="center" readingOrder="0" shrinkToFit="0" wrapText="1"/>
    </xf>
    <xf borderId="0" fillId="17" fontId="69" numFmtId="0" xfId="0" applyAlignment="1" applyFont="1">
      <alignment horizontal="center" readingOrder="0" shrinkToFit="0" vertical="bottom" wrapText="1"/>
    </xf>
    <xf borderId="0" fillId="14" fontId="69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vertical="bottom"/>
    </xf>
    <xf borderId="8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vertical="bottom"/>
    </xf>
    <xf quotePrefix="1" borderId="0" fillId="0" fontId="3" numFmtId="0" xfId="0" applyAlignment="1" applyFont="1">
      <alignment horizontal="center" readingOrder="0"/>
    </xf>
    <xf borderId="0" fillId="0" fontId="71" numFmtId="0" xfId="0" applyAlignment="1" applyFont="1">
      <alignment horizontal="center" readingOrder="0" shrinkToFit="0" vertical="bottom" wrapText="0"/>
    </xf>
    <xf borderId="0" fillId="0" fontId="72" numFmtId="0" xfId="0" applyAlignment="1" applyFont="1">
      <alignment horizontal="center" shrinkToFit="0" vertical="bottom" wrapText="1"/>
    </xf>
    <xf borderId="0" fillId="0" fontId="71" numFmtId="11" xfId="0" applyAlignment="1" applyFont="1" applyNumberFormat="1">
      <alignment horizontal="center" readingOrder="0" shrinkToFit="0" vertical="bottom" wrapText="0"/>
    </xf>
    <xf borderId="0" fillId="19" fontId="73" numFmtId="0" xfId="0" applyAlignment="1" applyFill="1" applyFont="1">
      <alignment horizontal="center" readingOrder="0"/>
    </xf>
    <xf borderId="0" fillId="20" fontId="73" numFmtId="11" xfId="0" applyAlignment="1" applyFill="1" applyFont="1" applyNumberFormat="1">
      <alignment horizontal="center" readingOrder="0"/>
    </xf>
    <xf borderId="0" fillId="0" fontId="3" numFmtId="11" xfId="0" applyAlignment="1" applyFont="1" applyNumberFormat="1">
      <alignment horizontal="center" readingOrder="0"/>
    </xf>
    <xf borderId="0" fillId="21" fontId="73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69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69" numFmtId="0" xfId="0" applyAlignment="1" applyFont="1">
      <alignment horizontal="center" readingOrder="0" shrinkToFit="0" vertical="bottom" wrapText="1"/>
    </xf>
    <xf borderId="0" fillId="16" fontId="20" numFmtId="0" xfId="0" applyAlignment="1" applyFont="1">
      <alignment readingOrder="0"/>
    </xf>
    <xf borderId="0" fillId="6" fontId="23" numFmtId="0" xfId="0" applyAlignment="1" applyFont="1">
      <alignment readingOrder="0"/>
    </xf>
    <xf borderId="0" fillId="6" fontId="3" numFmtId="0" xfId="0" applyFont="1"/>
    <xf borderId="0" fillId="0" fontId="23" numFmtId="0" xfId="0" applyAlignment="1" applyFont="1">
      <alignment readingOrder="0"/>
    </xf>
    <xf borderId="0" fillId="0" fontId="74" numFmtId="0" xfId="0" applyAlignment="1" applyFont="1">
      <alignment readingOrder="0"/>
    </xf>
    <xf borderId="0" fillId="7" fontId="74" numFmtId="0" xfId="0" applyAlignment="1" applyFont="1">
      <alignment readingOrder="0"/>
    </xf>
    <xf borderId="0" fillId="0" fontId="75" numFmtId="0" xfId="0" applyAlignment="1" applyFont="1">
      <alignment horizontal="center" vertical="bottom"/>
    </xf>
    <xf borderId="0" fillId="0" fontId="75" numFmtId="0" xfId="0" applyAlignment="1" applyFont="1">
      <alignment horizontal="center" readingOrder="0" vertical="bottom"/>
    </xf>
    <xf borderId="0" fillId="0" fontId="75" numFmtId="0" xfId="0" applyAlignment="1" applyFont="1">
      <alignment horizontal="center" readingOrder="0"/>
    </xf>
    <xf borderId="0" fillId="0" fontId="75" numFmtId="0" xfId="0" applyAlignment="1" applyFont="1">
      <alignment readingOrder="0"/>
    </xf>
    <xf borderId="0" fillId="0" fontId="76" numFmtId="0" xfId="0" applyAlignment="1" applyFont="1">
      <alignment horizontal="left" readingOrder="0"/>
    </xf>
    <xf borderId="0" fillId="4" fontId="0" numFmtId="0" xfId="0" applyAlignment="1" applyFont="1">
      <alignment readingOrder="0"/>
    </xf>
    <xf borderId="0" fillId="6" fontId="76" numFmtId="0" xfId="0" applyAlignment="1" applyFont="1">
      <alignment horizontal="left" readingOrder="0"/>
    </xf>
    <xf borderId="0" fillId="4" fontId="77" numFmtId="0" xfId="0" applyAlignment="1" applyFont="1">
      <alignment readingOrder="0"/>
    </xf>
    <xf borderId="0" fillId="22" fontId="78" numFmtId="0" xfId="0" applyAlignment="1" applyFill="1" applyFont="1">
      <alignment readingOrder="0"/>
    </xf>
    <xf borderId="0" fillId="6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333375</xdr:colOff>
      <xdr:row>37</xdr:row>
      <xdr:rowOff>38100</xdr:rowOff>
    </xdr:from>
    <xdr:ext cx="5276850" cy="35718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97</xdr:row>
      <xdr:rowOff>190500</xdr:rowOff>
    </xdr:from>
    <xdr:ext cx="3486150" cy="40862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952500</xdr:colOff>
      <xdr:row>98</xdr:row>
      <xdr:rowOff>85725</xdr:rowOff>
    </xdr:from>
    <xdr:ext cx="2590800" cy="19526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25</xdr:row>
      <xdr:rowOff>180975</xdr:rowOff>
    </xdr:from>
    <xdr:ext cx="5276850" cy="35718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66675</xdr:colOff>
      <xdr:row>6</xdr:row>
      <xdr:rowOff>228600</xdr:rowOff>
    </xdr:from>
    <xdr:ext cx="2209800" cy="6381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nature.com/articles/s41467-018-04720-9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TargetMode="External"/><Relationship Id="rId2" Type="http://schemas.openxmlformats.org/officeDocument/2006/relationships/hyperlink" Target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ll.com/cell-reports/fulltext/S2211-1247(20)30971-2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cell.com/cell-reports/fulltext/S2211-1247(20)30971-2?_returnURL=https%3A%2F%2Flinkinghub.elsevier.com%2Fretrieve%2Fpii%2FS2211124720309712%3Fshowall%3Dtrue" TargetMode="External"/><Relationship Id="rId3" Type="http://schemas.openxmlformats.org/officeDocument/2006/relationships/hyperlink" Target="https://www.ncbi.nlm.nih.gov/pmc/articles/PMC5249187/" TargetMode="External"/><Relationship Id="rId4" Type="http://schemas.openxmlformats.org/officeDocument/2006/relationships/hyperlink" Target="https://journals.physiology.org/doi/full/10.1152/ajpendo.00003.2015" TargetMode="External"/><Relationship Id="rId10" Type="http://schemas.openxmlformats.org/officeDocument/2006/relationships/vmlDrawing" Target="../drawings/vmlDrawing2.vml"/><Relationship Id="rId9" Type="http://schemas.openxmlformats.org/officeDocument/2006/relationships/drawing" Target="../drawings/drawing4.xml"/><Relationship Id="rId5" Type="http://schemas.openxmlformats.org/officeDocument/2006/relationships/hyperlink" Target="https://journals.physiology.org/doi/full/10.1152/ajpendo.00003.2015" TargetMode="External"/><Relationship Id="rId6" Type="http://schemas.openxmlformats.org/officeDocument/2006/relationships/hyperlink" Target="https://www.cell.com/cell-reports/fulltext/S2211-1247(20)30971-2?_returnURL=https%3A%2F%2Flinkinghub.elsevier.com%2Fretrieve%2Fpii%2FS2211124720309712%3Fshowall%3Dtrue" TargetMode="External"/><Relationship Id="rId7" Type="http://schemas.openxmlformats.org/officeDocument/2006/relationships/hyperlink" Target="https://www.jci.org/articles/view/119644/pdf" TargetMode="External"/><Relationship Id="rId8" Type="http://schemas.openxmlformats.org/officeDocument/2006/relationships/hyperlink" Target="https://www.cell.com/cell-reports/fulltext/S2211-1247(20)30971-2?_returnURL=https%3A%2F%2Flinkinghub.elsevier.com%2Fretrieve%2Fpii%2FS2211124720309712%3Fshowall%3Dtrue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5249187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ll.com/cell-reports/fulltext/S2211-1247(20)30971-2" TargetMode="External"/><Relationship Id="rId2" Type="http://schemas.openxmlformats.org/officeDocument/2006/relationships/hyperlink" Target="https://www.cell.com/cell-reports/fulltext/S2211-1247(20)30971-2?_returnURL=https%3A%2F%2Flinkinghub.elsevier.com%2Fretrieve%2Fpii%2FS2211124720309712%3Fshowall%3Dtrue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calistry.org/calculate/standard-Free-Energy-Change" TargetMode="External"/><Relationship Id="rId3" Type="http://schemas.openxmlformats.org/officeDocument/2006/relationships/hyperlink" Target="https://equilibrator.weizmann.ac.il/reaction?query=NAD++%2B+%28L%29-Malate+%3C%3D%3E+NADH+%2B+Oxaloacetate&amp;p_h=7.4&amp;p_mg=3.3&amp;ionic_strength=0.14&amp;reactantsCoeff=-1.0&amp;reactantsId=11&amp;reactantsName=NAD&amp;reactantsAbundance=1.000&amp;reactantsAbundanceUnit=millimolar&amp;reactantsPhase=aqueous&amp;reactantsCoeff=-1.0&amp;reactantsId=92&amp;reactantsName=L-Malate&amp;reactantsAbundance=1.000&amp;reactantsAbundanceUnit=millimolar&amp;reactantsPhase=aqueous&amp;reactantsCoeff=1.0&amp;reactantsId=13&amp;reactantsName=NADH&amp;reactantsAbundance=1.000&amp;reactantsAbundanceUnit=millimolar&amp;reactantsPhase=aqueous&amp;reactantsCoeff=1.0&amp;reactantsId=48&amp;reactantsName=Oxaloacetate&amp;reactantsAbundance=1.000&amp;reactantsAbundanceUnit=millimolar&amp;reactantsPhase=aqueous&amp;submit=Update" TargetMode="External"/><Relationship Id="rId4" Type="http://schemas.openxmlformats.org/officeDocument/2006/relationships/drawing" Target="../drawings/drawing7.xml"/><Relationship Id="rId5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77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78" Type="http://schemas.openxmlformats.org/officeDocument/2006/relationships/drawing" Target="../drawings/drawing8.xml"/><Relationship Id="rId71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26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77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78" Type="http://schemas.openxmlformats.org/officeDocument/2006/relationships/drawing" Target="../drawings/drawing9.xml"/><Relationship Id="rId71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26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e.com/articles/s41467-018-04720-9" TargetMode="External"/><Relationship Id="rId2" Type="http://schemas.openxmlformats.org/officeDocument/2006/relationships/hyperlink" Target="https://www.ncbi.nlm.nih.gov/pmc/articles/PMC2565762/pdf/10867_2008_Article_9104.pdf" TargetMode="External"/><Relationship Id="rId3" Type="http://schemas.openxmlformats.org/officeDocument/2006/relationships/hyperlink" Target="https://www.cliffsnotes.com/study-guides/biology/biochemistry-i/introduction-to-biological-energy-flow/free-energy-transport-across-membranes" TargetMode="External"/><Relationship Id="rId4" Type="http://schemas.openxmlformats.org/officeDocument/2006/relationships/hyperlink" Target="http://bigg.ucsd.edu/universal/reactions/NADH2_u10mi" TargetMode="External"/><Relationship Id="rId9" Type="http://schemas.openxmlformats.org/officeDocument/2006/relationships/hyperlink" Target="http://bigg.ucsd.edu/universal/reactions/GLBRAN" TargetMode="External"/><Relationship Id="rId5" Type="http://schemas.openxmlformats.org/officeDocument/2006/relationships/hyperlink" Target="http://bigg.ucsd.edu/universal/reactions/FADH2ETC" TargetMode="External"/><Relationship Id="rId6" Type="http://schemas.openxmlformats.org/officeDocument/2006/relationships/hyperlink" Target="http://bigg.ucsd.edu/universal/reactions/CYOR_u10mi" TargetMode="External"/><Relationship Id="rId7" Type="http://schemas.openxmlformats.org/officeDocument/2006/relationships/hyperlink" Target="http://bigg.ucsd.edu/universal/reactions/CYOOm2i" TargetMode="External"/><Relationship Id="rId8" Type="http://schemas.openxmlformats.org/officeDocument/2006/relationships/hyperlink" Target="http://bigg.ucsd.edu/universal/reactions/GLGNS1" TargetMode="External"/><Relationship Id="rId11" Type="http://schemas.openxmlformats.org/officeDocument/2006/relationships/hyperlink" Target="http://bigg.ucsd.edu/universal/reactions/GLDBRAN" TargetMode="External"/><Relationship Id="rId10" Type="http://schemas.openxmlformats.org/officeDocument/2006/relationships/hyperlink" Target="http://bigg.ucsd.edu/universal/reactions/GLPASE1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bigg.ucsd.edu/universal/reactions/GLPASE2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www.nature.com/articles/s41467-018-04720-9" TargetMode="External"/><Relationship Id="rId3" Type="http://schemas.openxmlformats.org/officeDocument/2006/relationships/drawing" Target="../drawings/drawing11.xml"/><Relationship Id="rId4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e.com/articles/s41467-018-04720-9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tatic-content.springer.com/esm/art%3A10.1038%2Fs41467-018-04720-9/MediaObjects/41467_2018_4720_MOESM4_ESM.pdf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identifiers.org/ec-code/2.7.1.3" TargetMode="External"/><Relationship Id="rId3" Type="http://schemas.openxmlformats.org/officeDocument/2006/relationships/hyperlink" Target="http://identifiers.org/ec-code/2.7.1.3" TargetMode="External"/><Relationship Id="rId4" Type="http://schemas.openxmlformats.org/officeDocument/2006/relationships/hyperlink" Target="http://identifiers.org/ec-code/2.7.1.3" TargetMode="External"/><Relationship Id="rId9" Type="http://schemas.openxmlformats.org/officeDocument/2006/relationships/hyperlink" Target="http://identifiers.org/ec-code/5.3.1.1" TargetMode="External"/><Relationship Id="rId5" Type="http://schemas.openxmlformats.org/officeDocument/2006/relationships/hyperlink" Target="http://identifiers.org/ec-code/4.1.2.13" TargetMode="External"/><Relationship Id="rId6" Type="http://schemas.openxmlformats.org/officeDocument/2006/relationships/hyperlink" Target="http://bigg.ucsd.edu/universal/reactions/FBA2" TargetMode="External"/><Relationship Id="rId7" Type="http://schemas.openxmlformats.org/officeDocument/2006/relationships/hyperlink" Target="http://identifiers.org/ec-code/4.1.2.13" TargetMode="External"/><Relationship Id="rId8" Type="http://schemas.openxmlformats.org/officeDocument/2006/relationships/hyperlink" Target="http://identifiers.org/ec-code/5.3.1.1" TargetMode="External"/><Relationship Id="rId11" Type="http://schemas.openxmlformats.org/officeDocument/2006/relationships/hyperlink" Target="http://identifiers.org/ec-code/2.7.1.1" TargetMode="External"/><Relationship Id="rId10" Type="http://schemas.openxmlformats.org/officeDocument/2006/relationships/hyperlink" Target="http://identifiers.org/ec-code/2.7.1.1" TargetMode="External"/><Relationship Id="rId13" Type="http://schemas.openxmlformats.org/officeDocument/2006/relationships/hyperlink" Target="http://identifiers.org/ec-code/2.7.1.4" TargetMode="External"/><Relationship Id="rId12" Type="http://schemas.openxmlformats.org/officeDocument/2006/relationships/hyperlink" Target="http://identifiers.org/ec-code/2.7.1.1" TargetMode="External"/><Relationship Id="rId15" Type="http://schemas.openxmlformats.org/officeDocument/2006/relationships/drawing" Target="../drawings/drawing14.xml"/><Relationship Id="rId14" Type="http://schemas.openxmlformats.org/officeDocument/2006/relationships/hyperlink" Target="http://bigg.ucsd.edu/universal/reactions/FBA" TargetMode="External"/><Relationship Id="rId16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28.29"/>
    <col customWidth="1" min="5" max="5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4"/>
      <c r="D2" s="5" t="s">
        <v>5</v>
      </c>
      <c r="E2" s="6" t="s">
        <v>6</v>
      </c>
    </row>
    <row r="3">
      <c r="A3" s="7" t="s">
        <v>7</v>
      </c>
      <c r="B3" s="3"/>
      <c r="C3" s="4">
        <v>10.48280703</v>
      </c>
      <c r="D3" s="5" t="s">
        <v>8</v>
      </c>
    </row>
    <row r="4">
      <c r="A4" s="7" t="s">
        <v>9</v>
      </c>
      <c r="B4" s="3"/>
      <c r="C4" s="4">
        <v>4.7271459799999995</v>
      </c>
      <c r="D4" s="5" t="s">
        <v>10</v>
      </c>
    </row>
    <row r="5">
      <c r="A5" s="7" t="s">
        <v>11</v>
      </c>
      <c r="B5" s="3"/>
      <c r="C5" s="4">
        <v>1.9949519500000001</v>
      </c>
      <c r="D5" s="5" t="s">
        <v>10</v>
      </c>
    </row>
    <row r="6">
      <c r="A6" s="2" t="s">
        <v>12</v>
      </c>
      <c r="B6" s="3"/>
      <c r="C6" s="4"/>
      <c r="D6" s="5" t="s">
        <v>13</v>
      </c>
    </row>
    <row r="7">
      <c r="A7" s="7" t="s">
        <v>14</v>
      </c>
      <c r="B7" s="3"/>
      <c r="C7" s="4">
        <v>0.14</v>
      </c>
      <c r="D7" s="5" t="s">
        <v>15</v>
      </c>
    </row>
    <row r="8">
      <c r="A8" s="7" t="s">
        <v>16</v>
      </c>
      <c r="B8" s="3"/>
      <c r="C8" s="4">
        <v>0.38655350499999996</v>
      </c>
      <c r="D8" s="5" t="s">
        <v>17</v>
      </c>
    </row>
    <row r="9">
      <c r="A9" s="2" t="s">
        <v>18</v>
      </c>
      <c r="B9" s="3"/>
      <c r="C9" s="4"/>
      <c r="D9" s="5" t="s">
        <v>19</v>
      </c>
    </row>
    <row r="10">
      <c r="A10" s="7" t="s">
        <v>20</v>
      </c>
      <c r="B10" s="3"/>
      <c r="C10" s="4">
        <v>9.7441228</v>
      </c>
      <c r="D10" s="5" t="s">
        <v>21</v>
      </c>
    </row>
    <row r="11">
      <c r="A11" s="7" t="s">
        <v>22</v>
      </c>
      <c r="B11" s="3"/>
      <c r="C11" s="4">
        <v>10.48280703</v>
      </c>
      <c r="D11" s="5" t="s">
        <v>23</v>
      </c>
    </row>
    <row r="12">
      <c r="A12" s="8"/>
      <c r="B12" s="3"/>
      <c r="C12" s="4"/>
      <c r="D12" s="5"/>
    </row>
    <row r="13">
      <c r="A13" s="8"/>
      <c r="B13" s="3"/>
      <c r="C13" s="4"/>
      <c r="D13" s="5"/>
    </row>
  </sheetData>
  <hyperlinks>
    <hyperlink r:id="rId2" ref="E2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58.71"/>
    <col customWidth="1" min="3" max="3" width="32.0"/>
    <col customWidth="1" min="4" max="4" width="16.43"/>
    <col customWidth="1" min="5" max="5" width="56.86"/>
  </cols>
  <sheetData>
    <row r="1">
      <c r="A1" s="1" t="s">
        <v>24</v>
      </c>
      <c r="B1" s="1" t="s">
        <v>25</v>
      </c>
      <c r="C1" s="1" t="s">
        <v>26</v>
      </c>
      <c r="D1" s="9" t="s">
        <v>27</v>
      </c>
      <c r="E1" s="10" t="s">
        <v>28</v>
      </c>
      <c r="F1" s="11"/>
    </row>
    <row r="2">
      <c r="A2" s="12" t="s">
        <v>29</v>
      </c>
      <c r="B2" s="13" t="s">
        <v>30</v>
      </c>
      <c r="C2" s="14">
        <v>1.0</v>
      </c>
      <c r="D2" s="14" t="s">
        <v>31</v>
      </c>
      <c r="E2" s="15" t="s">
        <v>32</v>
      </c>
    </row>
    <row r="3">
      <c r="A3" s="12" t="s">
        <v>33</v>
      </c>
      <c r="B3" s="15" t="s">
        <v>34</v>
      </c>
      <c r="C3" s="14">
        <v>2246.155175880429</v>
      </c>
      <c r="D3" s="14" t="s">
        <v>35</v>
      </c>
      <c r="E3" s="16" t="s">
        <v>36</v>
      </c>
    </row>
    <row r="4">
      <c r="A4" s="12" t="s">
        <v>37</v>
      </c>
      <c r="B4" s="12" t="s">
        <v>38</v>
      </c>
      <c r="C4" s="14">
        <v>35.433115064311465</v>
      </c>
      <c r="D4" s="14" t="s">
        <v>31</v>
      </c>
      <c r="E4" s="17" t="s">
        <v>39</v>
      </c>
    </row>
    <row r="5">
      <c r="A5" s="12" t="s">
        <v>40</v>
      </c>
      <c r="B5" s="12" t="s">
        <v>41</v>
      </c>
      <c r="C5" s="14">
        <v>2.761096464285714</v>
      </c>
      <c r="D5" s="14" t="s">
        <v>31</v>
      </c>
      <c r="E5" s="18" t="s">
        <v>42</v>
      </c>
    </row>
    <row r="6">
      <c r="A6" s="12" t="s">
        <v>43</v>
      </c>
      <c r="B6" s="12" t="s">
        <v>44</v>
      </c>
      <c r="C6" s="12">
        <v>1.0</v>
      </c>
      <c r="D6" s="14" t="s">
        <v>31</v>
      </c>
      <c r="E6" s="19" t="s">
        <v>45</v>
      </c>
    </row>
    <row r="7">
      <c r="A7" s="20"/>
      <c r="C7" s="20"/>
      <c r="D7" s="21"/>
    </row>
    <row r="8">
      <c r="A8" s="20"/>
      <c r="C8" s="20"/>
      <c r="D8" s="21"/>
    </row>
    <row r="9">
      <c r="A9" s="20"/>
      <c r="C9" s="20"/>
      <c r="D9" s="21"/>
    </row>
    <row r="10">
      <c r="A10" s="20"/>
      <c r="C10" s="20"/>
      <c r="D10" s="21"/>
    </row>
    <row r="11">
      <c r="A11" s="20"/>
      <c r="C11" s="20"/>
      <c r="D11" s="21"/>
    </row>
    <row r="12">
      <c r="A12" s="20"/>
      <c r="C12" s="20"/>
      <c r="D12" s="21"/>
    </row>
    <row r="13">
      <c r="A13" s="20"/>
      <c r="C13" s="20"/>
      <c r="D13" s="21"/>
    </row>
    <row r="14">
      <c r="A14" s="20"/>
      <c r="C14" s="20"/>
      <c r="D14" s="21"/>
    </row>
    <row r="15">
      <c r="A15" s="20"/>
      <c r="C15" s="20"/>
      <c r="D15" s="21"/>
    </row>
    <row r="16">
      <c r="A16" s="20"/>
      <c r="C16" s="20"/>
      <c r="D16" s="21"/>
    </row>
    <row r="17">
      <c r="A17" s="20"/>
      <c r="C17" s="20"/>
      <c r="D17" s="21"/>
    </row>
    <row r="18">
      <c r="A18" s="20"/>
      <c r="C18" s="20"/>
      <c r="D18" s="21"/>
    </row>
    <row r="19">
      <c r="A19" s="20"/>
      <c r="C19" s="20"/>
      <c r="D19" s="21"/>
    </row>
    <row r="20">
      <c r="A20" s="20"/>
      <c r="C20" s="20"/>
      <c r="D20" s="21"/>
    </row>
    <row r="21">
      <c r="A21" s="20"/>
      <c r="C21" s="20"/>
      <c r="D21" s="21"/>
    </row>
    <row r="22">
      <c r="A22" s="20"/>
      <c r="C22" s="20"/>
      <c r="D22" s="21"/>
    </row>
    <row r="23">
      <c r="A23" s="20"/>
      <c r="C23" s="20"/>
      <c r="D23" s="21"/>
    </row>
    <row r="24">
      <c r="A24" s="20"/>
      <c r="C24" s="20"/>
      <c r="D24" s="21"/>
    </row>
    <row r="25">
      <c r="A25" s="20"/>
      <c r="C25" s="20"/>
      <c r="D25" s="21"/>
    </row>
    <row r="26">
      <c r="A26" s="20"/>
      <c r="C26" s="20"/>
      <c r="D26" s="21"/>
    </row>
    <row r="27">
      <c r="A27" s="20"/>
      <c r="C27" s="20"/>
      <c r="D27" s="21"/>
    </row>
    <row r="28">
      <c r="A28" s="20"/>
      <c r="C28" s="20"/>
      <c r="D28" s="21"/>
    </row>
    <row r="29">
      <c r="A29" s="20"/>
      <c r="C29" s="20"/>
      <c r="D29" s="21"/>
    </row>
    <row r="30">
      <c r="A30" s="20"/>
      <c r="C30" s="20"/>
      <c r="D30" s="21"/>
    </row>
    <row r="31">
      <c r="A31" s="20"/>
      <c r="C31" s="20"/>
      <c r="D31" s="21"/>
    </row>
    <row r="32">
      <c r="A32" s="20"/>
      <c r="C32" s="20"/>
      <c r="D32" s="21"/>
    </row>
    <row r="33">
      <c r="A33" s="20"/>
      <c r="C33" s="20"/>
      <c r="D33" s="21"/>
    </row>
    <row r="34">
      <c r="A34" s="20"/>
      <c r="C34" s="20"/>
      <c r="D34" s="21"/>
    </row>
    <row r="35">
      <c r="A35" s="20"/>
      <c r="C35" s="20"/>
      <c r="D35" s="21"/>
    </row>
    <row r="36">
      <c r="A36" s="20"/>
      <c r="C36" s="20"/>
      <c r="D36" s="21"/>
    </row>
    <row r="37">
      <c r="A37" s="20"/>
      <c r="C37" s="20"/>
      <c r="D37" s="21"/>
    </row>
    <row r="38">
      <c r="A38" s="20"/>
      <c r="C38" s="20"/>
      <c r="D38" s="21"/>
    </row>
    <row r="39">
      <c r="A39" s="20"/>
      <c r="C39" s="20"/>
      <c r="D39" s="21"/>
    </row>
    <row r="40">
      <c r="A40" s="20"/>
      <c r="C40" s="20"/>
      <c r="D40" s="21"/>
    </row>
    <row r="41">
      <c r="A41" s="20"/>
      <c r="C41" s="20"/>
      <c r="D41" s="21"/>
    </row>
    <row r="42">
      <c r="A42" s="20"/>
      <c r="C42" s="20"/>
      <c r="D42" s="21"/>
    </row>
    <row r="43">
      <c r="A43" s="20"/>
      <c r="C43" s="20"/>
      <c r="D43" s="21"/>
    </row>
    <row r="44">
      <c r="A44" s="20"/>
      <c r="C44" s="20"/>
      <c r="D44" s="21"/>
    </row>
    <row r="45">
      <c r="A45" s="20"/>
      <c r="C45" s="20"/>
      <c r="D45" s="21"/>
    </row>
    <row r="46">
      <c r="A46" s="20"/>
      <c r="C46" s="20"/>
      <c r="D46" s="21"/>
    </row>
    <row r="47">
      <c r="A47" s="20"/>
      <c r="C47" s="20"/>
      <c r="D47" s="21"/>
    </row>
    <row r="48">
      <c r="A48" s="20"/>
      <c r="C48" s="20"/>
      <c r="D48" s="21"/>
    </row>
    <row r="49">
      <c r="A49" s="20"/>
      <c r="C49" s="20"/>
      <c r="D49" s="21"/>
    </row>
    <row r="50">
      <c r="A50" s="20"/>
      <c r="C50" s="20"/>
      <c r="D50" s="21"/>
    </row>
    <row r="51">
      <c r="A51" s="20"/>
      <c r="C51" s="20"/>
      <c r="D51" s="21"/>
    </row>
    <row r="52">
      <c r="A52" s="20"/>
      <c r="C52" s="20"/>
      <c r="D52" s="21"/>
    </row>
    <row r="53">
      <c r="A53" s="20"/>
      <c r="C53" s="20"/>
      <c r="D53" s="21"/>
    </row>
    <row r="54">
      <c r="A54" s="20"/>
      <c r="C54" s="20"/>
      <c r="D54" s="21"/>
    </row>
    <row r="55">
      <c r="A55" s="20"/>
      <c r="C55" s="20"/>
      <c r="D55" s="21"/>
    </row>
    <row r="56">
      <c r="A56" s="20"/>
      <c r="C56" s="20"/>
      <c r="D56" s="21"/>
    </row>
    <row r="57">
      <c r="A57" s="20"/>
      <c r="C57" s="20"/>
      <c r="D57" s="21"/>
    </row>
    <row r="58">
      <c r="A58" s="20"/>
      <c r="C58" s="20"/>
      <c r="D58" s="21"/>
    </row>
    <row r="59">
      <c r="A59" s="20"/>
      <c r="C59" s="20"/>
      <c r="D59" s="21"/>
    </row>
    <row r="60">
      <c r="A60" s="20"/>
      <c r="C60" s="20"/>
      <c r="D60" s="21"/>
    </row>
    <row r="61">
      <c r="A61" s="20"/>
      <c r="C61" s="20"/>
      <c r="D61" s="21"/>
    </row>
    <row r="62">
      <c r="A62" s="20"/>
      <c r="C62" s="20"/>
      <c r="D62" s="21"/>
    </row>
    <row r="63">
      <c r="A63" s="20"/>
      <c r="C63" s="20"/>
      <c r="D63" s="21"/>
    </row>
    <row r="64">
      <c r="A64" s="20"/>
      <c r="C64" s="20"/>
      <c r="D64" s="21"/>
    </row>
    <row r="65">
      <c r="A65" s="20"/>
      <c r="C65" s="20"/>
      <c r="D65" s="21"/>
    </row>
    <row r="66">
      <c r="A66" s="20"/>
      <c r="C66" s="20"/>
      <c r="D66" s="21"/>
    </row>
    <row r="67">
      <c r="A67" s="20"/>
      <c r="C67" s="20"/>
      <c r="D67" s="21"/>
    </row>
    <row r="68">
      <c r="A68" s="20"/>
      <c r="C68" s="20"/>
      <c r="D68" s="21"/>
    </row>
    <row r="69">
      <c r="A69" s="20"/>
      <c r="C69" s="20"/>
      <c r="D69" s="21"/>
    </row>
    <row r="70">
      <c r="A70" s="20"/>
      <c r="C70" s="20"/>
      <c r="D70" s="21"/>
    </row>
    <row r="71">
      <c r="A71" s="20"/>
      <c r="C71" s="20"/>
      <c r="D71" s="21"/>
    </row>
    <row r="72">
      <c r="A72" s="20"/>
      <c r="C72" s="20"/>
      <c r="D72" s="21"/>
    </row>
    <row r="73">
      <c r="A73" s="20"/>
      <c r="C73" s="20"/>
      <c r="D73" s="21"/>
    </row>
    <row r="74">
      <c r="A74" s="20"/>
      <c r="C74" s="20"/>
      <c r="D74" s="21"/>
    </row>
    <row r="75">
      <c r="A75" s="20"/>
      <c r="C75" s="20"/>
      <c r="D75" s="21"/>
    </row>
    <row r="76">
      <c r="A76" s="20"/>
      <c r="C76" s="20"/>
      <c r="D76" s="21"/>
    </row>
    <row r="77">
      <c r="A77" s="20"/>
      <c r="C77" s="20"/>
      <c r="D77" s="21"/>
    </row>
    <row r="78">
      <c r="A78" s="20"/>
      <c r="C78" s="20"/>
      <c r="D78" s="21"/>
    </row>
    <row r="79">
      <c r="A79" s="20"/>
      <c r="C79" s="20"/>
      <c r="D79" s="21"/>
    </row>
    <row r="80">
      <c r="A80" s="20"/>
      <c r="C80" s="20"/>
      <c r="D80" s="21"/>
    </row>
    <row r="81">
      <c r="A81" s="20"/>
      <c r="C81" s="20"/>
      <c r="D81" s="21"/>
    </row>
    <row r="82">
      <c r="A82" s="20"/>
      <c r="C82" s="20"/>
      <c r="D82" s="21"/>
    </row>
    <row r="83">
      <c r="A83" s="20"/>
      <c r="C83" s="20"/>
      <c r="D83" s="21"/>
    </row>
    <row r="84">
      <c r="A84" s="20"/>
      <c r="C84" s="20"/>
      <c r="D84" s="21"/>
    </row>
    <row r="85">
      <c r="A85" s="20"/>
      <c r="C85" s="20"/>
      <c r="D85" s="21"/>
    </row>
    <row r="86">
      <c r="A86" s="20"/>
      <c r="C86" s="20"/>
      <c r="D86" s="21"/>
    </row>
    <row r="87">
      <c r="A87" s="20"/>
      <c r="C87" s="20"/>
      <c r="D87" s="21"/>
    </row>
    <row r="88">
      <c r="A88" s="20"/>
      <c r="C88" s="20"/>
      <c r="D88" s="21"/>
    </row>
    <row r="89">
      <c r="A89" s="20"/>
      <c r="C89" s="20"/>
      <c r="D89" s="21"/>
    </row>
    <row r="90">
      <c r="A90" s="20"/>
      <c r="C90" s="20"/>
      <c r="D90" s="21"/>
    </row>
    <row r="91">
      <c r="A91" s="20"/>
      <c r="C91" s="20"/>
      <c r="D91" s="21"/>
    </row>
    <row r="92">
      <c r="A92" s="20"/>
      <c r="C92" s="20"/>
      <c r="D92" s="21"/>
    </row>
    <row r="93">
      <c r="A93" s="20"/>
      <c r="C93" s="20"/>
      <c r="D93" s="21"/>
    </row>
    <row r="94">
      <c r="A94" s="20"/>
      <c r="C94" s="20"/>
      <c r="D94" s="21"/>
    </row>
    <row r="95">
      <c r="A95" s="20"/>
      <c r="C95" s="20"/>
      <c r="D95" s="21"/>
    </row>
    <row r="96">
      <c r="A96" s="20"/>
      <c r="C96" s="20"/>
      <c r="D96" s="21"/>
    </row>
    <row r="97">
      <c r="A97" s="20"/>
      <c r="C97" s="20"/>
      <c r="D97" s="21"/>
    </row>
    <row r="98">
      <c r="A98" s="20"/>
      <c r="C98" s="20"/>
      <c r="D98" s="21"/>
    </row>
    <row r="99">
      <c r="A99" s="20"/>
      <c r="C99" s="20"/>
      <c r="D99" s="21"/>
    </row>
    <row r="100">
      <c r="A100" s="20"/>
      <c r="C100" s="20"/>
      <c r="D100" s="21"/>
    </row>
    <row r="101">
      <c r="A101" s="20"/>
      <c r="C101" s="20"/>
      <c r="D101" s="21"/>
    </row>
    <row r="102">
      <c r="A102" s="20"/>
      <c r="C102" s="20"/>
      <c r="D102" s="21"/>
    </row>
    <row r="103">
      <c r="A103" s="20"/>
      <c r="C103" s="20"/>
      <c r="D103" s="21"/>
    </row>
    <row r="104">
      <c r="A104" s="20"/>
      <c r="C104" s="20"/>
      <c r="D104" s="21"/>
    </row>
    <row r="105">
      <c r="A105" s="20"/>
      <c r="C105" s="20"/>
      <c r="D105" s="21"/>
    </row>
    <row r="106">
      <c r="A106" s="20"/>
      <c r="C106" s="20"/>
      <c r="D106" s="21"/>
    </row>
    <row r="107">
      <c r="A107" s="20"/>
      <c r="C107" s="20"/>
      <c r="D107" s="21"/>
    </row>
    <row r="108">
      <c r="A108" s="20"/>
      <c r="C108" s="20"/>
      <c r="D108" s="21"/>
    </row>
    <row r="109">
      <c r="A109" s="20"/>
      <c r="C109" s="20"/>
      <c r="D109" s="21"/>
    </row>
    <row r="110">
      <c r="A110" s="20"/>
      <c r="C110" s="20"/>
      <c r="D110" s="21"/>
    </row>
    <row r="111">
      <c r="A111" s="20"/>
      <c r="C111" s="20"/>
      <c r="D111" s="21"/>
    </row>
    <row r="112">
      <c r="A112" s="20"/>
      <c r="C112" s="20"/>
      <c r="D112" s="21"/>
    </row>
    <row r="113">
      <c r="A113" s="20"/>
      <c r="C113" s="20"/>
      <c r="D113" s="21"/>
    </row>
    <row r="114">
      <c r="A114" s="20"/>
      <c r="C114" s="20"/>
      <c r="D114" s="21"/>
    </row>
    <row r="115">
      <c r="A115" s="20"/>
      <c r="C115" s="20"/>
      <c r="D115" s="21"/>
    </row>
    <row r="116">
      <c r="A116" s="20"/>
      <c r="C116" s="20"/>
      <c r="D116" s="21"/>
    </row>
    <row r="117">
      <c r="A117" s="20"/>
      <c r="C117" s="20"/>
      <c r="D117" s="21"/>
    </row>
    <row r="118">
      <c r="A118" s="20"/>
      <c r="C118" s="20"/>
      <c r="D118" s="21"/>
    </row>
    <row r="119">
      <c r="A119" s="20"/>
      <c r="C119" s="20"/>
      <c r="D119" s="21"/>
    </row>
    <row r="120">
      <c r="A120" s="20"/>
      <c r="C120" s="20"/>
      <c r="D120" s="21"/>
    </row>
    <row r="121">
      <c r="A121" s="20"/>
      <c r="C121" s="20"/>
      <c r="D121" s="21"/>
    </row>
    <row r="122">
      <c r="A122" s="20"/>
      <c r="C122" s="20"/>
      <c r="D122" s="21"/>
    </row>
    <row r="123">
      <c r="A123" s="20"/>
      <c r="C123" s="20"/>
      <c r="D123" s="21"/>
    </row>
    <row r="124">
      <c r="A124" s="20"/>
      <c r="C124" s="20"/>
      <c r="D124" s="21"/>
    </row>
    <row r="125">
      <c r="A125" s="20"/>
      <c r="C125" s="20"/>
      <c r="D125" s="21"/>
    </row>
    <row r="126">
      <c r="A126" s="20"/>
      <c r="C126" s="20"/>
      <c r="D126" s="21"/>
    </row>
    <row r="127">
      <c r="A127" s="20"/>
      <c r="C127" s="20"/>
      <c r="D127" s="21"/>
    </row>
    <row r="128">
      <c r="A128" s="20"/>
      <c r="C128" s="20"/>
      <c r="D128" s="21"/>
    </row>
    <row r="129">
      <c r="A129" s="20"/>
      <c r="C129" s="20"/>
      <c r="D129" s="21"/>
    </row>
    <row r="130">
      <c r="A130" s="20"/>
      <c r="C130" s="20"/>
      <c r="D130" s="21"/>
    </row>
    <row r="131">
      <c r="A131" s="20"/>
      <c r="C131" s="20"/>
      <c r="D131" s="21"/>
    </row>
    <row r="132">
      <c r="A132" s="20"/>
      <c r="C132" s="20"/>
      <c r="D132" s="21"/>
    </row>
    <row r="133">
      <c r="A133" s="20"/>
      <c r="C133" s="20"/>
      <c r="D133" s="21"/>
    </row>
    <row r="134">
      <c r="A134" s="20"/>
      <c r="C134" s="20"/>
      <c r="D134" s="21"/>
    </row>
    <row r="135">
      <c r="A135" s="20"/>
      <c r="C135" s="20"/>
      <c r="D135" s="21"/>
    </row>
    <row r="136">
      <c r="A136" s="20"/>
      <c r="C136" s="20"/>
      <c r="D136" s="21"/>
    </row>
    <row r="137">
      <c r="A137" s="20"/>
      <c r="C137" s="20"/>
      <c r="D137" s="21"/>
    </row>
    <row r="138">
      <c r="A138" s="20"/>
      <c r="C138" s="20"/>
      <c r="D138" s="21"/>
    </row>
    <row r="139">
      <c r="A139" s="20"/>
      <c r="C139" s="20"/>
      <c r="D139" s="21"/>
    </row>
    <row r="140">
      <c r="A140" s="20"/>
      <c r="C140" s="20"/>
      <c r="D140" s="21"/>
    </row>
    <row r="141">
      <c r="A141" s="20"/>
      <c r="C141" s="20"/>
      <c r="D141" s="21"/>
    </row>
    <row r="142">
      <c r="A142" s="20"/>
      <c r="C142" s="20"/>
      <c r="D142" s="21"/>
    </row>
    <row r="143">
      <c r="A143" s="20"/>
      <c r="C143" s="20"/>
      <c r="D143" s="21"/>
    </row>
    <row r="144">
      <c r="A144" s="20"/>
      <c r="C144" s="20"/>
      <c r="D144" s="21"/>
    </row>
    <row r="145">
      <c r="A145" s="20"/>
      <c r="C145" s="20"/>
      <c r="D145" s="21"/>
    </row>
    <row r="146">
      <c r="A146" s="20"/>
      <c r="C146" s="20"/>
      <c r="D146" s="21"/>
    </row>
    <row r="147">
      <c r="A147" s="20"/>
      <c r="C147" s="20"/>
      <c r="D147" s="21"/>
    </row>
    <row r="148">
      <c r="A148" s="20"/>
      <c r="C148" s="20"/>
      <c r="D148" s="21"/>
    </row>
    <row r="149">
      <c r="A149" s="20"/>
      <c r="C149" s="20"/>
      <c r="D149" s="21"/>
    </row>
    <row r="150">
      <c r="A150" s="20"/>
      <c r="C150" s="20"/>
      <c r="D150" s="21"/>
    </row>
    <row r="151">
      <c r="A151" s="20"/>
      <c r="C151" s="20"/>
      <c r="D151" s="21"/>
    </row>
    <row r="152">
      <c r="A152" s="20"/>
      <c r="C152" s="20"/>
      <c r="D152" s="21"/>
    </row>
    <row r="153">
      <c r="A153" s="20"/>
      <c r="C153" s="20"/>
      <c r="D153" s="21"/>
    </row>
    <row r="154">
      <c r="A154" s="20"/>
      <c r="C154" s="20"/>
      <c r="D154" s="21"/>
    </row>
    <row r="155">
      <c r="A155" s="20"/>
      <c r="C155" s="20"/>
      <c r="D155" s="21"/>
    </row>
    <row r="156">
      <c r="A156" s="20"/>
      <c r="C156" s="20"/>
      <c r="D156" s="21"/>
    </row>
    <row r="157">
      <c r="A157" s="20"/>
      <c r="C157" s="20"/>
      <c r="D157" s="21"/>
    </row>
    <row r="158">
      <c r="A158" s="20"/>
      <c r="C158" s="20"/>
      <c r="D158" s="21"/>
    </row>
    <row r="159">
      <c r="A159" s="20"/>
      <c r="C159" s="20"/>
      <c r="D159" s="21"/>
    </row>
    <row r="160">
      <c r="A160" s="20"/>
      <c r="C160" s="20"/>
      <c r="D160" s="21"/>
    </row>
    <row r="161">
      <c r="A161" s="20"/>
      <c r="C161" s="20"/>
      <c r="D161" s="21"/>
    </row>
    <row r="162">
      <c r="A162" s="20"/>
      <c r="C162" s="20"/>
      <c r="D162" s="21"/>
    </row>
    <row r="163">
      <c r="A163" s="20"/>
      <c r="C163" s="20"/>
      <c r="D163" s="21"/>
    </row>
    <row r="164">
      <c r="A164" s="20"/>
      <c r="C164" s="20"/>
      <c r="D164" s="21"/>
    </row>
    <row r="165">
      <c r="A165" s="20"/>
      <c r="C165" s="20"/>
      <c r="D165" s="21"/>
    </row>
    <row r="166">
      <c r="A166" s="20"/>
      <c r="C166" s="20"/>
      <c r="D166" s="21"/>
    </row>
    <row r="167">
      <c r="A167" s="20"/>
      <c r="C167" s="20"/>
      <c r="D167" s="21"/>
    </row>
    <row r="168">
      <c r="A168" s="20"/>
      <c r="C168" s="20"/>
      <c r="D168" s="21"/>
    </row>
    <row r="169">
      <c r="A169" s="20"/>
      <c r="C169" s="20"/>
      <c r="D169" s="21"/>
    </row>
    <row r="170">
      <c r="A170" s="20"/>
      <c r="C170" s="20"/>
      <c r="D170" s="21"/>
    </row>
    <row r="171">
      <c r="A171" s="20"/>
      <c r="C171" s="20"/>
      <c r="D171" s="21"/>
    </row>
    <row r="172">
      <c r="A172" s="20"/>
      <c r="C172" s="20"/>
      <c r="D172" s="21"/>
    </row>
    <row r="173">
      <c r="A173" s="20"/>
      <c r="C173" s="20"/>
      <c r="D173" s="21"/>
    </row>
    <row r="174">
      <c r="A174" s="20"/>
      <c r="C174" s="20"/>
      <c r="D174" s="21"/>
    </row>
    <row r="175">
      <c r="A175" s="20"/>
      <c r="C175" s="20"/>
      <c r="D175" s="21"/>
    </row>
    <row r="176">
      <c r="A176" s="20"/>
      <c r="C176" s="20"/>
      <c r="D176" s="21"/>
    </row>
    <row r="177">
      <c r="A177" s="20"/>
      <c r="C177" s="20"/>
      <c r="D177" s="21"/>
    </row>
    <row r="178">
      <c r="A178" s="20"/>
      <c r="C178" s="20"/>
      <c r="D178" s="21"/>
    </row>
    <row r="179">
      <c r="A179" s="20"/>
      <c r="C179" s="20"/>
      <c r="D179" s="21"/>
    </row>
    <row r="180">
      <c r="A180" s="20"/>
      <c r="C180" s="20"/>
      <c r="D180" s="21"/>
    </row>
    <row r="181">
      <c r="A181" s="20"/>
      <c r="C181" s="20"/>
      <c r="D181" s="21"/>
    </row>
    <row r="182">
      <c r="A182" s="20"/>
      <c r="C182" s="20"/>
      <c r="D182" s="21"/>
    </row>
    <row r="183">
      <c r="A183" s="20"/>
      <c r="C183" s="20"/>
      <c r="D183" s="21"/>
    </row>
    <row r="184">
      <c r="A184" s="20"/>
      <c r="C184" s="20"/>
      <c r="D184" s="21"/>
    </row>
    <row r="185">
      <c r="A185" s="20"/>
      <c r="C185" s="20"/>
      <c r="D185" s="21"/>
    </row>
    <row r="186">
      <c r="A186" s="20"/>
      <c r="C186" s="20"/>
      <c r="D186" s="21"/>
    </row>
    <row r="187">
      <c r="A187" s="20"/>
      <c r="C187" s="20"/>
      <c r="D187" s="21"/>
    </row>
    <row r="188">
      <c r="A188" s="20"/>
      <c r="C188" s="20"/>
      <c r="D188" s="21"/>
    </row>
    <row r="189">
      <c r="A189" s="20"/>
      <c r="C189" s="20"/>
      <c r="D189" s="21"/>
    </row>
    <row r="190">
      <c r="A190" s="20"/>
      <c r="C190" s="20"/>
      <c r="D190" s="21"/>
    </row>
    <row r="191">
      <c r="A191" s="20"/>
      <c r="C191" s="20"/>
      <c r="D191" s="21"/>
    </row>
    <row r="192">
      <c r="A192" s="20"/>
      <c r="C192" s="20"/>
      <c r="D192" s="21"/>
    </row>
    <row r="193">
      <c r="A193" s="20"/>
      <c r="C193" s="20"/>
      <c r="D193" s="21"/>
    </row>
    <row r="194">
      <c r="A194" s="20"/>
      <c r="C194" s="20"/>
      <c r="D194" s="21"/>
    </row>
    <row r="195">
      <c r="A195" s="20"/>
      <c r="C195" s="20"/>
      <c r="D195" s="21"/>
    </row>
    <row r="196">
      <c r="A196" s="20"/>
      <c r="C196" s="20"/>
      <c r="D196" s="21"/>
    </row>
    <row r="197">
      <c r="A197" s="20"/>
      <c r="C197" s="20"/>
      <c r="D197" s="21"/>
    </row>
    <row r="198">
      <c r="A198" s="20"/>
      <c r="C198" s="20"/>
      <c r="D198" s="21"/>
    </row>
    <row r="199">
      <c r="A199" s="20"/>
      <c r="C199" s="20"/>
      <c r="D199" s="21"/>
    </row>
    <row r="200">
      <c r="A200" s="20"/>
      <c r="C200" s="20"/>
      <c r="D200" s="21"/>
    </row>
    <row r="201">
      <c r="A201" s="20"/>
      <c r="C201" s="20"/>
      <c r="D201" s="21"/>
    </row>
    <row r="202">
      <c r="A202" s="20"/>
      <c r="C202" s="20"/>
      <c r="D202" s="21"/>
    </row>
    <row r="203">
      <c r="A203" s="20"/>
      <c r="C203" s="20"/>
      <c r="D203" s="21"/>
    </row>
    <row r="204">
      <c r="A204" s="20"/>
      <c r="C204" s="20"/>
      <c r="D204" s="21"/>
    </row>
    <row r="205">
      <c r="A205" s="20"/>
      <c r="C205" s="20"/>
      <c r="D205" s="21"/>
    </row>
    <row r="206">
      <c r="A206" s="20"/>
      <c r="C206" s="20"/>
      <c r="D206" s="21"/>
    </row>
    <row r="207">
      <c r="A207" s="20"/>
      <c r="C207" s="20"/>
      <c r="D207" s="21"/>
    </row>
    <row r="208">
      <c r="A208" s="20"/>
      <c r="C208" s="20"/>
      <c r="D208" s="21"/>
    </row>
    <row r="209">
      <c r="A209" s="20"/>
      <c r="C209" s="20"/>
      <c r="D209" s="21"/>
    </row>
    <row r="210">
      <c r="A210" s="20"/>
      <c r="C210" s="20"/>
      <c r="D210" s="21"/>
    </row>
    <row r="211">
      <c r="A211" s="20"/>
      <c r="C211" s="20"/>
      <c r="D211" s="21"/>
    </row>
    <row r="212">
      <c r="A212" s="20"/>
      <c r="C212" s="20"/>
      <c r="D212" s="21"/>
    </row>
    <row r="213">
      <c r="A213" s="20"/>
      <c r="C213" s="20"/>
      <c r="D213" s="21"/>
    </row>
    <row r="214">
      <c r="A214" s="20"/>
      <c r="C214" s="20"/>
      <c r="D214" s="21"/>
    </row>
    <row r="215">
      <c r="A215" s="20"/>
      <c r="C215" s="20"/>
      <c r="D215" s="21"/>
    </row>
    <row r="216">
      <c r="A216" s="20"/>
      <c r="C216" s="20"/>
      <c r="D216" s="21"/>
    </row>
    <row r="217">
      <c r="A217" s="20"/>
      <c r="C217" s="20"/>
      <c r="D217" s="21"/>
    </row>
    <row r="218">
      <c r="A218" s="20"/>
      <c r="C218" s="20"/>
      <c r="D218" s="21"/>
    </row>
    <row r="219">
      <c r="A219" s="20"/>
      <c r="C219" s="20"/>
      <c r="D219" s="21"/>
    </row>
    <row r="220">
      <c r="A220" s="20"/>
      <c r="C220" s="20"/>
      <c r="D220" s="21"/>
    </row>
    <row r="221">
      <c r="A221" s="20"/>
      <c r="C221" s="20"/>
      <c r="D221" s="21"/>
    </row>
    <row r="222">
      <c r="A222" s="20"/>
      <c r="C222" s="20"/>
      <c r="D222" s="21"/>
    </row>
    <row r="223">
      <c r="A223" s="20"/>
      <c r="C223" s="20"/>
      <c r="D223" s="21"/>
    </row>
    <row r="224">
      <c r="A224" s="20"/>
      <c r="C224" s="20"/>
      <c r="D224" s="21"/>
    </row>
    <row r="225">
      <c r="A225" s="20"/>
      <c r="C225" s="20"/>
      <c r="D225" s="21"/>
    </row>
    <row r="226">
      <c r="A226" s="20"/>
      <c r="C226" s="20"/>
      <c r="D226" s="21"/>
    </row>
    <row r="227">
      <c r="A227" s="20"/>
      <c r="C227" s="20"/>
      <c r="D227" s="21"/>
    </row>
    <row r="228">
      <c r="A228" s="20"/>
      <c r="C228" s="20"/>
      <c r="D228" s="21"/>
    </row>
    <row r="229">
      <c r="A229" s="20"/>
      <c r="C229" s="20"/>
      <c r="D229" s="21"/>
    </row>
    <row r="230">
      <c r="A230" s="20"/>
      <c r="C230" s="20"/>
      <c r="D230" s="21"/>
    </row>
    <row r="231">
      <c r="A231" s="20"/>
      <c r="C231" s="20"/>
      <c r="D231" s="21"/>
    </row>
    <row r="232">
      <c r="A232" s="20"/>
      <c r="C232" s="20"/>
      <c r="D232" s="21"/>
    </row>
    <row r="233">
      <c r="A233" s="20"/>
      <c r="C233" s="20"/>
      <c r="D233" s="21"/>
    </row>
    <row r="234">
      <c r="A234" s="20"/>
      <c r="C234" s="20"/>
      <c r="D234" s="21"/>
    </row>
    <row r="235">
      <c r="A235" s="20"/>
      <c r="C235" s="20"/>
      <c r="D235" s="21"/>
    </row>
    <row r="236">
      <c r="A236" s="20"/>
      <c r="C236" s="20"/>
      <c r="D236" s="21"/>
    </row>
    <row r="237">
      <c r="A237" s="20"/>
      <c r="C237" s="20"/>
      <c r="D237" s="21"/>
    </row>
    <row r="238">
      <c r="A238" s="20"/>
      <c r="C238" s="20"/>
      <c r="D238" s="21"/>
    </row>
    <row r="239">
      <c r="A239" s="20"/>
      <c r="C239" s="20"/>
      <c r="D239" s="21"/>
    </row>
    <row r="240">
      <c r="A240" s="20"/>
      <c r="C240" s="20"/>
      <c r="D240" s="21"/>
    </row>
    <row r="241">
      <c r="A241" s="20"/>
      <c r="C241" s="20"/>
      <c r="D241" s="21"/>
    </row>
    <row r="242">
      <c r="A242" s="20"/>
      <c r="C242" s="20"/>
      <c r="D242" s="21"/>
    </row>
    <row r="243">
      <c r="A243" s="20"/>
      <c r="C243" s="20"/>
      <c r="D243" s="21"/>
    </row>
    <row r="244">
      <c r="A244" s="20"/>
      <c r="C244" s="20"/>
      <c r="D244" s="21"/>
    </row>
    <row r="245">
      <c r="A245" s="20"/>
      <c r="C245" s="20"/>
      <c r="D245" s="21"/>
    </row>
    <row r="246">
      <c r="A246" s="20"/>
      <c r="C246" s="20"/>
      <c r="D246" s="21"/>
    </row>
    <row r="247">
      <c r="A247" s="20"/>
      <c r="C247" s="20"/>
      <c r="D247" s="21"/>
    </row>
    <row r="248">
      <c r="A248" s="20"/>
      <c r="C248" s="20"/>
      <c r="D248" s="21"/>
    </row>
    <row r="249">
      <c r="A249" s="20"/>
      <c r="C249" s="20"/>
      <c r="D249" s="21"/>
    </row>
    <row r="250">
      <c r="A250" s="20"/>
      <c r="C250" s="20"/>
      <c r="D250" s="21"/>
    </row>
    <row r="251">
      <c r="A251" s="20"/>
      <c r="C251" s="20"/>
      <c r="D251" s="21"/>
    </row>
    <row r="252">
      <c r="A252" s="20"/>
      <c r="C252" s="20"/>
      <c r="D252" s="21"/>
    </row>
    <row r="253">
      <c r="A253" s="20"/>
      <c r="C253" s="20"/>
      <c r="D253" s="21"/>
    </row>
    <row r="254">
      <c r="A254" s="20"/>
      <c r="C254" s="20"/>
      <c r="D254" s="21"/>
    </row>
    <row r="255">
      <c r="A255" s="20"/>
      <c r="C255" s="20"/>
      <c r="D255" s="21"/>
    </row>
    <row r="256">
      <c r="A256" s="20"/>
      <c r="C256" s="20"/>
      <c r="D256" s="21"/>
    </row>
    <row r="257">
      <c r="A257" s="20"/>
      <c r="C257" s="20"/>
      <c r="D257" s="21"/>
    </row>
    <row r="258">
      <c r="A258" s="20"/>
      <c r="C258" s="20"/>
      <c r="D258" s="21"/>
    </row>
    <row r="259">
      <c r="A259" s="20"/>
      <c r="C259" s="20"/>
      <c r="D259" s="21"/>
    </row>
    <row r="260">
      <c r="A260" s="20"/>
      <c r="C260" s="20"/>
      <c r="D260" s="21"/>
    </row>
    <row r="261">
      <c r="A261" s="20"/>
      <c r="C261" s="20"/>
      <c r="D261" s="21"/>
    </row>
    <row r="262">
      <c r="A262" s="20"/>
      <c r="C262" s="20"/>
      <c r="D262" s="21"/>
    </row>
    <row r="263">
      <c r="A263" s="20"/>
      <c r="C263" s="20"/>
      <c r="D263" s="21"/>
    </row>
    <row r="264">
      <c r="A264" s="20"/>
      <c r="C264" s="20"/>
      <c r="D264" s="21"/>
    </row>
    <row r="265">
      <c r="A265" s="20"/>
      <c r="C265" s="20"/>
      <c r="D265" s="21"/>
    </row>
    <row r="266">
      <c r="A266" s="20"/>
      <c r="C266" s="20"/>
      <c r="D266" s="21"/>
    </row>
    <row r="267">
      <c r="A267" s="20"/>
      <c r="C267" s="20"/>
      <c r="D267" s="21"/>
    </row>
    <row r="268">
      <c r="A268" s="20"/>
      <c r="C268" s="20"/>
      <c r="D268" s="21"/>
    </row>
    <row r="269">
      <c r="A269" s="20"/>
      <c r="C269" s="20"/>
      <c r="D269" s="21"/>
    </row>
    <row r="270">
      <c r="A270" s="20"/>
      <c r="C270" s="20"/>
      <c r="D270" s="21"/>
    </row>
    <row r="271">
      <c r="A271" s="20"/>
      <c r="C271" s="20"/>
      <c r="D271" s="21"/>
    </row>
    <row r="272">
      <c r="A272" s="20"/>
      <c r="C272" s="20"/>
      <c r="D272" s="21"/>
    </row>
    <row r="273">
      <c r="A273" s="20"/>
      <c r="C273" s="20"/>
      <c r="D273" s="21"/>
    </row>
    <row r="274">
      <c r="A274" s="20"/>
      <c r="C274" s="20"/>
      <c r="D274" s="21"/>
    </row>
    <row r="275">
      <c r="A275" s="20"/>
      <c r="C275" s="20"/>
      <c r="D275" s="21"/>
    </row>
    <row r="276">
      <c r="A276" s="20"/>
      <c r="C276" s="20"/>
      <c r="D276" s="21"/>
    </row>
    <row r="277">
      <c r="A277" s="20"/>
      <c r="C277" s="20"/>
      <c r="D277" s="21"/>
    </row>
    <row r="278">
      <c r="A278" s="20"/>
      <c r="C278" s="20"/>
      <c r="D278" s="21"/>
    </row>
    <row r="279">
      <c r="A279" s="20"/>
      <c r="C279" s="20"/>
      <c r="D279" s="21"/>
    </row>
    <row r="280">
      <c r="A280" s="20"/>
      <c r="C280" s="20"/>
      <c r="D280" s="21"/>
    </row>
    <row r="281">
      <c r="A281" s="20"/>
      <c r="C281" s="20"/>
      <c r="D281" s="21"/>
    </row>
    <row r="282">
      <c r="A282" s="20"/>
      <c r="C282" s="20"/>
      <c r="D282" s="21"/>
    </row>
    <row r="283">
      <c r="A283" s="20"/>
      <c r="C283" s="20"/>
      <c r="D283" s="21"/>
    </row>
    <row r="284">
      <c r="A284" s="20"/>
      <c r="C284" s="20"/>
      <c r="D284" s="21"/>
    </row>
    <row r="285">
      <c r="A285" s="20"/>
      <c r="C285" s="20"/>
      <c r="D285" s="21"/>
    </row>
    <row r="286">
      <c r="A286" s="20"/>
      <c r="C286" s="20"/>
      <c r="D286" s="21"/>
    </row>
    <row r="287">
      <c r="A287" s="20"/>
      <c r="C287" s="20"/>
      <c r="D287" s="21"/>
    </row>
    <row r="288">
      <c r="A288" s="20"/>
      <c r="C288" s="20"/>
      <c r="D288" s="21"/>
    </row>
    <row r="289">
      <c r="A289" s="20"/>
      <c r="C289" s="20"/>
      <c r="D289" s="21"/>
    </row>
    <row r="290">
      <c r="A290" s="20"/>
      <c r="C290" s="20"/>
      <c r="D290" s="21"/>
    </row>
    <row r="291">
      <c r="A291" s="20"/>
      <c r="C291" s="20"/>
      <c r="D291" s="21"/>
    </row>
    <row r="292">
      <c r="A292" s="20"/>
      <c r="C292" s="20"/>
      <c r="D292" s="21"/>
    </row>
    <row r="293">
      <c r="A293" s="20"/>
      <c r="C293" s="20"/>
      <c r="D293" s="21"/>
    </row>
    <row r="294">
      <c r="A294" s="20"/>
      <c r="C294" s="20"/>
      <c r="D294" s="21"/>
    </row>
    <row r="295">
      <c r="A295" s="20"/>
      <c r="C295" s="20"/>
      <c r="D295" s="21"/>
    </row>
    <row r="296">
      <c r="A296" s="20"/>
      <c r="C296" s="20"/>
      <c r="D296" s="21"/>
    </row>
    <row r="297">
      <c r="A297" s="20"/>
      <c r="C297" s="20"/>
      <c r="D297" s="21"/>
    </row>
    <row r="298">
      <c r="A298" s="20"/>
      <c r="C298" s="20"/>
      <c r="D298" s="21"/>
    </row>
    <row r="299">
      <c r="A299" s="20"/>
      <c r="C299" s="20"/>
      <c r="D299" s="21"/>
    </row>
    <row r="300">
      <c r="A300" s="20"/>
      <c r="C300" s="20"/>
      <c r="D300" s="21"/>
    </row>
    <row r="301">
      <c r="A301" s="20"/>
      <c r="C301" s="20"/>
      <c r="D301" s="21"/>
    </row>
    <row r="302">
      <c r="A302" s="20"/>
      <c r="C302" s="20"/>
      <c r="D302" s="21"/>
    </row>
    <row r="303">
      <c r="A303" s="20"/>
      <c r="C303" s="20"/>
      <c r="D303" s="21"/>
    </row>
    <row r="304">
      <c r="A304" s="20"/>
      <c r="C304" s="20"/>
      <c r="D304" s="21"/>
    </row>
    <row r="305">
      <c r="A305" s="20"/>
      <c r="C305" s="20"/>
      <c r="D305" s="21"/>
    </row>
    <row r="306">
      <c r="A306" s="20"/>
      <c r="C306" s="20"/>
      <c r="D306" s="21"/>
    </row>
    <row r="307">
      <c r="A307" s="20"/>
      <c r="C307" s="20"/>
      <c r="D307" s="21"/>
    </row>
    <row r="308">
      <c r="A308" s="20"/>
      <c r="C308" s="20"/>
      <c r="D308" s="21"/>
    </row>
    <row r="309">
      <c r="A309" s="20"/>
      <c r="C309" s="20"/>
      <c r="D309" s="21"/>
    </row>
    <row r="310">
      <c r="A310" s="20"/>
      <c r="C310" s="20"/>
      <c r="D310" s="21"/>
    </row>
    <row r="311">
      <c r="A311" s="20"/>
      <c r="C311" s="20"/>
      <c r="D311" s="21"/>
    </row>
    <row r="312">
      <c r="A312" s="20"/>
      <c r="C312" s="20"/>
      <c r="D312" s="21"/>
    </row>
    <row r="313">
      <c r="A313" s="20"/>
      <c r="C313" s="20"/>
      <c r="D313" s="21"/>
    </row>
    <row r="314">
      <c r="A314" s="20"/>
      <c r="C314" s="20"/>
      <c r="D314" s="21"/>
    </row>
    <row r="315">
      <c r="A315" s="20"/>
      <c r="C315" s="20"/>
      <c r="D315" s="21"/>
    </row>
    <row r="316">
      <c r="A316" s="20"/>
      <c r="C316" s="20"/>
      <c r="D316" s="21"/>
    </row>
    <row r="317">
      <c r="A317" s="20"/>
      <c r="C317" s="20"/>
      <c r="D317" s="21"/>
    </row>
    <row r="318">
      <c r="A318" s="20"/>
      <c r="C318" s="20"/>
      <c r="D318" s="21"/>
    </row>
    <row r="319">
      <c r="A319" s="20"/>
      <c r="C319" s="20"/>
      <c r="D319" s="21"/>
    </row>
    <row r="320">
      <c r="A320" s="20"/>
      <c r="C320" s="20"/>
      <c r="D320" s="21"/>
    </row>
    <row r="321">
      <c r="A321" s="20"/>
      <c r="C321" s="20"/>
      <c r="D321" s="21"/>
    </row>
    <row r="322">
      <c r="A322" s="20"/>
      <c r="C322" s="20"/>
      <c r="D322" s="21"/>
    </row>
    <row r="323">
      <c r="A323" s="20"/>
      <c r="C323" s="20"/>
      <c r="D323" s="21"/>
    </row>
    <row r="324">
      <c r="A324" s="20"/>
      <c r="C324" s="20"/>
      <c r="D324" s="21"/>
    </row>
    <row r="325">
      <c r="A325" s="20"/>
      <c r="C325" s="20"/>
      <c r="D325" s="21"/>
    </row>
    <row r="326">
      <c r="A326" s="20"/>
      <c r="C326" s="20"/>
      <c r="D326" s="21"/>
    </row>
    <row r="327">
      <c r="A327" s="20"/>
      <c r="C327" s="20"/>
      <c r="D327" s="21"/>
    </row>
    <row r="328">
      <c r="A328" s="20"/>
      <c r="C328" s="20"/>
      <c r="D328" s="21"/>
    </row>
    <row r="329">
      <c r="A329" s="20"/>
      <c r="C329" s="20"/>
      <c r="D329" s="21"/>
    </row>
    <row r="330">
      <c r="A330" s="20"/>
      <c r="C330" s="20"/>
      <c r="D330" s="21"/>
    </row>
    <row r="331">
      <c r="A331" s="20"/>
      <c r="C331" s="20"/>
      <c r="D331" s="21"/>
    </row>
    <row r="332">
      <c r="A332" s="20"/>
      <c r="C332" s="20"/>
      <c r="D332" s="21"/>
    </row>
    <row r="333">
      <c r="A333" s="20"/>
      <c r="C333" s="20"/>
      <c r="D333" s="21"/>
    </row>
    <row r="334">
      <c r="A334" s="20"/>
      <c r="C334" s="20"/>
      <c r="D334" s="21"/>
    </row>
    <row r="335">
      <c r="A335" s="20"/>
      <c r="C335" s="20"/>
      <c r="D335" s="21"/>
    </row>
    <row r="336">
      <c r="A336" s="20"/>
      <c r="C336" s="20"/>
      <c r="D336" s="21"/>
    </row>
    <row r="337">
      <c r="A337" s="20"/>
      <c r="C337" s="20"/>
      <c r="D337" s="21"/>
    </row>
    <row r="338">
      <c r="A338" s="20"/>
      <c r="C338" s="20"/>
      <c r="D338" s="21"/>
    </row>
    <row r="339">
      <c r="A339" s="20"/>
      <c r="C339" s="20"/>
      <c r="D339" s="21"/>
    </row>
    <row r="340">
      <c r="A340" s="20"/>
      <c r="C340" s="20"/>
      <c r="D340" s="21"/>
    </row>
    <row r="341">
      <c r="A341" s="20"/>
      <c r="C341" s="20"/>
      <c r="D341" s="21"/>
    </row>
    <row r="342">
      <c r="A342" s="20"/>
      <c r="C342" s="20"/>
      <c r="D342" s="21"/>
    </row>
    <row r="343">
      <c r="A343" s="20"/>
      <c r="C343" s="20"/>
      <c r="D343" s="21"/>
    </row>
    <row r="344">
      <c r="A344" s="20"/>
      <c r="C344" s="20"/>
      <c r="D344" s="21"/>
    </row>
    <row r="345">
      <c r="A345" s="20"/>
      <c r="C345" s="20"/>
      <c r="D345" s="21"/>
    </row>
    <row r="346">
      <c r="A346" s="20"/>
      <c r="C346" s="20"/>
      <c r="D346" s="21"/>
    </row>
    <row r="347">
      <c r="A347" s="20"/>
      <c r="C347" s="20"/>
      <c r="D347" s="21"/>
    </row>
    <row r="348">
      <c r="A348" s="20"/>
      <c r="C348" s="20"/>
      <c r="D348" s="21"/>
    </row>
    <row r="349">
      <c r="A349" s="20"/>
      <c r="C349" s="20"/>
      <c r="D349" s="21"/>
    </row>
    <row r="350">
      <c r="A350" s="20"/>
      <c r="C350" s="20"/>
      <c r="D350" s="21"/>
    </row>
    <row r="351">
      <c r="A351" s="20"/>
      <c r="C351" s="20"/>
      <c r="D351" s="21"/>
    </row>
    <row r="352">
      <c r="A352" s="20"/>
      <c r="C352" s="20"/>
      <c r="D352" s="21"/>
    </row>
    <row r="353">
      <c r="A353" s="20"/>
      <c r="C353" s="20"/>
      <c r="D353" s="21"/>
    </row>
    <row r="354">
      <c r="A354" s="20"/>
      <c r="C354" s="20"/>
      <c r="D354" s="21"/>
    </row>
    <row r="355">
      <c r="A355" s="20"/>
      <c r="C355" s="20"/>
      <c r="D355" s="21"/>
    </row>
    <row r="356">
      <c r="A356" s="20"/>
      <c r="C356" s="20"/>
      <c r="D356" s="21"/>
    </row>
    <row r="357">
      <c r="A357" s="20"/>
      <c r="C357" s="20"/>
      <c r="D357" s="21"/>
    </row>
    <row r="358">
      <c r="A358" s="20"/>
      <c r="C358" s="20"/>
      <c r="D358" s="21"/>
    </row>
    <row r="359">
      <c r="A359" s="20"/>
      <c r="C359" s="20"/>
      <c r="D359" s="21"/>
    </row>
    <row r="360">
      <c r="A360" s="20"/>
      <c r="C360" s="20"/>
      <c r="D360" s="21"/>
    </row>
    <row r="361">
      <c r="A361" s="20"/>
      <c r="C361" s="20"/>
      <c r="D361" s="21"/>
    </row>
    <row r="362">
      <c r="A362" s="20"/>
      <c r="C362" s="20"/>
      <c r="D362" s="21"/>
    </row>
    <row r="363">
      <c r="A363" s="20"/>
      <c r="C363" s="20"/>
      <c r="D363" s="21"/>
    </row>
    <row r="364">
      <c r="A364" s="20"/>
      <c r="C364" s="20"/>
      <c r="D364" s="21"/>
    </row>
    <row r="365">
      <c r="A365" s="20"/>
      <c r="C365" s="20"/>
      <c r="D365" s="21"/>
    </row>
    <row r="366">
      <c r="A366" s="20"/>
      <c r="C366" s="20"/>
      <c r="D366" s="21"/>
    </row>
    <row r="367">
      <c r="A367" s="20"/>
      <c r="C367" s="20"/>
      <c r="D367" s="21"/>
    </row>
    <row r="368">
      <c r="A368" s="20"/>
      <c r="C368" s="20"/>
      <c r="D368" s="21"/>
    </row>
    <row r="369">
      <c r="A369" s="20"/>
      <c r="C369" s="20"/>
      <c r="D369" s="21"/>
    </row>
    <row r="370">
      <c r="A370" s="20"/>
      <c r="C370" s="20"/>
      <c r="D370" s="21"/>
    </row>
    <row r="371">
      <c r="A371" s="20"/>
      <c r="C371" s="20"/>
      <c r="D371" s="21"/>
    </row>
    <row r="372">
      <c r="A372" s="20"/>
      <c r="C372" s="20"/>
      <c r="D372" s="21"/>
    </row>
    <row r="373">
      <c r="A373" s="20"/>
      <c r="C373" s="20"/>
      <c r="D373" s="21"/>
    </row>
    <row r="374">
      <c r="A374" s="20"/>
      <c r="C374" s="20"/>
      <c r="D374" s="21"/>
    </row>
    <row r="375">
      <c r="A375" s="20"/>
      <c r="C375" s="20"/>
      <c r="D375" s="21"/>
    </row>
    <row r="376">
      <c r="A376" s="20"/>
      <c r="C376" s="20"/>
      <c r="D376" s="21"/>
    </row>
    <row r="377">
      <c r="A377" s="20"/>
      <c r="C377" s="20"/>
      <c r="D377" s="21"/>
    </row>
    <row r="378">
      <c r="A378" s="20"/>
      <c r="C378" s="20"/>
      <c r="D378" s="21"/>
    </row>
    <row r="379">
      <c r="A379" s="20"/>
      <c r="C379" s="20"/>
      <c r="D379" s="21"/>
    </row>
    <row r="380">
      <c r="A380" s="20"/>
      <c r="C380" s="20"/>
      <c r="D380" s="21"/>
    </row>
    <row r="381">
      <c r="A381" s="20"/>
      <c r="C381" s="20"/>
      <c r="D381" s="21"/>
    </row>
    <row r="382">
      <c r="A382" s="20"/>
      <c r="C382" s="20"/>
      <c r="D382" s="21"/>
    </row>
    <row r="383">
      <c r="A383" s="20"/>
      <c r="C383" s="20"/>
      <c r="D383" s="21"/>
    </row>
    <row r="384">
      <c r="A384" s="20"/>
      <c r="C384" s="20"/>
      <c r="D384" s="21"/>
    </row>
    <row r="385">
      <c r="A385" s="20"/>
      <c r="C385" s="20"/>
      <c r="D385" s="21"/>
    </row>
    <row r="386">
      <c r="A386" s="20"/>
      <c r="C386" s="20"/>
      <c r="D386" s="21"/>
    </row>
    <row r="387">
      <c r="A387" s="20"/>
      <c r="C387" s="20"/>
      <c r="D387" s="21"/>
    </row>
    <row r="388">
      <c r="A388" s="20"/>
      <c r="C388" s="20"/>
      <c r="D388" s="21"/>
    </row>
    <row r="389">
      <c r="A389" s="20"/>
      <c r="C389" s="20"/>
      <c r="D389" s="21"/>
    </row>
    <row r="390">
      <c r="A390" s="20"/>
      <c r="C390" s="20"/>
      <c r="D390" s="21"/>
    </row>
    <row r="391">
      <c r="A391" s="20"/>
      <c r="C391" s="20"/>
      <c r="D391" s="21"/>
    </row>
    <row r="392">
      <c r="A392" s="20"/>
      <c r="C392" s="20"/>
      <c r="D392" s="21"/>
    </row>
    <row r="393">
      <c r="A393" s="20"/>
      <c r="C393" s="20"/>
      <c r="D393" s="21"/>
    </row>
    <row r="394">
      <c r="A394" s="20"/>
      <c r="C394" s="20"/>
      <c r="D394" s="21"/>
    </row>
    <row r="395">
      <c r="A395" s="20"/>
      <c r="C395" s="20"/>
      <c r="D395" s="21"/>
    </row>
    <row r="396">
      <c r="A396" s="20"/>
      <c r="C396" s="20"/>
      <c r="D396" s="21"/>
    </row>
    <row r="397">
      <c r="A397" s="20"/>
      <c r="C397" s="20"/>
      <c r="D397" s="21"/>
    </row>
    <row r="398">
      <c r="A398" s="20"/>
      <c r="C398" s="20"/>
      <c r="D398" s="21"/>
    </row>
    <row r="399">
      <c r="A399" s="20"/>
      <c r="C399" s="20"/>
      <c r="D399" s="21"/>
    </row>
    <row r="400">
      <c r="A400" s="20"/>
      <c r="C400" s="20"/>
      <c r="D400" s="21"/>
    </row>
    <row r="401">
      <c r="A401" s="20"/>
      <c r="C401" s="20"/>
      <c r="D401" s="21"/>
    </row>
    <row r="402">
      <c r="A402" s="20"/>
      <c r="C402" s="20"/>
      <c r="D402" s="21"/>
    </row>
    <row r="403">
      <c r="A403" s="20"/>
      <c r="C403" s="20"/>
      <c r="D403" s="21"/>
    </row>
    <row r="404">
      <c r="A404" s="20"/>
      <c r="C404" s="20"/>
      <c r="D404" s="21"/>
    </row>
    <row r="405">
      <c r="A405" s="20"/>
      <c r="C405" s="20"/>
      <c r="D405" s="21"/>
    </row>
    <row r="406">
      <c r="A406" s="20"/>
      <c r="C406" s="20"/>
      <c r="D406" s="21"/>
    </row>
    <row r="407">
      <c r="A407" s="20"/>
      <c r="C407" s="20"/>
      <c r="D407" s="21"/>
    </row>
    <row r="408">
      <c r="A408" s="20"/>
      <c r="C408" s="20"/>
      <c r="D408" s="21"/>
    </row>
    <row r="409">
      <c r="A409" s="20"/>
      <c r="C409" s="20"/>
      <c r="D409" s="21"/>
    </row>
    <row r="410">
      <c r="A410" s="20"/>
      <c r="C410" s="20"/>
      <c r="D410" s="21"/>
    </row>
    <row r="411">
      <c r="A411" s="20"/>
      <c r="C411" s="20"/>
      <c r="D411" s="21"/>
    </row>
    <row r="412">
      <c r="A412" s="20"/>
      <c r="C412" s="20"/>
      <c r="D412" s="21"/>
    </row>
    <row r="413">
      <c r="A413" s="20"/>
      <c r="C413" s="20"/>
      <c r="D413" s="21"/>
    </row>
    <row r="414">
      <c r="A414" s="20"/>
      <c r="C414" s="20"/>
      <c r="D414" s="21"/>
    </row>
    <row r="415">
      <c r="A415" s="20"/>
      <c r="C415" s="20"/>
      <c r="D415" s="21"/>
    </row>
    <row r="416">
      <c r="A416" s="20"/>
      <c r="C416" s="20"/>
      <c r="D416" s="21"/>
    </row>
    <row r="417">
      <c r="A417" s="20"/>
      <c r="C417" s="20"/>
      <c r="D417" s="21"/>
    </row>
    <row r="418">
      <c r="A418" s="20"/>
      <c r="C418" s="20"/>
      <c r="D418" s="21"/>
    </row>
    <row r="419">
      <c r="A419" s="20"/>
      <c r="C419" s="20"/>
      <c r="D419" s="21"/>
    </row>
    <row r="420">
      <c r="A420" s="20"/>
      <c r="C420" s="20"/>
      <c r="D420" s="21"/>
    </row>
    <row r="421">
      <c r="A421" s="20"/>
      <c r="C421" s="20"/>
      <c r="D421" s="21"/>
    </row>
    <row r="422">
      <c r="A422" s="20"/>
      <c r="C422" s="20"/>
      <c r="D422" s="21"/>
    </row>
    <row r="423">
      <c r="A423" s="20"/>
      <c r="C423" s="20"/>
      <c r="D423" s="21"/>
    </row>
    <row r="424">
      <c r="A424" s="20"/>
      <c r="C424" s="20"/>
      <c r="D424" s="21"/>
    </row>
    <row r="425">
      <c r="A425" s="20"/>
      <c r="C425" s="20"/>
      <c r="D425" s="21"/>
    </row>
    <row r="426">
      <c r="A426" s="20"/>
      <c r="C426" s="20"/>
      <c r="D426" s="21"/>
    </row>
    <row r="427">
      <c r="A427" s="20"/>
      <c r="C427" s="20"/>
      <c r="D427" s="21"/>
    </row>
    <row r="428">
      <c r="A428" s="20"/>
      <c r="C428" s="20"/>
      <c r="D428" s="21"/>
    </row>
    <row r="429">
      <c r="A429" s="20"/>
      <c r="C429" s="20"/>
      <c r="D429" s="21"/>
    </row>
    <row r="430">
      <c r="A430" s="20"/>
      <c r="C430" s="20"/>
      <c r="D430" s="21"/>
    </row>
    <row r="431">
      <c r="A431" s="20"/>
      <c r="C431" s="20"/>
      <c r="D431" s="21"/>
    </row>
    <row r="432">
      <c r="A432" s="20"/>
      <c r="C432" s="20"/>
      <c r="D432" s="21"/>
    </row>
    <row r="433">
      <c r="A433" s="20"/>
      <c r="C433" s="20"/>
      <c r="D433" s="21"/>
    </row>
    <row r="434">
      <c r="A434" s="20"/>
      <c r="C434" s="20"/>
      <c r="D434" s="21"/>
    </row>
    <row r="435">
      <c r="A435" s="20"/>
      <c r="C435" s="20"/>
      <c r="D435" s="21"/>
    </row>
    <row r="436">
      <c r="A436" s="20"/>
      <c r="C436" s="20"/>
      <c r="D436" s="21"/>
    </row>
    <row r="437">
      <c r="A437" s="20"/>
      <c r="C437" s="20"/>
      <c r="D437" s="21"/>
    </row>
    <row r="438">
      <c r="A438" s="20"/>
      <c r="C438" s="20"/>
      <c r="D438" s="21"/>
    </row>
    <row r="439">
      <c r="A439" s="20"/>
      <c r="C439" s="20"/>
      <c r="D439" s="21"/>
    </row>
    <row r="440">
      <c r="A440" s="20"/>
      <c r="C440" s="20"/>
      <c r="D440" s="21"/>
    </row>
    <row r="441">
      <c r="A441" s="20"/>
      <c r="C441" s="20"/>
      <c r="D441" s="21"/>
    </row>
    <row r="442">
      <c r="A442" s="20"/>
      <c r="C442" s="20"/>
      <c r="D442" s="21"/>
    </row>
    <row r="443">
      <c r="A443" s="20"/>
      <c r="C443" s="20"/>
      <c r="D443" s="21"/>
    </row>
    <row r="444">
      <c r="A444" s="20"/>
      <c r="C444" s="20"/>
      <c r="D444" s="21"/>
    </row>
    <row r="445">
      <c r="A445" s="20"/>
      <c r="C445" s="20"/>
      <c r="D445" s="21"/>
    </row>
    <row r="446">
      <c r="A446" s="20"/>
      <c r="C446" s="20"/>
      <c r="D446" s="21"/>
    </row>
    <row r="447">
      <c r="A447" s="20"/>
      <c r="C447" s="20"/>
      <c r="D447" s="21"/>
    </row>
    <row r="448">
      <c r="A448" s="20"/>
      <c r="C448" s="20"/>
      <c r="D448" s="21"/>
    </row>
    <row r="449">
      <c r="A449" s="20"/>
      <c r="C449" s="20"/>
      <c r="D449" s="21"/>
    </row>
    <row r="450">
      <c r="A450" s="20"/>
      <c r="C450" s="20"/>
      <c r="D450" s="21"/>
    </row>
    <row r="451">
      <c r="A451" s="20"/>
      <c r="C451" s="20"/>
      <c r="D451" s="21"/>
    </row>
    <row r="452">
      <c r="A452" s="20"/>
      <c r="C452" s="20"/>
      <c r="D452" s="21"/>
    </row>
    <row r="453">
      <c r="A453" s="20"/>
      <c r="C453" s="20"/>
      <c r="D453" s="21"/>
    </row>
    <row r="454">
      <c r="A454" s="20"/>
      <c r="C454" s="20"/>
      <c r="D454" s="21"/>
    </row>
    <row r="455">
      <c r="A455" s="20"/>
      <c r="C455" s="20"/>
      <c r="D455" s="21"/>
    </row>
    <row r="456">
      <c r="A456" s="20"/>
      <c r="C456" s="20"/>
      <c r="D456" s="21"/>
    </row>
    <row r="457">
      <c r="A457" s="20"/>
      <c r="C457" s="20"/>
      <c r="D457" s="21"/>
    </row>
    <row r="458">
      <c r="A458" s="20"/>
      <c r="C458" s="20"/>
      <c r="D458" s="21"/>
    </row>
    <row r="459">
      <c r="A459" s="20"/>
      <c r="C459" s="20"/>
      <c r="D459" s="21"/>
    </row>
    <row r="460">
      <c r="A460" s="20"/>
      <c r="C460" s="20"/>
      <c r="D460" s="21"/>
    </row>
    <row r="461">
      <c r="A461" s="20"/>
      <c r="C461" s="20"/>
      <c r="D461" s="21"/>
    </row>
    <row r="462">
      <c r="A462" s="20"/>
      <c r="C462" s="20"/>
      <c r="D462" s="21"/>
    </row>
    <row r="463">
      <c r="A463" s="20"/>
      <c r="C463" s="20"/>
      <c r="D463" s="21"/>
    </row>
    <row r="464">
      <c r="A464" s="20"/>
      <c r="C464" s="20"/>
      <c r="D464" s="21"/>
    </row>
    <row r="465">
      <c r="A465" s="20"/>
      <c r="C465" s="20"/>
      <c r="D465" s="21"/>
    </row>
    <row r="466">
      <c r="A466" s="20"/>
      <c r="C466" s="20"/>
      <c r="D466" s="21"/>
    </row>
    <row r="467">
      <c r="A467" s="20"/>
      <c r="C467" s="20"/>
      <c r="D467" s="21"/>
    </row>
    <row r="468">
      <c r="A468" s="20"/>
      <c r="C468" s="20"/>
      <c r="D468" s="21"/>
    </row>
    <row r="469">
      <c r="A469" s="20"/>
      <c r="C469" s="20"/>
      <c r="D469" s="21"/>
    </row>
    <row r="470">
      <c r="A470" s="20"/>
      <c r="C470" s="20"/>
      <c r="D470" s="21"/>
    </row>
    <row r="471">
      <c r="A471" s="20"/>
      <c r="C471" s="20"/>
      <c r="D471" s="21"/>
    </row>
    <row r="472">
      <c r="A472" s="20"/>
      <c r="C472" s="20"/>
      <c r="D472" s="21"/>
    </row>
    <row r="473">
      <c r="A473" s="20"/>
      <c r="C473" s="20"/>
      <c r="D473" s="21"/>
    </row>
    <row r="474">
      <c r="A474" s="20"/>
      <c r="C474" s="20"/>
      <c r="D474" s="21"/>
    </row>
    <row r="475">
      <c r="A475" s="20"/>
      <c r="C475" s="20"/>
      <c r="D475" s="21"/>
    </row>
    <row r="476">
      <c r="A476" s="20"/>
      <c r="C476" s="20"/>
      <c r="D476" s="21"/>
    </row>
    <row r="477">
      <c r="A477" s="20"/>
      <c r="C477" s="20"/>
      <c r="D477" s="21"/>
    </row>
    <row r="478">
      <c r="A478" s="20"/>
      <c r="C478" s="20"/>
      <c r="D478" s="21"/>
    </row>
    <row r="479">
      <c r="A479" s="20"/>
      <c r="C479" s="20"/>
      <c r="D479" s="21"/>
    </row>
    <row r="480">
      <c r="A480" s="20"/>
      <c r="C480" s="20"/>
      <c r="D480" s="21"/>
    </row>
    <row r="481">
      <c r="A481" s="20"/>
      <c r="C481" s="20"/>
      <c r="D481" s="21"/>
    </row>
    <row r="482">
      <c r="A482" s="20"/>
      <c r="C482" s="20"/>
      <c r="D482" s="21"/>
    </row>
    <row r="483">
      <c r="A483" s="20"/>
      <c r="C483" s="20"/>
      <c r="D483" s="21"/>
    </row>
    <row r="484">
      <c r="A484" s="20"/>
      <c r="C484" s="20"/>
      <c r="D484" s="21"/>
    </row>
    <row r="485">
      <c r="A485" s="20"/>
      <c r="C485" s="20"/>
      <c r="D485" s="21"/>
    </row>
    <row r="486">
      <c r="A486" s="20"/>
      <c r="C486" s="20"/>
      <c r="D486" s="21"/>
    </row>
    <row r="487">
      <c r="A487" s="20"/>
      <c r="C487" s="20"/>
      <c r="D487" s="21"/>
    </row>
    <row r="488">
      <c r="A488" s="20"/>
      <c r="C488" s="20"/>
      <c r="D488" s="21"/>
    </row>
    <row r="489">
      <c r="A489" s="20"/>
      <c r="C489" s="20"/>
      <c r="D489" s="21"/>
    </row>
    <row r="490">
      <c r="A490" s="20"/>
      <c r="C490" s="20"/>
      <c r="D490" s="21"/>
    </row>
    <row r="491">
      <c r="A491" s="20"/>
      <c r="C491" s="20"/>
      <c r="D491" s="21"/>
    </row>
    <row r="492">
      <c r="A492" s="20"/>
      <c r="C492" s="20"/>
      <c r="D492" s="21"/>
    </row>
    <row r="493">
      <c r="A493" s="20"/>
      <c r="C493" s="20"/>
      <c r="D493" s="21"/>
    </row>
    <row r="494">
      <c r="A494" s="20"/>
      <c r="C494" s="20"/>
      <c r="D494" s="21"/>
    </row>
    <row r="495">
      <c r="A495" s="20"/>
      <c r="C495" s="20"/>
      <c r="D495" s="21"/>
    </row>
    <row r="496">
      <c r="A496" s="20"/>
      <c r="C496" s="20"/>
      <c r="D496" s="21"/>
    </row>
    <row r="497">
      <c r="A497" s="20"/>
      <c r="C497" s="20"/>
      <c r="D497" s="21"/>
    </row>
    <row r="498">
      <c r="A498" s="20"/>
      <c r="C498" s="20"/>
      <c r="D498" s="21"/>
    </row>
    <row r="499">
      <c r="A499" s="20"/>
      <c r="C499" s="20"/>
      <c r="D499" s="21"/>
    </row>
    <row r="500">
      <c r="A500" s="20"/>
      <c r="C500" s="20"/>
      <c r="D500" s="21"/>
    </row>
    <row r="501">
      <c r="A501" s="20"/>
      <c r="C501" s="20"/>
      <c r="D501" s="21"/>
    </row>
    <row r="502">
      <c r="A502" s="20"/>
      <c r="C502" s="20"/>
      <c r="D502" s="21"/>
    </row>
    <row r="503">
      <c r="A503" s="20"/>
      <c r="C503" s="20"/>
      <c r="D503" s="21"/>
    </row>
    <row r="504">
      <c r="A504" s="20"/>
      <c r="C504" s="20"/>
      <c r="D504" s="21"/>
    </row>
    <row r="505">
      <c r="A505" s="20"/>
      <c r="C505" s="20"/>
      <c r="D505" s="21"/>
    </row>
    <row r="506">
      <c r="A506" s="20"/>
      <c r="C506" s="20"/>
      <c r="D506" s="21"/>
    </row>
    <row r="507">
      <c r="A507" s="20"/>
      <c r="C507" s="20"/>
      <c r="D507" s="21"/>
    </row>
    <row r="508">
      <c r="A508" s="20"/>
      <c r="C508" s="20"/>
      <c r="D508" s="21"/>
    </row>
    <row r="509">
      <c r="A509" s="20"/>
      <c r="C509" s="20"/>
      <c r="D509" s="21"/>
    </row>
    <row r="510">
      <c r="A510" s="20"/>
      <c r="C510" s="20"/>
      <c r="D510" s="21"/>
    </row>
    <row r="511">
      <c r="A511" s="20"/>
      <c r="C511" s="20"/>
      <c r="D511" s="21"/>
    </row>
    <row r="512">
      <c r="A512" s="20"/>
      <c r="C512" s="20"/>
      <c r="D512" s="21"/>
    </row>
    <row r="513">
      <c r="A513" s="20"/>
      <c r="C513" s="20"/>
      <c r="D513" s="21"/>
    </row>
    <row r="514">
      <c r="A514" s="20"/>
      <c r="C514" s="20"/>
      <c r="D514" s="21"/>
    </row>
    <row r="515">
      <c r="A515" s="20"/>
      <c r="C515" s="20"/>
      <c r="D515" s="21"/>
    </row>
    <row r="516">
      <c r="A516" s="20"/>
      <c r="C516" s="20"/>
      <c r="D516" s="21"/>
    </row>
    <row r="517">
      <c r="A517" s="20"/>
      <c r="C517" s="20"/>
      <c r="D517" s="21"/>
    </row>
    <row r="518">
      <c r="A518" s="20"/>
      <c r="C518" s="20"/>
      <c r="D518" s="21"/>
    </row>
    <row r="519">
      <c r="A519" s="20"/>
      <c r="C519" s="20"/>
      <c r="D519" s="21"/>
    </row>
    <row r="520">
      <c r="A520" s="20"/>
      <c r="C520" s="20"/>
      <c r="D520" s="21"/>
    </row>
    <row r="521">
      <c r="A521" s="20"/>
      <c r="C521" s="20"/>
      <c r="D521" s="21"/>
    </row>
    <row r="522">
      <c r="A522" s="20"/>
      <c r="C522" s="20"/>
      <c r="D522" s="21"/>
    </row>
    <row r="523">
      <c r="A523" s="20"/>
      <c r="C523" s="20"/>
      <c r="D523" s="21"/>
    </row>
    <row r="524">
      <c r="A524" s="20"/>
      <c r="C524" s="20"/>
      <c r="D524" s="21"/>
    </row>
    <row r="525">
      <c r="A525" s="20"/>
      <c r="C525" s="20"/>
      <c r="D525" s="21"/>
    </row>
    <row r="526">
      <c r="A526" s="20"/>
      <c r="C526" s="20"/>
      <c r="D526" s="21"/>
    </row>
    <row r="527">
      <c r="A527" s="20"/>
      <c r="C527" s="20"/>
      <c r="D527" s="21"/>
    </row>
    <row r="528">
      <c r="A528" s="20"/>
      <c r="C528" s="20"/>
      <c r="D528" s="21"/>
    </row>
    <row r="529">
      <c r="A529" s="20"/>
      <c r="C529" s="20"/>
      <c r="D529" s="21"/>
    </row>
    <row r="530">
      <c r="A530" s="20"/>
      <c r="C530" s="20"/>
      <c r="D530" s="21"/>
    </row>
    <row r="531">
      <c r="A531" s="20"/>
      <c r="C531" s="20"/>
      <c r="D531" s="21"/>
    </row>
    <row r="532">
      <c r="A532" s="20"/>
      <c r="C532" s="20"/>
      <c r="D532" s="21"/>
    </row>
    <row r="533">
      <c r="A533" s="20"/>
      <c r="C533" s="20"/>
      <c r="D533" s="21"/>
    </row>
    <row r="534">
      <c r="A534" s="20"/>
      <c r="C534" s="20"/>
      <c r="D534" s="21"/>
    </row>
    <row r="535">
      <c r="A535" s="20"/>
      <c r="C535" s="20"/>
      <c r="D535" s="21"/>
    </row>
    <row r="536">
      <c r="A536" s="20"/>
      <c r="C536" s="20"/>
      <c r="D536" s="21"/>
    </row>
    <row r="537">
      <c r="A537" s="20"/>
      <c r="C537" s="20"/>
      <c r="D537" s="21"/>
    </row>
    <row r="538">
      <c r="A538" s="20"/>
      <c r="C538" s="20"/>
      <c r="D538" s="21"/>
    </row>
    <row r="539">
      <c r="A539" s="20"/>
      <c r="C539" s="20"/>
      <c r="D539" s="21"/>
    </row>
    <row r="540">
      <c r="A540" s="20"/>
      <c r="C540" s="20"/>
      <c r="D540" s="21"/>
    </row>
    <row r="541">
      <c r="A541" s="20"/>
      <c r="C541" s="20"/>
      <c r="D541" s="21"/>
    </row>
    <row r="542">
      <c r="A542" s="20"/>
      <c r="C542" s="20"/>
      <c r="D542" s="21"/>
    </row>
    <row r="543">
      <c r="A543" s="20"/>
      <c r="C543" s="20"/>
      <c r="D543" s="21"/>
    </row>
    <row r="544">
      <c r="A544" s="20"/>
      <c r="C544" s="20"/>
      <c r="D544" s="21"/>
    </row>
    <row r="545">
      <c r="A545" s="20"/>
      <c r="C545" s="20"/>
      <c r="D545" s="21"/>
    </row>
    <row r="546">
      <c r="A546" s="20"/>
      <c r="C546" s="20"/>
      <c r="D546" s="21"/>
    </row>
    <row r="547">
      <c r="A547" s="20"/>
      <c r="C547" s="20"/>
      <c r="D547" s="21"/>
    </row>
    <row r="548">
      <c r="A548" s="20"/>
      <c r="C548" s="20"/>
      <c r="D548" s="21"/>
    </row>
    <row r="549">
      <c r="A549" s="20"/>
      <c r="C549" s="20"/>
      <c r="D549" s="21"/>
    </row>
    <row r="550">
      <c r="A550" s="20"/>
      <c r="C550" s="20"/>
      <c r="D550" s="21"/>
    </row>
    <row r="551">
      <c r="A551" s="20"/>
      <c r="C551" s="20"/>
      <c r="D551" s="21"/>
    </row>
    <row r="552">
      <c r="A552" s="20"/>
      <c r="C552" s="20"/>
      <c r="D552" s="21"/>
    </row>
    <row r="553">
      <c r="A553" s="20"/>
      <c r="C553" s="20"/>
      <c r="D553" s="21"/>
    </row>
    <row r="554">
      <c r="A554" s="20"/>
      <c r="C554" s="20"/>
      <c r="D554" s="21"/>
    </row>
    <row r="555">
      <c r="A555" s="20"/>
      <c r="C555" s="20"/>
      <c r="D555" s="21"/>
    </row>
    <row r="556">
      <c r="A556" s="20"/>
      <c r="C556" s="20"/>
      <c r="D556" s="21"/>
    </row>
    <row r="557">
      <c r="A557" s="20"/>
      <c r="C557" s="20"/>
      <c r="D557" s="21"/>
    </row>
    <row r="558">
      <c r="A558" s="20"/>
      <c r="C558" s="20"/>
      <c r="D558" s="21"/>
    </row>
    <row r="559">
      <c r="A559" s="20"/>
      <c r="C559" s="20"/>
      <c r="D559" s="21"/>
    </row>
    <row r="560">
      <c r="A560" s="20"/>
      <c r="C560" s="20"/>
      <c r="D560" s="21"/>
    </row>
    <row r="561">
      <c r="A561" s="20"/>
      <c r="C561" s="20"/>
      <c r="D561" s="21"/>
    </row>
    <row r="562">
      <c r="A562" s="20"/>
      <c r="C562" s="20"/>
      <c r="D562" s="21"/>
    </row>
    <row r="563">
      <c r="A563" s="20"/>
      <c r="C563" s="20"/>
      <c r="D563" s="21"/>
    </row>
    <row r="564">
      <c r="A564" s="20"/>
      <c r="C564" s="20"/>
      <c r="D564" s="21"/>
    </row>
    <row r="565">
      <c r="A565" s="20"/>
      <c r="C565" s="20"/>
      <c r="D565" s="21"/>
    </row>
    <row r="566">
      <c r="A566" s="20"/>
      <c r="C566" s="20"/>
      <c r="D566" s="21"/>
    </row>
    <row r="567">
      <c r="A567" s="20"/>
      <c r="C567" s="20"/>
      <c r="D567" s="21"/>
    </row>
    <row r="568">
      <c r="A568" s="20"/>
      <c r="C568" s="20"/>
      <c r="D568" s="21"/>
    </row>
    <row r="569">
      <c r="A569" s="20"/>
      <c r="C569" s="20"/>
      <c r="D569" s="21"/>
    </row>
    <row r="570">
      <c r="A570" s="20"/>
      <c r="C570" s="20"/>
      <c r="D570" s="21"/>
    </row>
    <row r="571">
      <c r="A571" s="20"/>
      <c r="C571" s="20"/>
      <c r="D571" s="21"/>
    </row>
    <row r="572">
      <c r="A572" s="20"/>
      <c r="C572" s="20"/>
      <c r="D572" s="21"/>
    </row>
    <row r="573">
      <c r="A573" s="20"/>
      <c r="C573" s="20"/>
      <c r="D573" s="21"/>
    </row>
    <row r="574">
      <c r="A574" s="20"/>
      <c r="C574" s="20"/>
      <c r="D574" s="21"/>
    </row>
    <row r="575">
      <c r="A575" s="20"/>
      <c r="C575" s="20"/>
      <c r="D575" s="21"/>
    </row>
    <row r="576">
      <c r="A576" s="20"/>
      <c r="C576" s="20"/>
      <c r="D576" s="21"/>
    </row>
    <row r="577">
      <c r="A577" s="20"/>
      <c r="C577" s="20"/>
      <c r="D577" s="21"/>
    </row>
    <row r="578">
      <c r="A578" s="20"/>
      <c r="C578" s="20"/>
      <c r="D578" s="21"/>
    </row>
    <row r="579">
      <c r="A579" s="20"/>
      <c r="C579" s="20"/>
      <c r="D579" s="21"/>
    </row>
    <row r="580">
      <c r="A580" s="20"/>
      <c r="C580" s="20"/>
      <c r="D580" s="21"/>
    </row>
    <row r="581">
      <c r="A581" s="20"/>
      <c r="C581" s="20"/>
      <c r="D581" s="21"/>
    </row>
    <row r="582">
      <c r="A582" s="20"/>
      <c r="C582" s="20"/>
      <c r="D582" s="21"/>
    </row>
    <row r="583">
      <c r="A583" s="20"/>
      <c r="C583" s="20"/>
      <c r="D583" s="21"/>
    </row>
    <row r="584">
      <c r="A584" s="20"/>
      <c r="C584" s="20"/>
      <c r="D584" s="21"/>
    </row>
    <row r="585">
      <c r="A585" s="20"/>
      <c r="C585" s="20"/>
      <c r="D585" s="21"/>
    </row>
    <row r="586">
      <c r="A586" s="20"/>
      <c r="C586" s="20"/>
      <c r="D586" s="21"/>
    </row>
    <row r="587">
      <c r="A587" s="20"/>
      <c r="C587" s="20"/>
      <c r="D587" s="21"/>
    </row>
    <row r="588">
      <c r="A588" s="20"/>
      <c r="C588" s="20"/>
      <c r="D588" s="21"/>
    </row>
    <row r="589">
      <c r="A589" s="20"/>
      <c r="C589" s="20"/>
      <c r="D589" s="21"/>
    </row>
    <row r="590">
      <c r="A590" s="20"/>
      <c r="C590" s="20"/>
      <c r="D590" s="21"/>
    </row>
    <row r="591">
      <c r="A591" s="20"/>
      <c r="C591" s="20"/>
      <c r="D591" s="21"/>
    </row>
    <row r="592">
      <c r="A592" s="20"/>
      <c r="C592" s="20"/>
      <c r="D592" s="21"/>
    </row>
    <row r="593">
      <c r="A593" s="20"/>
      <c r="C593" s="20"/>
      <c r="D593" s="21"/>
    </row>
    <row r="594">
      <c r="A594" s="20"/>
      <c r="C594" s="20"/>
      <c r="D594" s="21"/>
    </row>
    <row r="595">
      <c r="A595" s="20"/>
      <c r="C595" s="20"/>
      <c r="D595" s="21"/>
    </row>
    <row r="596">
      <c r="A596" s="20"/>
      <c r="C596" s="20"/>
      <c r="D596" s="21"/>
    </row>
    <row r="597">
      <c r="A597" s="20"/>
      <c r="C597" s="20"/>
      <c r="D597" s="21"/>
    </row>
    <row r="598">
      <c r="A598" s="20"/>
      <c r="C598" s="20"/>
      <c r="D598" s="21"/>
    </row>
    <row r="599">
      <c r="A599" s="20"/>
      <c r="C599" s="20"/>
      <c r="D599" s="21"/>
    </row>
    <row r="600">
      <c r="A600" s="20"/>
      <c r="C600" s="20"/>
      <c r="D600" s="21"/>
    </row>
    <row r="601">
      <c r="A601" s="20"/>
      <c r="C601" s="20"/>
      <c r="D601" s="21"/>
    </row>
    <row r="602">
      <c r="A602" s="20"/>
      <c r="C602" s="20"/>
      <c r="D602" s="21"/>
    </row>
    <row r="603">
      <c r="A603" s="20"/>
      <c r="C603" s="20"/>
      <c r="D603" s="21"/>
    </row>
    <row r="604">
      <c r="A604" s="20"/>
      <c r="C604" s="20"/>
      <c r="D604" s="21"/>
    </row>
    <row r="605">
      <c r="A605" s="20"/>
      <c r="C605" s="20"/>
      <c r="D605" s="21"/>
    </row>
    <row r="606">
      <c r="A606" s="20"/>
      <c r="C606" s="20"/>
      <c r="D606" s="21"/>
    </row>
    <row r="607">
      <c r="A607" s="20"/>
      <c r="C607" s="20"/>
      <c r="D607" s="21"/>
    </row>
    <row r="608">
      <c r="A608" s="20"/>
      <c r="C608" s="20"/>
      <c r="D608" s="21"/>
    </row>
    <row r="609">
      <c r="A609" s="20"/>
      <c r="C609" s="20"/>
      <c r="D609" s="21"/>
    </row>
    <row r="610">
      <c r="A610" s="20"/>
      <c r="C610" s="20"/>
      <c r="D610" s="21"/>
    </row>
    <row r="611">
      <c r="A611" s="20"/>
      <c r="C611" s="20"/>
      <c r="D611" s="21"/>
    </row>
    <row r="612">
      <c r="A612" s="20"/>
      <c r="C612" s="20"/>
      <c r="D612" s="21"/>
    </row>
    <row r="613">
      <c r="A613" s="20"/>
      <c r="C613" s="20"/>
      <c r="D613" s="21"/>
    </row>
    <row r="614">
      <c r="A614" s="20"/>
      <c r="C614" s="20"/>
      <c r="D614" s="21"/>
    </row>
    <row r="615">
      <c r="A615" s="20"/>
      <c r="C615" s="20"/>
      <c r="D615" s="21"/>
    </row>
    <row r="616">
      <c r="A616" s="20"/>
      <c r="C616" s="20"/>
      <c r="D616" s="21"/>
    </row>
    <row r="617">
      <c r="A617" s="20"/>
      <c r="C617" s="20"/>
      <c r="D617" s="21"/>
    </row>
    <row r="618">
      <c r="A618" s="20"/>
      <c r="C618" s="20"/>
      <c r="D618" s="21"/>
    </row>
    <row r="619">
      <c r="A619" s="20"/>
      <c r="C619" s="20"/>
      <c r="D619" s="21"/>
    </row>
    <row r="620">
      <c r="A620" s="20"/>
      <c r="C620" s="20"/>
      <c r="D620" s="21"/>
    </row>
    <row r="621">
      <c r="A621" s="20"/>
      <c r="C621" s="20"/>
      <c r="D621" s="21"/>
    </row>
    <row r="622">
      <c r="A622" s="20"/>
      <c r="C622" s="20"/>
      <c r="D622" s="21"/>
    </row>
    <row r="623">
      <c r="A623" s="20"/>
      <c r="C623" s="20"/>
      <c r="D623" s="21"/>
    </row>
    <row r="624">
      <c r="A624" s="20"/>
      <c r="C624" s="20"/>
      <c r="D624" s="21"/>
    </row>
    <row r="625">
      <c r="A625" s="20"/>
      <c r="C625" s="20"/>
      <c r="D625" s="21"/>
    </row>
    <row r="626">
      <c r="A626" s="20"/>
      <c r="C626" s="20"/>
      <c r="D626" s="21"/>
    </row>
    <row r="627">
      <c r="A627" s="20"/>
      <c r="C627" s="20"/>
      <c r="D627" s="21"/>
    </row>
    <row r="628">
      <c r="A628" s="20"/>
      <c r="C628" s="20"/>
      <c r="D628" s="21"/>
    </row>
    <row r="629">
      <c r="A629" s="20"/>
      <c r="C629" s="20"/>
      <c r="D629" s="21"/>
    </row>
    <row r="630">
      <c r="A630" s="20"/>
      <c r="C630" s="20"/>
      <c r="D630" s="21"/>
    </row>
    <row r="631">
      <c r="A631" s="20"/>
      <c r="C631" s="20"/>
      <c r="D631" s="21"/>
    </row>
    <row r="632">
      <c r="A632" s="20"/>
      <c r="C632" s="20"/>
      <c r="D632" s="21"/>
    </row>
    <row r="633">
      <c r="A633" s="20"/>
      <c r="C633" s="20"/>
      <c r="D633" s="21"/>
    </row>
    <row r="634">
      <c r="A634" s="20"/>
      <c r="C634" s="20"/>
      <c r="D634" s="21"/>
    </row>
    <row r="635">
      <c r="A635" s="20"/>
      <c r="C635" s="20"/>
      <c r="D635" s="21"/>
    </row>
    <row r="636">
      <c r="A636" s="20"/>
      <c r="C636" s="20"/>
      <c r="D636" s="21"/>
    </row>
    <row r="637">
      <c r="A637" s="20"/>
      <c r="C637" s="20"/>
      <c r="D637" s="21"/>
    </row>
    <row r="638">
      <c r="A638" s="20"/>
      <c r="C638" s="20"/>
      <c r="D638" s="21"/>
    </row>
    <row r="639">
      <c r="A639" s="20"/>
      <c r="C639" s="20"/>
      <c r="D639" s="21"/>
    </row>
    <row r="640">
      <c r="A640" s="20"/>
      <c r="C640" s="20"/>
      <c r="D640" s="21"/>
    </row>
    <row r="641">
      <c r="A641" s="20"/>
      <c r="C641" s="20"/>
      <c r="D641" s="21"/>
    </row>
    <row r="642">
      <c r="A642" s="20"/>
      <c r="C642" s="20"/>
      <c r="D642" s="21"/>
    </row>
    <row r="643">
      <c r="A643" s="20"/>
      <c r="C643" s="20"/>
      <c r="D643" s="21"/>
    </row>
    <row r="644">
      <c r="A644" s="20"/>
      <c r="C644" s="20"/>
      <c r="D644" s="21"/>
    </row>
    <row r="645">
      <c r="A645" s="20"/>
      <c r="C645" s="20"/>
      <c r="D645" s="21"/>
    </row>
    <row r="646">
      <c r="A646" s="20"/>
      <c r="C646" s="20"/>
      <c r="D646" s="21"/>
    </row>
    <row r="647">
      <c r="A647" s="20"/>
      <c r="C647" s="20"/>
      <c r="D647" s="21"/>
    </row>
    <row r="648">
      <c r="A648" s="20"/>
      <c r="C648" s="20"/>
      <c r="D648" s="21"/>
    </row>
    <row r="649">
      <c r="A649" s="20"/>
      <c r="C649" s="20"/>
      <c r="D649" s="21"/>
    </row>
    <row r="650">
      <c r="A650" s="20"/>
      <c r="C650" s="20"/>
      <c r="D650" s="21"/>
    </row>
    <row r="651">
      <c r="A651" s="20"/>
      <c r="C651" s="20"/>
      <c r="D651" s="21"/>
    </row>
    <row r="652">
      <c r="A652" s="20"/>
      <c r="C652" s="20"/>
      <c r="D652" s="21"/>
    </row>
    <row r="653">
      <c r="A653" s="20"/>
      <c r="C653" s="20"/>
      <c r="D653" s="21"/>
    </row>
    <row r="654">
      <c r="A654" s="20"/>
      <c r="C654" s="20"/>
      <c r="D654" s="21"/>
    </row>
    <row r="655">
      <c r="A655" s="20"/>
      <c r="C655" s="20"/>
      <c r="D655" s="21"/>
    </row>
    <row r="656">
      <c r="A656" s="20"/>
      <c r="C656" s="20"/>
      <c r="D656" s="21"/>
    </row>
    <row r="657">
      <c r="A657" s="20"/>
      <c r="C657" s="20"/>
      <c r="D657" s="21"/>
    </row>
    <row r="658">
      <c r="A658" s="20"/>
      <c r="C658" s="20"/>
      <c r="D658" s="21"/>
    </row>
    <row r="659">
      <c r="A659" s="20"/>
      <c r="C659" s="20"/>
      <c r="D659" s="21"/>
    </row>
    <row r="660">
      <c r="A660" s="20"/>
      <c r="C660" s="20"/>
      <c r="D660" s="21"/>
    </row>
    <row r="661">
      <c r="A661" s="20"/>
      <c r="C661" s="20"/>
      <c r="D661" s="21"/>
    </row>
    <row r="662">
      <c r="A662" s="20"/>
      <c r="C662" s="20"/>
      <c r="D662" s="21"/>
    </row>
    <row r="663">
      <c r="A663" s="20"/>
      <c r="C663" s="20"/>
      <c r="D663" s="21"/>
    </row>
    <row r="664">
      <c r="A664" s="20"/>
      <c r="C664" s="20"/>
      <c r="D664" s="21"/>
    </row>
    <row r="665">
      <c r="A665" s="20"/>
      <c r="C665" s="20"/>
      <c r="D665" s="21"/>
    </row>
    <row r="666">
      <c r="A666" s="20"/>
      <c r="C666" s="20"/>
      <c r="D666" s="21"/>
    </row>
    <row r="667">
      <c r="A667" s="20"/>
      <c r="C667" s="20"/>
      <c r="D667" s="21"/>
    </row>
    <row r="668">
      <c r="A668" s="20"/>
      <c r="C668" s="20"/>
      <c r="D668" s="21"/>
    </row>
    <row r="669">
      <c r="A669" s="20"/>
      <c r="C669" s="20"/>
      <c r="D669" s="21"/>
    </row>
    <row r="670">
      <c r="A670" s="20"/>
      <c r="C670" s="20"/>
      <c r="D670" s="21"/>
    </row>
    <row r="671">
      <c r="A671" s="20"/>
      <c r="C671" s="20"/>
      <c r="D671" s="21"/>
    </row>
    <row r="672">
      <c r="A672" s="20"/>
      <c r="C672" s="20"/>
      <c r="D672" s="21"/>
    </row>
    <row r="673">
      <c r="A673" s="20"/>
      <c r="C673" s="20"/>
      <c r="D673" s="21"/>
    </row>
    <row r="674">
      <c r="A674" s="20"/>
      <c r="C674" s="20"/>
      <c r="D674" s="21"/>
    </row>
    <row r="675">
      <c r="A675" s="20"/>
      <c r="C675" s="20"/>
      <c r="D675" s="21"/>
    </row>
    <row r="676">
      <c r="A676" s="20"/>
      <c r="C676" s="20"/>
      <c r="D676" s="21"/>
    </row>
    <row r="677">
      <c r="A677" s="20"/>
      <c r="C677" s="20"/>
      <c r="D677" s="21"/>
    </row>
    <row r="678">
      <c r="A678" s="20"/>
      <c r="C678" s="20"/>
      <c r="D678" s="21"/>
    </row>
    <row r="679">
      <c r="A679" s="20"/>
      <c r="C679" s="20"/>
      <c r="D679" s="21"/>
    </row>
    <row r="680">
      <c r="A680" s="20"/>
      <c r="C680" s="20"/>
      <c r="D680" s="21"/>
    </row>
    <row r="681">
      <c r="A681" s="20"/>
      <c r="C681" s="20"/>
      <c r="D681" s="21"/>
    </row>
    <row r="682">
      <c r="A682" s="20"/>
      <c r="C682" s="20"/>
      <c r="D682" s="21"/>
    </row>
    <row r="683">
      <c r="A683" s="20"/>
      <c r="C683" s="20"/>
      <c r="D683" s="21"/>
    </row>
    <row r="684">
      <c r="A684" s="20"/>
      <c r="C684" s="20"/>
      <c r="D684" s="21"/>
    </row>
    <row r="685">
      <c r="A685" s="20"/>
      <c r="C685" s="20"/>
      <c r="D685" s="21"/>
    </row>
    <row r="686">
      <c r="A686" s="20"/>
      <c r="C686" s="20"/>
      <c r="D686" s="21"/>
    </row>
    <row r="687">
      <c r="A687" s="20"/>
      <c r="C687" s="20"/>
      <c r="D687" s="21"/>
    </row>
    <row r="688">
      <c r="A688" s="20"/>
      <c r="C688" s="20"/>
      <c r="D688" s="21"/>
    </row>
    <row r="689">
      <c r="A689" s="20"/>
      <c r="C689" s="20"/>
      <c r="D689" s="21"/>
    </row>
    <row r="690">
      <c r="A690" s="20"/>
      <c r="C690" s="20"/>
      <c r="D690" s="21"/>
    </row>
    <row r="691">
      <c r="A691" s="20"/>
      <c r="C691" s="20"/>
      <c r="D691" s="21"/>
    </row>
    <row r="692">
      <c r="A692" s="20"/>
      <c r="C692" s="20"/>
      <c r="D692" s="21"/>
    </row>
    <row r="693">
      <c r="A693" s="20"/>
      <c r="C693" s="20"/>
      <c r="D693" s="21"/>
    </row>
    <row r="694">
      <c r="A694" s="20"/>
      <c r="C694" s="20"/>
      <c r="D694" s="21"/>
    </row>
    <row r="695">
      <c r="A695" s="20"/>
      <c r="C695" s="20"/>
      <c r="D695" s="21"/>
    </row>
    <row r="696">
      <c r="A696" s="20"/>
      <c r="C696" s="20"/>
      <c r="D696" s="21"/>
    </row>
    <row r="697">
      <c r="A697" s="20"/>
      <c r="C697" s="20"/>
      <c r="D697" s="21"/>
    </row>
    <row r="698">
      <c r="A698" s="20"/>
      <c r="C698" s="20"/>
      <c r="D698" s="21"/>
    </row>
    <row r="699">
      <c r="A699" s="20"/>
      <c r="C699" s="20"/>
      <c r="D699" s="21"/>
    </row>
    <row r="700">
      <c r="A700" s="20"/>
      <c r="C700" s="20"/>
      <c r="D700" s="21"/>
    </row>
    <row r="701">
      <c r="A701" s="20"/>
      <c r="C701" s="20"/>
      <c r="D701" s="21"/>
    </row>
    <row r="702">
      <c r="A702" s="20"/>
      <c r="C702" s="20"/>
      <c r="D702" s="21"/>
    </row>
    <row r="703">
      <c r="A703" s="20"/>
      <c r="C703" s="20"/>
      <c r="D703" s="21"/>
    </row>
    <row r="704">
      <c r="A704" s="20"/>
      <c r="C704" s="20"/>
      <c r="D704" s="21"/>
    </row>
    <row r="705">
      <c r="A705" s="20"/>
      <c r="C705" s="20"/>
      <c r="D705" s="21"/>
    </row>
    <row r="706">
      <c r="A706" s="20"/>
      <c r="C706" s="20"/>
      <c r="D706" s="21"/>
    </row>
    <row r="707">
      <c r="A707" s="20"/>
      <c r="C707" s="20"/>
      <c r="D707" s="21"/>
    </row>
    <row r="708">
      <c r="A708" s="20"/>
      <c r="C708" s="20"/>
      <c r="D708" s="21"/>
    </row>
    <row r="709">
      <c r="A709" s="20"/>
      <c r="C709" s="20"/>
      <c r="D709" s="21"/>
    </row>
    <row r="710">
      <c r="A710" s="20"/>
      <c r="C710" s="20"/>
      <c r="D710" s="21"/>
    </row>
    <row r="711">
      <c r="A711" s="20"/>
      <c r="C711" s="20"/>
      <c r="D711" s="21"/>
    </row>
    <row r="712">
      <c r="A712" s="20"/>
      <c r="C712" s="20"/>
      <c r="D712" s="21"/>
    </row>
    <row r="713">
      <c r="A713" s="20"/>
      <c r="C713" s="20"/>
      <c r="D713" s="21"/>
    </row>
    <row r="714">
      <c r="A714" s="20"/>
      <c r="C714" s="20"/>
      <c r="D714" s="21"/>
    </row>
    <row r="715">
      <c r="A715" s="20"/>
      <c r="C715" s="20"/>
      <c r="D715" s="21"/>
    </row>
    <row r="716">
      <c r="A716" s="20"/>
      <c r="C716" s="20"/>
      <c r="D716" s="21"/>
    </row>
    <row r="717">
      <c r="A717" s="20"/>
      <c r="C717" s="20"/>
      <c r="D717" s="21"/>
    </row>
    <row r="718">
      <c r="A718" s="20"/>
      <c r="C718" s="20"/>
      <c r="D718" s="21"/>
    </row>
    <row r="719">
      <c r="A719" s="20"/>
      <c r="C719" s="20"/>
      <c r="D719" s="21"/>
    </row>
    <row r="720">
      <c r="A720" s="20"/>
      <c r="C720" s="20"/>
      <c r="D720" s="21"/>
    </row>
    <row r="721">
      <c r="A721" s="20"/>
      <c r="C721" s="20"/>
      <c r="D721" s="21"/>
    </row>
    <row r="722">
      <c r="A722" s="20"/>
      <c r="C722" s="20"/>
      <c r="D722" s="21"/>
    </row>
    <row r="723">
      <c r="A723" s="20"/>
      <c r="C723" s="20"/>
      <c r="D723" s="21"/>
    </row>
    <row r="724">
      <c r="A724" s="20"/>
      <c r="C724" s="20"/>
      <c r="D724" s="21"/>
    </row>
    <row r="725">
      <c r="A725" s="20"/>
      <c r="C725" s="20"/>
      <c r="D725" s="21"/>
    </row>
    <row r="726">
      <c r="A726" s="20"/>
      <c r="C726" s="20"/>
      <c r="D726" s="21"/>
    </row>
    <row r="727">
      <c r="A727" s="20"/>
      <c r="C727" s="20"/>
      <c r="D727" s="21"/>
    </row>
    <row r="728">
      <c r="A728" s="20"/>
      <c r="C728" s="20"/>
      <c r="D728" s="21"/>
    </row>
    <row r="729">
      <c r="A729" s="20"/>
      <c r="C729" s="20"/>
      <c r="D729" s="21"/>
    </row>
    <row r="730">
      <c r="A730" s="20"/>
      <c r="C730" s="20"/>
      <c r="D730" s="21"/>
    </row>
    <row r="731">
      <c r="A731" s="20"/>
      <c r="C731" s="20"/>
      <c r="D731" s="21"/>
    </row>
    <row r="732">
      <c r="A732" s="20"/>
      <c r="C732" s="20"/>
      <c r="D732" s="21"/>
    </row>
    <row r="733">
      <c r="A733" s="20"/>
      <c r="C733" s="20"/>
      <c r="D733" s="21"/>
    </row>
    <row r="734">
      <c r="A734" s="20"/>
      <c r="C734" s="20"/>
      <c r="D734" s="21"/>
    </row>
    <row r="735">
      <c r="A735" s="20"/>
      <c r="C735" s="20"/>
      <c r="D735" s="21"/>
    </row>
    <row r="736">
      <c r="A736" s="20"/>
      <c r="C736" s="20"/>
      <c r="D736" s="21"/>
    </row>
    <row r="737">
      <c r="A737" s="20"/>
      <c r="C737" s="20"/>
      <c r="D737" s="21"/>
    </row>
    <row r="738">
      <c r="A738" s="20"/>
      <c r="C738" s="20"/>
      <c r="D738" s="21"/>
    </row>
    <row r="739">
      <c r="A739" s="20"/>
      <c r="C739" s="20"/>
      <c r="D739" s="21"/>
    </row>
    <row r="740">
      <c r="A740" s="20"/>
      <c r="C740" s="20"/>
      <c r="D740" s="21"/>
    </row>
    <row r="741">
      <c r="A741" s="20"/>
      <c r="C741" s="20"/>
      <c r="D741" s="21"/>
    </row>
    <row r="742">
      <c r="A742" s="20"/>
      <c r="C742" s="20"/>
      <c r="D742" s="21"/>
    </row>
    <row r="743">
      <c r="A743" s="20"/>
      <c r="C743" s="20"/>
      <c r="D743" s="21"/>
    </row>
    <row r="744">
      <c r="A744" s="20"/>
      <c r="C744" s="20"/>
      <c r="D744" s="21"/>
    </row>
    <row r="745">
      <c r="A745" s="20"/>
      <c r="C745" s="20"/>
      <c r="D745" s="21"/>
    </row>
    <row r="746">
      <c r="A746" s="20"/>
      <c r="C746" s="20"/>
      <c r="D746" s="21"/>
    </row>
    <row r="747">
      <c r="A747" s="20"/>
      <c r="C747" s="20"/>
      <c r="D747" s="21"/>
    </row>
    <row r="748">
      <c r="A748" s="20"/>
      <c r="C748" s="20"/>
      <c r="D748" s="21"/>
    </row>
    <row r="749">
      <c r="A749" s="20"/>
      <c r="C749" s="20"/>
      <c r="D749" s="21"/>
    </row>
    <row r="750">
      <c r="A750" s="20"/>
      <c r="C750" s="20"/>
      <c r="D750" s="21"/>
    </row>
    <row r="751">
      <c r="A751" s="20"/>
      <c r="C751" s="20"/>
      <c r="D751" s="21"/>
    </row>
    <row r="752">
      <c r="A752" s="20"/>
      <c r="C752" s="20"/>
      <c r="D752" s="21"/>
    </row>
    <row r="753">
      <c r="A753" s="20"/>
      <c r="C753" s="20"/>
      <c r="D753" s="21"/>
    </row>
    <row r="754">
      <c r="A754" s="20"/>
      <c r="C754" s="20"/>
      <c r="D754" s="21"/>
    </row>
    <row r="755">
      <c r="A755" s="20"/>
      <c r="C755" s="20"/>
      <c r="D755" s="21"/>
    </row>
    <row r="756">
      <c r="A756" s="20"/>
      <c r="C756" s="20"/>
      <c r="D756" s="21"/>
    </row>
    <row r="757">
      <c r="A757" s="20"/>
      <c r="C757" s="20"/>
      <c r="D757" s="21"/>
    </row>
    <row r="758">
      <c r="A758" s="20"/>
      <c r="C758" s="20"/>
      <c r="D758" s="21"/>
    </row>
    <row r="759">
      <c r="A759" s="20"/>
      <c r="C759" s="20"/>
      <c r="D759" s="21"/>
    </row>
    <row r="760">
      <c r="A760" s="20"/>
      <c r="C760" s="20"/>
      <c r="D760" s="21"/>
    </row>
    <row r="761">
      <c r="A761" s="20"/>
      <c r="C761" s="20"/>
      <c r="D761" s="21"/>
    </row>
    <row r="762">
      <c r="A762" s="20"/>
      <c r="C762" s="20"/>
      <c r="D762" s="21"/>
    </row>
    <row r="763">
      <c r="A763" s="20"/>
      <c r="C763" s="20"/>
      <c r="D763" s="21"/>
    </row>
    <row r="764">
      <c r="A764" s="20"/>
      <c r="C764" s="20"/>
      <c r="D764" s="21"/>
    </row>
    <row r="765">
      <c r="A765" s="20"/>
      <c r="C765" s="20"/>
      <c r="D765" s="21"/>
    </row>
    <row r="766">
      <c r="A766" s="20"/>
      <c r="C766" s="20"/>
      <c r="D766" s="21"/>
    </row>
    <row r="767">
      <c r="A767" s="20"/>
      <c r="C767" s="20"/>
      <c r="D767" s="21"/>
    </row>
    <row r="768">
      <c r="A768" s="20"/>
      <c r="C768" s="20"/>
      <c r="D768" s="21"/>
    </row>
    <row r="769">
      <c r="A769" s="20"/>
      <c r="C769" s="20"/>
      <c r="D769" s="21"/>
    </row>
    <row r="770">
      <c r="A770" s="20"/>
      <c r="C770" s="20"/>
      <c r="D770" s="21"/>
    </row>
    <row r="771">
      <c r="A771" s="20"/>
      <c r="C771" s="20"/>
      <c r="D771" s="21"/>
    </row>
    <row r="772">
      <c r="A772" s="20"/>
      <c r="C772" s="20"/>
      <c r="D772" s="21"/>
    </row>
    <row r="773">
      <c r="A773" s="20"/>
      <c r="C773" s="20"/>
      <c r="D773" s="21"/>
    </row>
    <row r="774">
      <c r="A774" s="20"/>
      <c r="C774" s="20"/>
      <c r="D774" s="21"/>
    </row>
    <row r="775">
      <c r="A775" s="20"/>
      <c r="C775" s="20"/>
      <c r="D775" s="21"/>
    </row>
    <row r="776">
      <c r="A776" s="20"/>
      <c r="C776" s="20"/>
      <c r="D776" s="21"/>
    </row>
    <row r="777">
      <c r="A777" s="20"/>
      <c r="C777" s="20"/>
      <c r="D777" s="21"/>
    </row>
    <row r="778">
      <c r="A778" s="20"/>
      <c r="C778" s="20"/>
      <c r="D778" s="21"/>
    </row>
    <row r="779">
      <c r="A779" s="20"/>
      <c r="C779" s="20"/>
      <c r="D779" s="21"/>
    </row>
    <row r="780">
      <c r="A780" s="20"/>
      <c r="C780" s="20"/>
      <c r="D780" s="21"/>
    </row>
    <row r="781">
      <c r="A781" s="20"/>
      <c r="C781" s="20"/>
      <c r="D781" s="21"/>
    </row>
    <row r="782">
      <c r="A782" s="20"/>
      <c r="C782" s="20"/>
      <c r="D782" s="21"/>
    </row>
    <row r="783">
      <c r="A783" s="20"/>
      <c r="C783" s="20"/>
      <c r="D783" s="21"/>
    </row>
    <row r="784">
      <c r="A784" s="20"/>
      <c r="C784" s="20"/>
      <c r="D784" s="21"/>
    </row>
    <row r="785">
      <c r="A785" s="20"/>
      <c r="C785" s="20"/>
      <c r="D785" s="21"/>
    </row>
    <row r="786">
      <c r="A786" s="20"/>
      <c r="C786" s="20"/>
      <c r="D786" s="21"/>
    </row>
    <row r="787">
      <c r="A787" s="20"/>
      <c r="C787" s="20"/>
      <c r="D787" s="21"/>
    </row>
    <row r="788">
      <c r="A788" s="20"/>
      <c r="C788" s="20"/>
      <c r="D788" s="21"/>
    </row>
    <row r="789">
      <c r="A789" s="20"/>
      <c r="C789" s="20"/>
      <c r="D789" s="21"/>
    </row>
    <row r="790">
      <c r="A790" s="20"/>
      <c r="C790" s="20"/>
      <c r="D790" s="21"/>
    </row>
    <row r="791">
      <c r="A791" s="20"/>
      <c r="C791" s="20"/>
      <c r="D791" s="21"/>
    </row>
    <row r="792">
      <c r="A792" s="20"/>
      <c r="C792" s="20"/>
      <c r="D792" s="21"/>
    </row>
    <row r="793">
      <c r="A793" s="20"/>
      <c r="C793" s="20"/>
      <c r="D793" s="21"/>
    </row>
    <row r="794">
      <c r="A794" s="20"/>
      <c r="C794" s="20"/>
      <c r="D794" s="21"/>
    </row>
    <row r="795">
      <c r="A795" s="20"/>
      <c r="C795" s="20"/>
      <c r="D795" s="21"/>
    </row>
    <row r="796">
      <c r="A796" s="20"/>
      <c r="C796" s="20"/>
      <c r="D796" s="21"/>
    </row>
    <row r="797">
      <c r="A797" s="20"/>
      <c r="C797" s="20"/>
      <c r="D797" s="21"/>
    </row>
    <row r="798">
      <c r="A798" s="20"/>
      <c r="C798" s="20"/>
      <c r="D798" s="21"/>
    </row>
    <row r="799">
      <c r="A799" s="20"/>
      <c r="C799" s="20"/>
      <c r="D799" s="21"/>
    </row>
    <row r="800">
      <c r="A800" s="20"/>
      <c r="C800" s="20"/>
      <c r="D800" s="21"/>
    </row>
    <row r="801">
      <c r="A801" s="20"/>
      <c r="C801" s="20"/>
      <c r="D801" s="21"/>
    </row>
    <row r="802">
      <c r="A802" s="20"/>
      <c r="C802" s="20"/>
      <c r="D802" s="21"/>
    </row>
    <row r="803">
      <c r="A803" s="20"/>
      <c r="C803" s="20"/>
      <c r="D803" s="21"/>
    </row>
    <row r="804">
      <c r="A804" s="20"/>
      <c r="C804" s="20"/>
      <c r="D804" s="21"/>
    </row>
    <row r="805">
      <c r="A805" s="20"/>
      <c r="C805" s="20"/>
      <c r="D805" s="21"/>
    </row>
    <row r="806">
      <c r="A806" s="20"/>
      <c r="C806" s="20"/>
      <c r="D806" s="21"/>
    </row>
    <row r="807">
      <c r="A807" s="20"/>
      <c r="C807" s="20"/>
      <c r="D807" s="21"/>
    </row>
    <row r="808">
      <c r="A808" s="20"/>
      <c r="C808" s="20"/>
      <c r="D808" s="21"/>
    </row>
    <row r="809">
      <c r="A809" s="20"/>
      <c r="C809" s="20"/>
      <c r="D809" s="21"/>
    </row>
    <row r="810">
      <c r="A810" s="20"/>
      <c r="C810" s="20"/>
      <c r="D810" s="21"/>
    </row>
    <row r="811">
      <c r="A811" s="20"/>
      <c r="C811" s="20"/>
      <c r="D811" s="21"/>
    </row>
    <row r="812">
      <c r="A812" s="20"/>
      <c r="C812" s="20"/>
      <c r="D812" s="21"/>
    </row>
    <row r="813">
      <c r="A813" s="20"/>
      <c r="C813" s="20"/>
      <c r="D813" s="21"/>
    </row>
    <row r="814">
      <c r="A814" s="20"/>
      <c r="C814" s="20"/>
      <c r="D814" s="21"/>
    </row>
    <row r="815">
      <c r="A815" s="20"/>
      <c r="C815" s="20"/>
      <c r="D815" s="21"/>
    </row>
    <row r="816">
      <c r="A816" s="20"/>
      <c r="C816" s="20"/>
      <c r="D816" s="21"/>
    </row>
    <row r="817">
      <c r="A817" s="20"/>
      <c r="C817" s="20"/>
      <c r="D817" s="21"/>
    </row>
    <row r="818">
      <c r="A818" s="20"/>
      <c r="C818" s="20"/>
      <c r="D818" s="21"/>
    </row>
  </sheetData>
  <hyperlinks>
    <hyperlink r:id="rId1" ref="E3"/>
    <hyperlink r:id="rId2" ref="E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3" max="3" width="42.29"/>
    <col customWidth="1" min="4" max="4" width="88.86"/>
  </cols>
  <sheetData>
    <row r="1">
      <c r="A1" s="22" t="s">
        <v>0</v>
      </c>
      <c r="B1" s="22" t="s">
        <v>46</v>
      </c>
      <c r="C1" s="22" t="s">
        <v>47</v>
      </c>
      <c r="D1" s="22" t="s">
        <v>48</v>
      </c>
      <c r="E1" s="23" t="s">
        <v>49</v>
      </c>
    </row>
    <row r="2">
      <c r="A2" s="24" t="s">
        <v>50</v>
      </c>
      <c r="B2" s="20"/>
      <c r="C2" s="25">
        <v>-0.00168200762086211</v>
      </c>
      <c r="D2" s="26" t="s">
        <v>51</v>
      </c>
    </row>
    <row r="3">
      <c r="A3" s="27" t="s">
        <v>37</v>
      </c>
      <c r="B3" s="20"/>
      <c r="C3" s="28">
        <v>0.00168200762086211</v>
      </c>
      <c r="D3" s="26" t="s">
        <v>52</v>
      </c>
    </row>
    <row r="4">
      <c r="A4" s="29" t="s">
        <v>40</v>
      </c>
      <c r="B4" s="30"/>
      <c r="C4" s="31">
        <v>0.00168200762086211</v>
      </c>
      <c r="D4" s="32" t="s">
        <v>52</v>
      </c>
    </row>
    <row r="5">
      <c r="A5" s="27" t="s">
        <v>53</v>
      </c>
      <c r="B5" s="20"/>
      <c r="C5" s="28">
        <v>2.227316027625625E-4</v>
      </c>
      <c r="D5" s="26" t="s">
        <v>54</v>
      </c>
    </row>
    <row r="6">
      <c r="A6" s="27" t="s">
        <v>55</v>
      </c>
      <c r="B6" s="20"/>
      <c r="C6" s="28">
        <v>2.227316027625625E-4</v>
      </c>
      <c r="D6" s="26" t="s">
        <v>54</v>
      </c>
    </row>
    <row r="7">
      <c r="A7" s="33" t="s">
        <v>56</v>
      </c>
      <c r="B7" s="30"/>
      <c r="C7" s="34">
        <v>-2.22731602762563E-4</v>
      </c>
      <c r="D7" s="32" t="s">
        <v>54</v>
      </c>
    </row>
    <row r="8">
      <c r="A8" s="24" t="s">
        <v>57</v>
      </c>
      <c r="B8" s="20"/>
      <c r="C8" s="25">
        <v>-0.0029185520361991</v>
      </c>
      <c r="D8" s="26" t="s">
        <v>58</v>
      </c>
    </row>
    <row r="9">
      <c r="A9" s="27" t="s">
        <v>59</v>
      </c>
      <c r="B9" s="20"/>
      <c r="C9" s="28">
        <v>0.002918552036199095</v>
      </c>
      <c r="D9" s="26" t="s">
        <v>58</v>
      </c>
    </row>
    <row r="10">
      <c r="A10" s="35" t="s">
        <v>60</v>
      </c>
      <c r="B10" s="20"/>
      <c r="C10" s="28">
        <v>0.002918552036199095</v>
      </c>
      <c r="D10" s="26" t="s">
        <v>58</v>
      </c>
    </row>
    <row r="11">
      <c r="A11" s="36" t="s">
        <v>61</v>
      </c>
      <c r="B11" s="30"/>
      <c r="C11" s="34">
        <v>-0.0029185520361991</v>
      </c>
      <c r="D11" s="32" t="s">
        <v>58</v>
      </c>
    </row>
    <row r="12">
      <c r="A12" s="29" t="s">
        <v>62</v>
      </c>
      <c r="B12" s="30"/>
      <c r="C12" s="31">
        <v>0.004877054060490593</v>
      </c>
      <c r="D12" s="32" t="s">
        <v>63</v>
      </c>
    </row>
    <row r="13">
      <c r="A13" s="29" t="s">
        <v>64</v>
      </c>
      <c r="B13" s="30"/>
      <c r="C13" s="31">
        <v>0.004685044058109073</v>
      </c>
      <c r="D13" s="32" t="s">
        <v>65</v>
      </c>
    </row>
    <row r="14">
      <c r="A14" s="37" t="s">
        <v>66</v>
      </c>
      <c r="B14" s="30"/>
      <c r="C14" s="29">
        <v>0.00272654203381758</v>
      </c>
      <c r="D14" s="32" t="s">
        <v>67</v>
      </c>
    </row>
    <row r="15">
      <c r="A15" s="35" t="s">
        <v>68</v>
      </c>
      <c r="B15" s="20"/>
      <c r="C15" s="28">
        <v>0.0019508216241962372</v>
      </c>
      <c r="D15" s="26" t="s">
        <v>69</v>
      </c>
    </row>
    <row r="16">
      <c r="A16" s="37" t="s">
        <v>70</v>
      </c>
      <c r="B16" s="30"/>
      <c r="C16" s="31">
        <v>0.0019508216241962372</v>
      </c>
      <c r="D16" s="32" t="s">
        <v>69</v>
      </c>
    </row>
    <row r="17">
      <c r="A17" s="37" t="s">
        <v>71</v>
      </c>
      <c r="B17" s="30"/>
      <c r="C17" s="31">
        <v>0.002903191236008573</v>
      </c>
      <c r="D17" s="32" t="s">
        <v>72</v>
      </c>
    </row>
    <row r="18">
      <c r="A18" s="35" t="s">
        <v>73</v>
      </c>
      <c r="B18" s="20"/>
      <c r="C18" s="31">
        <v>0.003095201238390093</v>
      </c>
      <c r="D18" s="38" t="s">
        <v>74</v>
      </c>
    </row>
    <row r="19">
      <c r="A19" s="39" t="s">
        <v>75</v>
      </c>
      <c r="B19" s="40"/>
      <c r="C19" s="31">
        <v>0.00168200762086211</v>
      </c>
      <c r="D19" s="41" t="s">
        <v>76</v>
      </c>
    </row>
    <row r="20">
      <c r="A20" s="42" t="s">
        <v>77</v>
      </c>
      <c r="B20" s="43"/>
      <c r="C20" s="34">
        <f>-35.7023*0.00001536080019</f>
        <v>-0.0005484158966</v>
      </c>
      <c r="D20" s="41" t="s">
        <v>78</v>
      </c>
    </row>
    <row r="21">
      <c r="A21" s="44" t="s">
        <v>79</v>
      </c>
      <c r="B21" s="30"/>
      <c r="C21" s="34">
        <f>-5.0611*0.00001536080019</f>
        <v>-0.00007774254584</v>
      </c>
      <c r="D21" s="41" t="s">
        <v>78</v>
      </c>
    </row>
    <row r="22">
      <c r="A22" s="45" t="s">
        <v>80</v>
      </c>
      <c r="B22" s="46"/>
      <c r="C22" s="47">
        <v>0.0</v>
      </c>
      <c r="D22" s="47" t="s">
        <v>81</v>
      </c>
    </row>
    <row r="23">
      <c r="A23" s="48" t="s">
        <v>82</v>
      </c>
      <c r="B23" s="46"/>
      <c r="C23" s="49">
        <v>-0.002918552</v>
      </c>
      <c r="D23" s="47" t="s">
        <v>83</v>
      </c>
    </row>
    <row r="24">
      <c r="A24" s="45" t="s">
        <v>84</v>
      </c>
      <c r="B24" s="46"/>
      <c r="C24" s="47">
        <v>0.002918552</v>
      </c>
      <c r="D24" s="47" t="s">
        <v>85</v>
      </c>
    </row>
    <row r="25">
      <c r="A25" s="45" t="s">
        <v>86</v>
      </c>
      <c r="B25" s="46"/>
      <c r="C25" s="47">
        <v>0.0</v>
      </c>
      <c r="D25" s="47" t="s">
        <v>87</v>
      </c>
    </row>
    <row r="26">
      <c r="A26" s="48" t="s">
        <v>88</v>
      </c>
      <c r="B26" s="46"/>
      <c r="C26" s="49">
        <v>-0.002918552</v>
      </c>
      <c r="D26" s="47" t="s">
        <v>83</v>
      </c>
    </row>
  </sheetData>
  <hyperlinks>
    <hyperlink r:id="rId1" location="supplementaryMaterial" ref="E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53.57"/>
    <col customWidth="1" min="3" max="3" width="22.71"/>
    <col customWidth="1" min="5" max="5" width="16.29"/>
    <col customWidth="1" min="6" max="7" width="11.43"/>
    <col customWidth="1" min="8" max="8" width="24.14"/>
    <col customWidth="1" min="9" max="10" width="19.57"/>
  </cols>
  <sheetData>
    <row r="1">
      <c r="A1" s="50" t="s">
        <v>89</v>
      </c>
      <c r="B1" s="51"/>
      <c r="C1" s="51" t="s">
        <v>90</v>
      </c>
      <c r="D1" s="51" t="s">
        <v>1</v>
      </c>
      <c r="E1" s="51" t="s">
        <v>91</v>
      </c>
      <c r="F1" s="51" t="s">
        <v>92</v>
      </c>
      <c r="G1" s="51"/>
      <c r="H1" s="51"/>
      <c r="I1" s="51"/>
      <c r="J1" s="51"/>
      <c r="K1" s="52" t="s">
        <v>93</v>
      </c>
      <c r="L1" s="52"/>
      <c r="M1" s="52" t="s">
        <v>94</v>
      </c>
    </row>
    <row r="2">
      <c r="A2" s="53"/>
      <c r="B2" s="53"/>
      <c r="C2" s="53"/>
      <c r="D2" s="54"/>
      <c r="E2" s="54"/>
      <c r="F2" s="53"/>
      <c r="G2" s="53"/>
      <c r="H2" s="53"/>
      <c r="I2" s="55"/>
      <c r="J2" s="53"/>
      <c r="K2" s="53"/>
      <c r="L2" s="53"/>
      <c r="M2" s="56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</row>
    <row r="3">
      <c r="A3" s="53" t="s">
        <v>95</v>
      </c>
      <c r="B3" s="53"/>
      <c r="C3" s="53" t="s">
        <v>96</v>
      </c>
      <c r="D3" s="54"/>
      <c r="E3" s="54"/>
      <c r="F3" s="53" t="s">
        <v>97</v>
      </c>
      <c r="G3" s="53"/>
      <c r="H3" s="53"/>
      <c r="I3" s="55" t="s">
        <v>98</v>
      </c>
      <c r="J3" s="53" t="s">
        <v>99</v>
      </c>
      <c r="K3" s="53"/>
      <c r="L3" s="53" t="s">
        <v>100</v>
      </c>
      <c r="M3" s="57" t="s">
        <v>101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>
      <c r="A4" s="5" t="s">
        <v>102</v>
      </c>
      <c r="B4" s="5" t="s">
        <v>103</v>
      </c>
      <c r="C4" s="5" t="s">
        <v>104</v>
      </c>
      <c r="F4" s="5">
        <v>85.9</v>
      </c>
      <c r="G4" s="5"/>
      <c r="H4" s="5"/>
      <c r="I4" s="5"/>
      <c r="J4" s="5">
        <f>F4*'Conversion gDW --&gt; L'!$B$15</f>
        <v>0</v>
      </c>
      <c r="K4" s="5">
        <v>2.6</v>
      </c>
      <c r="L4" s="5">
        <f>K4*'Conversion gDW --&gt; L'!$B$15</f>
        <v>0</v>
      </c>
    </row>
    <row r="5">
      <c r="A5" s="5" t="s">
        <v>105</v>
      </c>
      <c r="B5" s="5" t="s">
        <v>106</v>
      </c>
      <c r="C5" s="5" t="s">
        <v>107</v>
      </c>
      <c r="F5" s="5">
        <v>27.6</v>
      </c>
      <c r="G5" s="5"/>
      <c r="H5" s="5"/>
      <c r="I5" s="5"/>
      <c r="J5" s="5">
        <f>F5*'Conversion gDW --&gt; L'!$B$15</f>
        <v>0</v>
      </c>
      <c r="K5" s="5">
        <v>2.8</v>
      </c>
      <c r="L5" s="5">
        <f>K5*'Conversion gDW --&gt; L'!$B$15</f>
        <v>0</v>
      </c>
      <c r="M5" s="5" t="s">
        <v>108</v>
      </c>
    </row>
    <row r="6">
      <c r="A6" s="5" t="s">
        <v>109</v>
      </c>
      <c r="B6" s="5" t="s">
        <v>110</v>
      </c>
      <c r="C6" s="5" t="s">
        <v>111</v>
      </c>
      <c r="F6" s="5">
        <v>6.2</v>
      </c>
      <c r="G6" s="5"/>
      <c r="H6" s="5"/>
      <c r="I6" s="5"/>
      <c r="J6" s="5">
        <f>F6*'Conversion gDW --&gt; L'!$B$15</f>
        <v>0</v>
      </c>
      <c r="K6" s="5">
        <v>3.1</v>
      </c>
      <c r="L6" s="5">
        <f>K6*'Conversion gDW --&gt; L'!$B$15</f>
        <v>0</v>
      </c>
      <c r="M6" s="5" t="s">
        <v>112</v>
      </c>
    </row>
    <row r="7">
      <c r="A7" s="5" t="s">
        <v>113</v>
      </c>
      <c r="C7" s="5" t="s">
        <v>114</v>
      </c>
      <c r="F7" s="5">
        <v>52.1</v>
      </c>
      <c r="G7" s="5"/>
      <c r="H7" s="5"/>
      <c r="I7" s="5"/>
      <c r="J7" s="5">
        <f>F7*'Conversion gDW --&gt; L'!$B$15</f>
        <v>0</v>
      </c>
      <c r="K7" s="5">
        <v>1.2</v>
      </c>
      <c r="L7" s="5">
        <f>K7*'Conversion gDW --&gt; L'!$B$15</f>
        <v>0</v>
      </c>
    </row>
    <row r="8">
      <c r="A8" s="5" t="s">
        <v>115</v>
      </c>
      <c r="B8" s="5" t="s">
        <v>116</v>
      </c>
      <c r="C8" s="5" t="s">
        <v>62</v>
      </c>
      <c r="F8" s="5">
        <v>212.6</v>
      </c>
      <c r="G8" s="5"/>
      <c r="H8" s="5"/>
      <c r="I8" s="5"/>
      <c r="J8" s="5">
        <f>F8*'Conversion gDW --&gt; L'!$B$15</f>
        <v>0</v>
      </c>
      <c r="K8" s="5">
        <v>14.1</v>
      </c>
      <c r="L8" s="5">
        <f>K8*'Conversion gDW --&gt; L'!$B$15</f>
        <v>0</v>
      </c>
      <c r="M8" s="5" t="s">
        <v>117</v>
      </c>
    </row>
    <row r="9">
      <c r="A9" s="5" t="s">
        <v>118</v>
      </c>
      <c r="B9" s="5" t="s">
        <v>119</v>
      </c>
      <c r="C9" s="5" t="s">
        <v>64</v>
      </c>
      <c r="F9" s="5">
        <v>190.4</v>
      </c>
      <c r="G9" s="5"/>
      <c r="H9" s="5"/>
      <c r="I9" s="5"/>
      <c r="J9" s="5">
        <f>F9*'Conversion gDW --&gt; L'!$B$15</f>
        <v>0</v>
      </c>
      <c r="K9" s="5">
        <v>13.5</v>
      </c>
      <c r="L9" s="5">
        <f>K9*'Conversion gDW --&gt; L'!$B$15</f>
        <v>0</v>
      </c>
    </row>
    <row r="10">
      <c r="A10" s="5" t="s">
        <v>120</v>
      </c>
      <c r="B10" s="5" t="s">
        <v>121</v>
      </c>
      <c r="F10" s="5">
        <v>22.2</v>
      </c>
      <c r="G10" s="5"/>
      <c r="H10" s="5"/>
      <c r="I10" s="5"/>
      <c r="J10" s="5">
        <f>F10*'Conversion gDW --&gt; L'!$B$15</f>
        <v>0</v>
      </c>
      <c r="K10" s="5">
        <v>0.8</v>
      </c>
      <c r="L10" s="5">
        <f>K10*'Conversion gDW --&gt; L'!$B$15</f>
        <v>0</v>
      </c>
      <c r="M10" s="5" t="s">
        <v>122</v>
      </c>
    </row>
    <row r="11">
      <c r="A11" s="5" t="s">
        <v>123</v>
      </c>
      <c r="B11" s="5" t="s">
        <v>124</v>
      </c>
      <c r="C11" s="58" t="s">
        <v>66</v>
      </c>
      <c r="F11" s="5">
        <v>82.0</v>
      </c>
      <c r="G11" s="5"/>
      <c r="H11" s="5"/>
      <c r="I11" s="5"/>
      <c r="J11" s="5">
        <f>F11*'Conversion gDW --&gt; L'!$B$15</f>
        <v>0</v>
      </c>
      <c r="K11" s="5">
        <v>2.5</v>
      </c>
      <c r="L11" s="5">
        <f>K11*'Conversion gDW --&gt; L'!$B$15</f>
        <v>0</v>
      </c>
      <c r="M11" s="58" t="s">
        <v>125</v>
      </c>
    </row>
    <row r="12">
      <c r="A12" s="5" t="s">
        <v>126</v>
      </c>
      <c r="B12" s="5" t="s">
        <v>127</v>
      </c>
      <c r="C12" s="5" t="s">
        <v>128</v>
      </c>
      <c r="F12" s="5">
        <v>108.4</v>
      </c>
      <c r="G12" s="5"/>
      <c r="H12" s="5"/>
      <c r="I12" s="5"/>
      <c r="J12" s="5">
        <f>F12*'Conversion gDW --&gt; L'!$B$15</f>
        <v>0</v>
      </c>
      <c r="K12" s="5">
        <v>12.7</v>
      </c>
      <c r="L12" s="5">
        <f>K12*'Conversion gDW --&gt; L'!$B$15</f>
        <v>0</v>
      </c>
    </row>
    <row r="13">
      <c r="A13" s="5" t="s">
        <v>129</v>
      </c>
      <c r="B13" s="5" t="s">
        <v>130</v>
      </c>
      <c r="C13" s="5" t="s">
        <v>71</v>
      </c>
      <c r="F13" s="5">
        <v>85.6</v>
      </c>
      <c r="G13" s="5"/>
      <c r="H13" s="5"/>
      <c r="I13" s="5"/>
      <c r="J13" s="5">
        <f>F13*'Conversion gDW --&gt; L'!$B$15</f>
        <v>0</v>
      </c>
      <c r="K13" s="5">
        <v>5.0</v>
      </c>
      <c r="L13" s="5">
        <f>K13*'Conversion gDW --&gt; L'!$B$15</f>
        <v>0</v>
      </c>
    </row>
    <row r="14">
      <c r="A14" s="5" t="s">
        <v>131</v>
      </c>
      <c r="B14" s="5" t="s">
        <v>132</v>
      </c>
      <c r="C14" s="5" t="s">
        <v>133</v>
      </c>
      <c r="F14" s="5">
        <v>107.9</v>
      </c>
      <c r="G14" s="5"/>
      <c r="H14" s="5"/>
      <c r="I14" s="5"/>
      <c r="J14" s="5">
        <f>F14*'Conversion gDW --&gt; L'!$B$15</f>
        <v>0</v>
      </c>
      <c r="K14" s="5">
        <v>5.3</v>
      </c>
      <c r="L14" s="5">
        <f>K14*'Conversion gDW --&gt; L'!$B$15</f>
        <v>0</v>
      </c>
      <c r="M14" s="5" t="s">
        <v>134</v>
      </c>
    </row>
    <row r="16">
      <c r="A16" s="53" t="s">
        <v>135</v>
      </c>
      <c r="B16" s="54"/>
      <c r="C16" s="54"/>
      <c r="D16" s="54"/>
      <c r="E16" s="54"/>
      <c r="F16" s="54"/>
      <c r="G16" s="54"/>
      <c r="H16" s="54"/>
      <c r="I16" s="54"/>
      <c r="K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</row>
    <row r="17">
      <c r="A17" s="5" t="s">
        <v>102</v>
      </c>
      <c r="F17" s="5">
        <v>73.3</v>
      </c>
      <c r="G17" s="5"/>
      <c r="H17" s="5"/>
      <c r="I17" s="5"/>
      <c r="J17" s="5">
        <f>F17*'Conversion gDW --&gt; L'!$B$15</f>
        <v>0</v>
      </c>
      <c r="K17" s="5">
        <v>5.2</v>
      </c>
      <c r="L17" s="5">
        <f>K17*'Conversion gDW --&gt; L'!$B$15</f>
        <v>0</v>
      </c>
    </row>
    <row r="18">
      <c r="A18" s="5" t="s">
        <v>105</v>
      </c>
      <c r="F18" s="5">
        <v>2.1</v>
      </c>
      <c r="G18" s="5"/>
      <c r="H18" s="5"/>
      <c r="I18" s="5"/>
      <c r="J18" s="5">
        <f>F18*'Conversion gDW --&gt; L'!$B$15</f>
        <v>0</v>
      </c>
      <c r="K18" s="5">
        <v>1.4</v>
      </c>
      <c r="L18" s="5">
        <f>K18*'Conversion gDW --&gt; L'!$B$15</f>
        <v>0</v>
      </c>
    </row>
    <row r="19">
      <c r="A19" s="5" t="s">
        <v>109</v>
      </c>
      <c r="F19" s="5">
        <v>19.5</v>
      </c>
      <c r="G19" s="5"/>
      <c r="H19" s="5"/>
      <c r="I19" s="5"/>
      <c r="J19" s="5">
        <f>F19*'Conversion gDW --&gt; L'!$B$15</f>
        <v>0</v>
      </c>
      <c r="K19" s="5">
        <v>2.3</v>
      </c>
      <c r="L19" s="5">
        <f>K19*'Conversion gDW --&gt; L'!$B$15</f>
        <v>0</v>
      </c>
    </row>
    <row r="20">
      <c r="A20" s="5" t="s">
        <v>113</v>
      </c>
      <c r="F20" s="5">
        <v>51.8</v>
      </c>
      <c r="G20" s="5"/>
      <c r="H20" s="5"/>
      <c r="I20" s="5"/>
      <c r="J20" s="5">
        <f>F20*'Conversion gDW --&gt; L'!$B$15</f>
        <v>0</v>
      </c>
      <c r="K20" s="5">
        <v>3.8</v>
      </c>
      <c r="L20" s="5">
        <f>K20*'Conversion gDW --&gt; L'!$B$15</f>
        <v>0</v>
      </c>
    </row>
    <row r="21">
      <c r="A21" s="5" t="s">
        <v>115</v>
      </c>
      <c r="F21" s="5">
        <v>229.6</v>
      </c>
      <c r="G21" s="5"/>
      <c r="H21" s="5"/>
      <c r="I21" s="5"/>
      <c r="J21" s="5">
        <f>F21*'Conversion gDW --&gt; L'!$B$15</f>
        <v>0</v>
      </c>
      <c r="K21" s="5">
        <v>26.9</v>
      </c>
      <c r="L21" s="5">
        <f>K21*'Conversion gDW --&gt; L'!$B$15</f>
        <v>0</v>
      </c>
    </row>
    <row r="22">
      <c r="A22" s="5" t="s">
        <v>118</v>
      </c>
      <c r="F22" s="5">
        <v>203.8</v>
      </c>
      <c r="G22" s="5"/>
      <c r="H22" s="5"/>
      <c r="I22" s="5"/>
      <c r="J22" s="5">
        <f>F22*'Conversion gDW --&gt; L'!$B$15</f>
        <v>0</v>
      </c>
      <c r="K22" s="5">
        <v>25.7</v>
      </c>
      <c r="L22" s="5">
        <f>K22*'Conversion gDW --&gt; L'!$B$15</f>
        <v>0</v>
      </c>
    </row>
    <row r="23">
      <c r="A23" s="5" t="s">
        <v>123</v>
      </c>
      <c r="F23" s="5">
        <v>77.7</v>
      </c>
      <c r="G23" s="5"/>
      <c r="H23" s="5"/>
      <c r="I23" s="5"/>
      <c r="J23" s="5">
        <f>F23*'Conversion gDW --&gt; L'!$B$15</f>
        <v>0</v>
      </c>
      <c r="K23" s="5">
        <v>6.4</v>
      </c>
      <c r="L23" s="5">
        <f>K23*'Conversion gDW --&gt; L'!$B$15</f>
        <v>0</v>
      </c>
    </row>
    <row r="24">
      <c r="A24" s="5" t="s">
        <v>126</v>
      </c>
      <c r="F24" s="5">
        <v>126.0</v>
      </c>
      <c r="G24" s="5"/>
      <c r="H24" s="5"/>
      <c r="I24" s="5"/>
      <c r="J24" s="5">
        <f>F24*'Conversion gDW --&gt; L'!$B$15</f>
        <v>0</v>
      </c>
      <c r="K24" s="5">
        <v>19.5</v>
      </c>
      <c r="L24" s="5">
        <f>K24*'Conversion gDW --&gt; L'!$B$15</f>
        <v>0</v>
      </c>
    </row>
    <row r="25">
      <c r="A25" s="5" t="s">
        <v>129</v>
      </c>
      <c r="F25" s="5">
        <v>72.7</v>
      </c>
      <c r="G25" s="5"/>
      <c r="H25" s="5"/>
      <c r="I25" s="5"/>
      <c r="J25" s="5">
        <f>F25*'Conversion gDW --&gt; L'!$B$15</f>
        <v>0</v>
      </c>
      <c r="K25" s="5">
        <v>7.9</v>
      </c>
      <c r="L25" s="5">
        <f>K25*'Conversion gDW --&gt; L'!$B$15</f>
        <v>0</v>
      </c>
    </row>
    <row r="26">
      <c r="A26" s="5" t="s">
        <v>131</v>
      </c>
      <c r="F26" s="5">
        <v>98.5</v>
      </c>
      <c r="G26" s="5"/>
      <c r="H26" s="5"/>
      <c r="I26" s="5"/>
      <c r="J26" s="5">
        <f>F26*'Conversion gDW --&gt; L'!$B$15</f>
        <v>0</v>
      </c>
      <c r="K26" s="5">
        <v>9.2</v>
      </c>
      <c r="L26" s="5">
        <f>K26*'Conversion gDW --&gt; L'!$B$15</f>
        <v>0</v>
      </c>
    </row>
    <row r="27">
      <c r="A27" s="5" t="s">
        <v>136</v>
      </c>
      <c r="F27" s="5">
        <v>25.9</v>
      </c>
      <c r="G27" s="5"/>
      <c r="H27" s="5"/>
      <c r="I27" s="5"/>
      <c r="J27" s="5">
        <f>F27*'Conversion gDW --&gt; L'!$B$15</f>
        <v>0</v>
      </c>
      <c r="K27" s="5">
        <v>1.4</v>
      </c>
      <c r="L27" s="5">
        <f>K27*'Conversion gDW --&gt; L'!$B$15</f>
        <v>0</v>
      </c>
    </row>
    <row r="29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</row>
    <row r="30">
      <c r="A30" s="5" t="s">
        <v>137</v>
      </c>
      <c r="F30" s="60" t="s">
        <v>138</v>
      </c>
      <c r="G30" s="60"/>
      <c r="H30" s="60"/>
      <c r="I30" s="60"/>
      <c r="J30" s="60"/>
      <c r="M30" s="61" t="s">
        <v>139</v>
      </c>
    </row>
    <row r="31">
      <c r="A31" s="5" t="s">
        <v>102</v>
      </c>
      <c r="F31" s="5">
        <v>75.0</v>
      </c>
      <c r="G31" s="5"/>
      <c r="H31" s="5"/>
      <c r="I31" s="5"/>
      <c r="J31" s="5"/>
    </row>
    <row r="32">
      <c r="A32" s="5" t="s">
        <v>105</v>
      </c>
      <c r="F32" s="5">
        <v>20.0</v>
      </c>
      <c r="G32" s="5"/>
      <c r="H32" s="5"/>
      <c r="I32" s="5"/>
      <c r="J32" s="5"/>
    </row>
    <row r="33">
      <c r="A33" s="5" t="s">
        <v>109</v>
      </c>
      <c r="F33" s="5">
        <v>8.0</v>
      </c>
      <c r="G33" s="5"/>
      <c r="H33" s="5"/>
      <c r="I33" s="5"/>
      <c r="J33" s="5"/>
    </row>
    <row r="34">
      <c r="A34" s="5" t="s">
        <v>113</v>
      </c>
      <c r="F34" s="5">
        <v>45.0</v>
      </c>
      <c r="G34" s="5"/>
      <c r="H34" s="5"/>
      <c r="I34" s="5"/>
      <c r="J34" s="5"/>
    </row>
    <row r="35">
      <c r="A35" s="5" t="s">
        <v>126</v>
      </c>
      <c r="F35" s="5">
        <v>40.0</v>
      </c>
      <c r="G35" s="5"/>
      <c r="H35" s="5"/>
      <c r="I35" s="5"/>
      <c r="J35" s="5"/>
    </row>
    <row r="36">
      <c r="A36" s="5" t="s">
        <v>123</v>
      </c>
      <c r="F36" s="5">
        <v>70.0</v>
      </c>
      <c r="G36" s="5"/>
      <c r="H36" s="5"/>
      <c r="I36" s="5"/>
      <c r="J36" s="5"/>
    </row>
    <row r="37">
      <c r="A37" s="5" t="s">
        <v>140</v>
      </c>
      <c r="F37" s="5">
        <v>100.0</v>
      </c>
      <c r="G37" s="5"/>
      <c r="H37" s="5"/>
      <c r="I37" s="5"/>
      <c r="J37" s="5"/>
    </row>
    <row r="38">
      <c r="A38" s="5" t="s">
        <v>115</v>
      </c>
      <c r="F38" s="5">
        <v>120.0</v>
      </c>
      <c r="G38" s="5"/>
      <c r="H38" s="5"/>
      <c r="I38" s="5"/>
      <c r="J38" s="5"/>
    </row>
    <row r="39">
      <c r="A39" s="5" t="s">
        <v>129</v>
      </c>
      <c r="F39" s="5">
        <v>75.0</v>
      </c>
      <c r="G39" s="5"/>
      <c r="H39" s="5"/>
      <c r="I39" s="5"/>
      <c r="J39" s="5"/>
    </row>
    <row r="40">
      <c r="A40" s="5" t="s">
        <v>136</v>
      </c>
      <c r="F40" s="5">
        <v>10.0</v>
      </c>
      <c r="G40" s="5"/>
      <c r="H40" s="5"/>
      <c r="I40" s="5"/>
      <c r="J40" s="5"/>
    </row>
    <row r="41">
      <c r="A41" s="5" t="s">
        <v>131</v>
      </c>
      <c r="F41" s="5">
        <v>90.0</v>
      </c>
      <c r="G41" s="5"/>
      <c r="H41" s="5"/>
      <c r="I41" s="5"/>
      <c r="J41" s="5"/>
    </row>
    <row r="42">
      <c r="A42" s="5"/>
      <c r="B42" s="5"/>
    </row>
    <row r="43">
      <c r="A43" s="5"/>
      <c r="B43" s="5"/>
      <c r="D43" s="62"/>
    </row>
    <row r="45">
      <c r="A45" s="5" t="s">
        <v>141</v>
      </c>
      <c r="M45" s="61" t="s">
        <v>139</v>
      </c>
    </row>
    <row r="46">
      <c r="A46" s="5" t="s">
        <v>102</v>
      </c>
      <c r="F46" s="5">
        <v>60.0</v>
      </c>
      <c r="G46" s="5"/>
      <c r="H46" s="5"/>
      <c r="I46" s="5"/>
      <c r="J46" s="5"/>
    </row>
    <row r="47">
      <c r="A47" s="5" t="s">
        <v>105</v>
      </c>
      <c r="F47" s="5" t="s">
        <v>142</v>
      </c>
      <c r="G47" s="5"/>
      <c r="H47" s="5"/>
      <c r="I47" s="5"/>
      <c r="J47" s="5"/>
    </row>
    <row r="48">
      <c r="A48" s="5" t="s">
        <v>109</v>
      </c>
      <c r="F48" s="5">
        <v>10.0</v>
      </c>
      <c r="G48" s="5"/>
      <c r="H48" s="5"/>
      <c r="I48" s="5"/>
      <c r="J48" s="5"/>
    </row>
    <row r="49">
      <c r="A49" s="5" t="s">
        <v>113</v>
      </c>
      <c r="F49" s="5">
        <v>50.0</v>
      </c>
      <c r="G49" s="5"/>
      <c r="H49" s="5"/>
      <c r="I49" s="5"/>
      <c r="J49" s="5"/>
    </row>
    <row r="50">
      <c r="A50" s="5" t="s">
        <v>126</v>
      </c>
      <c r="F50" s="5">
        <v>85.0</v>
      </c>
      <c r="G50" s="5"/>
      <c r="H50" s="5"/>
      <c r="I50" s="5"/>
      <c r="J50" s="5"/>
    </row>
    <row r="51">
      <c r="A51" s="5" t="s">
        <v>123</v>
      </c>
      <c r="F51" s="5">
        <v>72.0</v>
      </c>
      <c r="G51" s="5"/>
      <c r="H51" s="5"/>
      <c r="I51" s="5"/>
      <c r="J51" s="5"/>
    </row>
    <row r="52">
      <c r="A52" s="5" t="s">
        <v>140</v>
      </c>
      <c r="F52" s="5">
        <v>152.0</v>
      </c>
      <c r="G52" s="5"/>
      <c r="H52" s="5"/>
      <c r="I52" s="5"/>
      <c r="J52" s="5"/>
    </row>
    <row r="53">
      <c r="A53" s="5" t="s">
        <v>115</v>
      </c>
      <c r="F53" s="5">
        <v>180.0</v>
      </c>
      <c r="G53" s="5"/>
      <c r="H53" s="5"/>
      <c r="I53" s="5"/>
      <c r="J53" s="5"/>
    </row>
    <row r="54">
      <c r="A54" s="5" t="s">
        <v>129</v>
      </c>
      <c r="F54" s="5">
        <v>52.0</v>
      </c>
      <c r="G54" s="5"/>
      <c r="H54" s="5"/>
      <c r="I54" s="5"/>
      <c r="J54" s="5"/>
    </row>
    <row r="55">
      <c r="A55" s="5" t="s">
        <v>136</v>
      </c>
      <c r="F55" s="5">
        <v>20.0</v>
      </c>
      <c r="G55" s="5"/>
      <c r="H55" s="5"/>
      <c r="I55" s="5"/>
      <c r="J55" s="5"/>
    </row>
    <row r="56">
      <c r="A56" s="5" t="s">
        <v>131</v>
      </c>
      <c r="F56" s="5">
        <v>75.0</v>
      </c>
      <c r="G56" s="5"/>
      <c r="H56" s="5"/>
      <c r="I56" s="5"/>
      <c r="J56" s="5"/>
    </row>
    <row r="58">
      <c r="A58" s="50" t="s">
        <v>89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</row>
    <row r="59">
      <c r="A59" s="63" t="s">
        <v>143</v>
      </c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</row>
    <row r="60">
      <c r="A60" s="65" t="s">
        <v>144</v>
      </c>
      <c r="B60" s="66" t="s">
        <v>145</v>
      </c>
      <c r="C60" s="5" t="s">
        <v>146</v>
      </c>
      <c r="F60" s="67" t="s">
        <v>147</v>
      </c>
      <c r="G60" s="67" t="s">
        <v>148</v>
      </c>
      <c r="H60" s="67" t="s">
        <v>149</v>
      </c>
      <c r="I60" s="55" t="s">
        <v>98</v>
      </c>
      <c r="K60" s="5" t="s">
        <v>150</v>
      </c>
      <c r="L60" s="5" t="s">
        <v>151</v>
      </c>
    </row>
    <row r="61">
      <c r="A61" s="5" t="s">
        <v>152</v>
      </c>
      <c r="B61" s="66" t="s">
        <v>153</v>
      </c>
      <c r="C61" s="35" t="s">
        <v>71</v>
      </c>
      <c r="F61" s="5">
        <v>195.0</v>
      </c>
      <c r="G61" s="5">
        <v>183.0</v>
      </c>
      <c r="H61" s="68">
        <f t="shared" ref="H61:H72" si="1">AVERAGE(F61:G61)</f>
        <v>189</v>
      </c>
      <c r="I61" s="5">
        <f>H61*'Conversion gDW --&gt; L'!C23</f>
        <v>0.002903191236</v>
      </c>
      <c r="J61" s="68">
        <f>F61*'Conversion gDW --&gt; L'!C13</f>
        <v>3662.1</v>
      </c>
      <c r="K61" s="5">
        <v>42.0</v>
      </c>
      <c r="L61" s="5">
        <v>28.0</v>
      </c>
    </row>
    <row r="62">
      <c r="A62" s="5" t="s">
        <v>154</v>
      </c>
      <c r="B62" s="5" t="s">
        <v>155</v>
      </c>
      <c r="C62" s="5" t="s">
        <v>114</v>
      </c>
      <c r="F62" s="5">
        <v>189.0</v>
      </c>
      <c r="G62" s="5">
        <v>191.0</v>
      </c>
      <c r="H62" s="68">
        <f t="shared" si="1"/>
        <v>190</v>
      </c>
      <c r="I62" s="5">
        <f>H62*'Conversion gDW --&gt; L'!C23</f>
        <v>0.002918552036</v>
      </c>
      <c r="J62" s="68">
        <f>F62*'Conversion gDW --&gt; L'!C13</f>
        <v>3549.42</v>
      </c>
      <c r="K62" s="5">
        <v>20.0</v>
      </c>
      <c r="L62" s="5">
        <v>20.0</v>
      </c>
    </row>
    <row r="63">
      <c r="A63" s="5" t="s">
        <v>156</v>
      </c>
      <c r="B63" s="66" t="s">
        <v>157</v>
      </c>
      <c r="F63" s="5">
        <v>14.0</v>
      </c>
      <c r="G63" s="5">
        <v>15.0</v>
      </c>
      <c r="H63" s="68">
        <f t="shared" si="1"/>
        <v>14.5</v>
      </c>
      <c r="I63" s="5">
        <f>H63*'Conversion gDW --&gt; L'!C23</f>
        <v>0.0002227316028</v>
      </c>
      <c r="J63" s="68">
        <f>F63*'Conversion gDW --&gt; L'!C13</f>
        <v>262.92</v>
      </c>
      <c r="K63" s="5">
        <v>4.0</v>
      </c>
      <c r="L63" s="5">
        <v>7.0</v>
      </c>
    </row>
    <row r="64">
      <c r="A64" s="5" t="s">
        <v>158</v>
      </c>
      <c r="B64" s="66" t="s">
        <v>159</v>
      </c>
      <c r="F64" s="5">
        <v>164.0</v>
      </c>
      <c r="G64" s="5">
        <v>191.0</v>
      </c>
      <c r="H64" s="68">
        <f t="shared" si="1"/>
        <v>177.5</v>
      </c>
      <c r="I64" s="5">
        <f>H64*'Conversion gDW --&gt; L'!C23</f>
        <v>0.002726542034</v>
      </c>
      <c r="J64" s="68">
        <f>F64*'Conversion gDW --&gt; L'!C13</f>
        <v>3079.92</v>
      </c>
      <c r="K64" s="5">
        <v>17.0</v>
      </c>
      <c r="L64" s="5">
        <v>20.0</v>
      </c>
    </row>
    <row r="65">
      <c r="A65" s="5" t="s">
        <v>160</v>
      </c>
      <c r="B65" s="66" t="s">
        <v>161</v>
      </c>
      <c r="F65" s="5">
        <v>247.0</v>
      </c>
      <c r="G65" s="5">
        <v>363.0</v>
      </c>
      <c r="H65" s="68">
        <f t="shared" si="1"/>
        <v>305</v>
      </c>
      <c r="I65" s="5">
        <f>H65*'Conversion gDW --&gt; L'!C23</f>
        <v>0.004685044058</v>
      </c>
      <c r="J65" s="68">
        <f>F65*'Conversion gDW --&gt; L'!C13</f>
        <v>4638.66</v>
      </c>
      <c r="K65" s="5">
        <v>69.0</v>
      </c>
      <c r="L65" s="5">
        <v>53.0</v>
      </c>
    </row>
    <row r="66">
      <c r="A66" s="5" t="s">
        <v>162</v>
      </c>
      <c r="B66" s="66" t="s">
        <v>163</v>
      </c>
      <c r="F66" s="5">
        <v>272.0</v>
      </c>
      <c r="G66" s="5">
        <v>363.0</v>
      </c>
      <c r="H66" s="68">
        <f t="shared" si="1"/>
        <v>317.5</v>
      </c>
      <c r="I66" s="5">
        <f>H66*'Conversion gDW --&gt; L'!C23</f>
        <v>0.00487705406</v>
      </c>
      <c r="J66" s="68">
        <f>F66*'Conversion gDW --&gt; L'!C13</f>
        <v>5108.16</v>
      </c>
      <c r="K66" s="5">
        <v>74.0</v>
      </c>
      <c r="L66" s="5">
        <v>59.0</v>
      </c>
    </row>
    <row r="67">
      <c r="A67" s="5" t="s">
        <v>164</v>
      </c>
      <c r="B67" s="66" t="s">
        <v>165</v>
      </c>
      <c r="F67" s="5">
        <v>82.0</v>
      </c>
      <c r="G67" s="5">
        <v>172.0</v>
      </c>
      <c r="H67" s="68">
        <f t="shared" si="1"/>
        <v>127</v>
      </c>
      <c r="I67" s="5">
        <f>H67*'Conversion gDW --&gt; L'!C23</f>
        <v>0.001950821624</v>
      </c>
      <c r="J67" s="68">
        <f>F67*'Conversion gDW --&gt; L'!C13</f>
        <v>1539.96</v>
      </c>
      <c r="K67" s="5">
        <v>63.0</v>
      </c>
      <c r="L67" s="5">
        <v>42.0</v>
      </c>
    </row>
    <row r="68">
      <c r="A68" s="5" t="s">
        <v>102</v>
      </c>
      <c r="B68" s="66" t="s">
        <v>166</v>
      </c>
      <c r="F68" s="5">
        <v>109.0</v>
      </c>
      <c r="G68" s="5">
        <v>110.0</v>
      </c>
      <c r="H68" s="68">
        <f t="shared" si="1"/>
        <v>109.5</v>
      </c>
      <c r="I68" s="5">
        <f>H68*'Conversion gDW --&gt; L'!C23</f>
        <v>0.001682007621</v>
      </c>
      <c r="J68" s="68">
        <f>F68*'Conversion gDW --&gt; L'!C13</f>
        <v>2047.02</v>
      </c>
      <c r="K68" s="5">
        <v>12.0</v>
      </c>
      <c r="L68" s="5">
        <v>12.0</v>
      </c>
    </row>
    <row r="69">
      <c r="A69" s="5" t="s">
        <v>167</v>
      </c>
      <c r="B69" s="66" t="s">
        <v>168</v>
      </c>
      <c r="F69" s="5">
        <v>102.0</v>
      </c>
      <c r="G69" s="5">
        <v>127.0</v>
      </c>
      <c r="H69" s="68">
        <f t="shared" si="1"/>
        <v>114.5</v>
      </c>
      <c r="I69" s="5">
        <f>H69*'Conversion gDW --&gt; L'!C23</f>
        <v>0.001758811622</v>
      </c>
      <c r="J69" s="68">
        <f>F69*'Conversion gDW --&gt; L'!C13</f>
        <v>1915.56</v>
      </c>
      <c r="K69" s="5">
        <v>27.0</v>
      </c>
      <c r="L69" s="5">
        <v>13.0</v>
      </c>
    </row>
    <row r="70">
      <c r="A70" s="5" t="s">
        <v>169</v>
      </c>
      <c r="B70" s="66" t="s">
        <v>170</v>
      </c>
      <c r="F70" s="5">
        <v>62.0</v>
      </c>
      <c r="G70" s="5">
        <v>64.0</v>
      </c>
      <c r="H70" s="68">
        <f t="shared" si="1"/>
        <v>63</v>
      </c>
      <c r="I70" s="5">
        <f>H70*'Conversion gDW --&gt; L'!C23</f>
        <v>0.000967730412</v>
      </c>
      <c r="J70" s="68">
        <f>F70*'Conversion gDW --&gt; L'!C13</f>
        <v>1164.36</v>
      </c>
      <c r="K70" s="5">
        <v>29.0</v>
      </c>
      <c r="L70" s="5">
        <v>13.0</v>
      </c>
    </row>
    <row r="71">
      <c r="A71" s="5" t="s">
        <v>171</v>
      </c>
      <c r="B71" s="66" t="s">
        <v>172</v>
      </c>
      <c r="F71" s="5">
        <v>220.0</v>
      </c>
      <c r="G71" s="5">
        <v>183.0</v>
      </c>
      <c r="H71" s="68">
        <f t="shared" si="1"/>
        <v>201.5</v>
      </c>
      <c r="I71" s="5">
        <f>H71*'Conversion gDW --&gt; L'!C23</f>
        <v>0.003095201238</v>
      </c>
      <c r="J71" s="68">
        <f>F71*'Conversion gDW --&gt; L'!C13</f>
        <v>4131.6</v>
      </c>
      <c r="K71" s="5">
        <v>47.0</v>
      </c>
      <c r="L71" s="5">
        <v>28.0</v>
      </c>
    </row>
    <row r="72">
      <c r="A72" s="5" t="s">
        <v>173</v>
      </c>
      <c r="B72" s="66" t="s">
        <v>174</v>
      </c>
      <c r="F72" s="5">
        <v>25.0</v>
      </c>
      <c r="G72" s="5">
        <v>43.0</v>
      </c>
      <c r="H72" s="68">
        <f t="shared" si="1"/>
        <v>34</v>
      </c>
      <c r="I72" s="5">
        <f>H72*'Conversion gDW --&gt; L'!C23</f>
        <v>0.0005222672065</v>
      </c>
      <c r="J72" s="68">
        <f>F72*'Conversion gDW --&gt; L'!C13</f>
        <v>469.5</v>
      </c>
      <c r="K72" s="5">
        <v>5.0</v>
      </c>
      <c r="L72" s="5">
        <v>6.0</v>
      </c>
    </row>
    <row r="84">
      <c r="M84" s="61" t="s">
        <v>175</v>
      </c>
    </row>
    <row r="85">
      <c r="A85" s="5" t="s">
        <v>176</v>
      </c>
      <c r="F85" s="5" t="s">
        <v>177</v>
      </c>
      <c r="G85" s="5"/>
      <c r="H85" s="5"/>
      <c r="I85" s="5"/>
      <c r="J85" s="5"/>
    </row>
    <row r="86">
      <c r="A86" s="5" t="s">
        <v>178</v>
      </c>
      <c r="F86" s="5">
        <v>0.27</v>
      </c>
      <c r="G86" s="5"/>
      <c r="H86" s="5"/>
      <c r="I86" s="5"/>
      <c r="J86" s="5"/>
    </row>
    <row r="87">
      <c r="A87" s="5" t="s">
        <v>179</v>
      </c>
      <c r="F87" s="5">
        <v>0.64</v>
      </c>
      <c r="G87" s="5"/>
      <c r="H87" s="5"/>
      <c r="I87" s="5"/>
      <c r="J87" s="5"/>
    </row>
    <row r="88">
      <c r="A88" s="5" t="s">
        <v>180</v>
      </c>
      <c r="F88" s="5">
        <v>0.17</v>
      </c>
      <c r="G88" s="5"/>
      <c r="H88" s="5"/>
      <c r="I88" s="5"/>
      <c r="J88" s="5"/>
    </row>
    <row r="89">
      <c r="A89" s="5" t="s">
        <v>181</v>
      </c>
      <c r="F89" s="5">
        <v>0.44</v>
      </c>
      <c r="G89" s="5"/>
      <c r="H89" s="5"/>
      <c r="I89" s="5"/>
      <c r="J89" s="5"/>
    </row>
    <row r="91">
      <c r="A91" s="5" t="s">
        <v>182</v>
      </c>
      <c r="F91" s="5" t="s">
        <v>177</v>
      </c>
      <c r="G91" s="5"/>
      <c r="H91" s="5"/>
      <c r="I91" s="5"/>
      <c r="J91" s="5"/>
      <c r="K91" s="62"/>
      <c r="L91" s="62"/>
    </row>
    <row r="92">
      <c r="A92" s="5" t="s">
        <v>178</v>
      </c>
      <c r="F92" s="5">
        <v>0.24</v>
      </c>
      <c r="G92" s="5"/>
      <c r="H92" s="5"/>
      <c r="I92" s="5"/>
      <c r="J92" s="5"/>
    </row>
    <row r="93">
      <c r="A93" s="5" t="s">
        <v>179</v>
      </c>
      <c r="F93" s="5">
        <v>0.1</v>
      </c>
      <c r="G93" s="5"/>
      <c r="H93" s="5"/>
      <c r="I93" s="5"/>
      <c r="J93" s="5"/>
      <c r="K93" s="62"/>
      <c r="L93" s="62"/>
    </row>
    <row r="94">
      <c r="A94" s="5" t="s">
        <v>180</v>
      </c>
      <c r="F94" s="5">
        <v>0.03</v>
      </c>
      <c r="G94" s="5"/>
      <c r="H94" s="5"/>
      <c r="I94" s="5"/>
      <c r="J94" s="5"/>
    </row>
    <row r="95">
      <c r="A95" s="5" t="s">
        <v>181</v>
      </c>
      <c r="F95" s="5">
        <v>0.1</v>
      </c>
      <c r="G95" s="5"/>
      <c r="H95" s="5"/>
      <c r="I95" s="5"/>
      <c r="J95" s="5"/>
    </row>
    <row r="97">
      <c r="A97" s="69" t="s">
        <v>183</v>
      </c>
      <c r="J97" s="70" t="s">
        <v>184</v>
      </c>
      <c r="N97" s="71" t="s">
        <v>185</v>
      </c>
    </row>
    <row r="98">
      <c r="B98" s="53" t="s">
        <v>186</v>
      </c>
      <c r="C98" s="53" t="s">
        <v>186</v>
      </c>
      <c r="D98" s="72" t="s">
        <v>187</v>
      </c>
      <c r="E98" s="55" t="s">
        <v>98</v>
      </c>
      <c r="F98" s="53" t="s">
        <v>188</v>
      </c>
      <c r="G98" s="53" t="s">
        <v>188</v>
      </c>
      <c r="H98" s="72" t="s">
        <v>189</v>
      </c>
      <c r="I98" s="53"/>
    </row>
    <row r="99">
      <c r="B99" s="5" t="s">
        <v>190</v>
      </c>
      <c r="C99" s="5" t="s">
        <v>191</v>
      </c>
      <c r="D99" s="73"/>
      <c r="F99" s="5" t="s">
        <v>192</v>
      </c>
      <c r="G99" s="5" t="s">
        <v>193</v>
      </c>
      <c r="H99" s="73"/>
    </row>
    <row r="100">
      <c r="A100" s="5" t="s">
        <v>152</v>
      </c>
      <c r="B100" s="5">
        <v>195.0</v>
      </c>
      <c r="C100" s="5">
        <v>183.0</v>
      </c>
      <c r="D100" s="73">
        <f t="shared" ref="D100:D111" si="2">AVERAGE(B100:C100)</f>
        <v>189</v>
      </c>
      <c r="E100" s="68">
        <f>D100*'Conversion gDW --&gt; L'!C23</f>
        <v>0.002903191236</v>
      </c>
      <c r="F100" s="5">
        <v>42.0</v>
      </c>
      <c r="G100" s="5">
        <v>28.0</v>
      </c>
      <c r="H100" s="73">
        <f t="shared" ref="H100:H110" si="3">sqrt(F100^2+G100^2)/2</f>
        <v>25.23885893</v>
      </c>
    </row>
    <row r="101">
      <c r="A101" s="5" t="s">
        <v>154</v>
      </c>
      <c r="B101" s="5">
        <v>189.0</v>
      </c>
      <c r="C101" s="5">
        <v>191.0</v>
      </c>
      <c r="D101" s="73">
        <f t="shared" si="2"/>
        <v>190</v>
      </c>
      <c r="E101" s="68">
        <f>D101*'Conversion gDW --&gt; L'!C23</f>
        <v>0.002918552036</v>
      </c>
      <c r="F101" s="5">
        <v>20.0</v>
      </c>
      <c r="G101" s="5">
        <v>20.0</v>
      </c>
      <c r="H101" s="73">
        <f t="shared" si="3"/>
        <v>14.14213562</v>
      </c>
    </row>
    <row r="102">
      <c r="A102" s="5" t="s">
        <v>156</v>
      </c>
      <c r="B102" s="5">
        <v>14.0</v>
      </c>
      <c r="C102" s="5">
        <v>15.0</v>
      </c>
      <c r="D102" s="73">
        <f t="shared" si="2"/>
        <v>14.5</v>
      </c>
      <c r="E102" s="68">
        <f>D102*'Conversion gDW --&gt; L'!C23</f>
        <v>0.0002227316028</v>
      </c>
      <c r="F102" s="5">
        <v>4.0</v>
      </c>
      <c r="G102" s="5">
        <v>7.0</v>
      </c>
      <c r="H102" s="73">
        <f t="shared" si="3"/>
        <v>4.031128874</v>
      </c>
    </row>
    <row r="103">
      <c r="A103" s="5" t="s">
        <v>158</v>
      </c>
      <c r="B103" s="5">
        <v>164.0</v>
      </c>
      <c r="C103" s="5">
        <v>191.0</v>
      </c>
      <c r="D103" s="73">
        <f t="shared" si="2"/>
        <v>177.5</v>
      </c>
      <c r="E103" s="68">
        <f>D103*'Conversion gDW --&gt; L'!C23</f>
        <v>0.002726542034</v>
      </c>
      <c r="F103" s="5">
        <v>17.0</v>
      </c>
      <c r="G103" s="5">
        <v>20.0</v>
      </c>
      <c r="H103" s="73">
        <f t="shared" si="3"/>
        <v>13.12440475</v>
      </c>
    </row>
    <row r="104">
      <c r="A104" s="5" t="s">
        <v>160</v>
      </c>
      <c r="B104" s="5">
        <v>272.0</v>
      </c>
      <c r="C104" s="5">
        <v>363.0</v>
      </c>
      <c r="D104" s="73">
        <f t="shared" si="2"/>
        <v>317.5</v>
      </c>
      <c r="E104" s="68">
        <f>D104*'Conversion gDW --&gt; L'!C23</f>
        <v>0.00487705406</v>
      </c>
      <c r="F104" s="5">
        <v>69.0</v>
      </c>
      <c r="G104" s="5">
        <v>59.0</v>
      </c>
      <c r="H104" s="73">
        <f t="shared" si="3"/>
        <v>45.3927307</v>
      </c>
    </row>
    <row r="105">
      <c r="A105" s="5" t="s">
        <v>162</v>
      </c>
      <c r="B105" s="5">
        <v>272.0</v>
      </c>
      <c r="C105" s="5">
        <v>363.0</v>
      </c>
      <c r="D105" s="73">
        <f t="shared" si="2"/>
        <v>317.5</v>
      </c>
      <c r="E105" s="68">
        <f>D105*'Conversion gDW --&gt; L'!C23</f>
        <v>0.00487705406</v>
      </c>
      <c r="F105" s="5">
        <v>74.0</v>
      </c>
      <c r="G105" s="5">
        <v>59.0</v>
      </c>
      <c r="H105" s="73">
        <f t="shared" si="3"/>
        <v>47.32071428</v>
      </c>
    </row>
    <row r="106">
      <c r="A106" s="5" t="s">
        <v>164</v>
      </c>
      <c r="B106" s="5">
        <v>82.0</v>
      </c>
      <c r="C106" s="5">
        <v>172.0</v>
      </c>
      <c r="D106" s="73">
        <f t="shared" si="2"/>
        <v>127</v>
      </c>
      <c r="E106" s="68">
        <f>D106*'Conversion gDW --&gt; L'!C23</f>
        <v>0.001950821624</v>
      </c>
      <c r="F106" s="5">
        <v>63.0</v>
      </c>
      <c r="G106" s="5">
        <v>42.0</v>
      </c>
      <c r="H106" s="73">
        <f t="shared" si="3"/>
        <v>37.85828839</v>
      </c>
    </row>
    <row r="107">
      <c r="A107" s="5" t="s">
        <v>102</v>
      </c>
      <c r="B107" s="5">
        <v>109.0</v>
      </c>
      <c r="C107" s="5">
        <v>110.0</v>
      </c>
      <c r="D107" s="73">
        <f t="shared" si="2"/>
        <v>109.5</v>
      </c>
      <c r="E107" s="68">
        <f>D107*'Conversion gDW --&gt; L'!C23</f>
        <v>0.001682007621</v>
      </c>
      <c r="F107" s="5">
        <v>12.0</v>
      </c>
      <c r="G107" s="5">
        <v>12.0</v>
      </c>
      <c r="H107" s="73">
        <f t="shared" si="3"/>
        <v>8.485281374</v>
      </c>
    </row>
    <row r="108">
      <c r="A108" s="5" t="s">
        <v>167</v>
      </c>
      <c r="B108" s="5">
        <v>102.0</v>
      </c>
      <c r="C108" s="5">
        <v>127.0</v>
      </c>
      <c r="D108" s="73">
        <f t="shared" si="2"/>
        <v>114.5</v>
      </c>
      <c r="E108" s="68">
        <f>D108*'Conversion gDW --&gt; L'!C23</f>
        <v>0.001758811622</v>
      </c>
      <c r="F108" s="5">
        <v>27.0</v>
      </c>
      <c r="G108" s="5">
        <v>13.0</v>
      </c>
      <c r="H108" s="73">
        <f t="shared" si="3"/>
        <v>14.98332406</v>
      </c>
    </row>
    <row r="109">
      <c r="A109" s="5" t="s">
        <v>169</v>
      </c>
      <c r="B109" s="5">
        <v>62.0</v>
      </c>
      <c r="C109" s="5">
        <v>64.0</v>
      </c>
      <c r="D109" s="73">
        <f t="shared" si="2"/>
        <v>63</v>
      </c>
      <c r="E109" s="68">
        <f>D109*'Conversion gDW --&gt; L'!C23</f>
        <v>0.000967730412</v>
      </c>
      <c r="F109" s="5">
        <v>29.0</v>
      </c>
      <c r="G109" s="5">
        <v>13.0</v>
      </c>
      <c r="H109" s="73">
        <f t="shared" si="3"/>
        <v>15.89024858</v>
      </c>
    </row>
    <row r="110">
      <c r="A110" s="5" t="s">
        <v>171</v>
      </c>
      <c r="B110" s="5">
        <v>220.0</v>
      </c>
      <c r="C110" s="5">
        <v>183.0</v>
      </c>
      <c r="D110" s="73">
        <f t="shared" si="2"/>
        <v>201.5</v>
      </c>
      <c r="E110" s="68">
        <f>D110*'Conversion gDW --&gt; L'!C23</f>
        <v>0.003095201238</v>
      </c>
      <c r="F110" s="5">
        <v>47.0</v>
      </c>
      <c r="G110" s="5">
        <v>28.0</v>
      </c>
      <c r="H110" s="73">
        <f t="shared" si="3"/>
        <v>27.35415873</v>
      </c>
    </row>
    <row r="111">
      <c r="A111" s="5" t="s">
        <v>194</v>
      </c>
      <c r="B111" s="5">
        <v>25.0</v>
      </c>
      <c r="C111" s="74" t="s">
        <v>195</v>
      </c>
      <c r="D111" s="73">
        <f t="shared" si="2"/>
        <v>25</v>
      </c>
      <c r="E111" s="68">
        <f>D111*'Conversion gDW --&gt; L'!C23</f>
        <v>0.0003840200048</v>
      </c>
      <c r="F111" s="5">
        <v>5.0</v>
      </c>
      <c r="G111" s="74" t="s">
        <v>195</v>
      </c>
      <c r="H111" s="72" t="s">
        <v>195</v>
      </c>
      <c r="I111" s="74"/>
    </row>
  </sheetData>
  <hyperlinks>
    <hyperlink r:id="rId2" location="sec4.4.25" ref="A1"/>
    <hyperlink r:id="rId3" ref="M3"/>
    <hyperlink r:id="rId4" ref="M30"/>
    <hyperlink r:id="rId5" ref="M45"/>
    <hyperlink r:id="rId6" location="sec4.4.25" ref="A58"/>
    <hyperlink r:id="rId7" ref="M84"/>
    <hyperlink r:id="rId8" location="supplementaryMaterial" ref="J97"/>
  </hyperlinks>
  <drawing r:id="rId9"/>
  <legacy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81.43"/>
    <col customWidth="1" min="3" max="3" width="41.43"/>
    <col customWidth="1" min="4" max="4" width="21.71"/>
    <col customWidth="1" min="5" max="5" width="55.29"/>
    <col customWidth="1" min="6" max="6" width="5.0"/>
    <col customWidth="1" min="7" max="7" width="15.29"/>
    <col customWidth="1" min="8" max="8" width="22.86"/>
    <col customWidth="1" min="9" max="9" width="38.57"/>
  </cols>
  <sheetData>
    <row r="1">
      <c r="A1" s="50" t="s">
        <v>196</v>
      </c>
      <c r="B1" s="54"/>
      <c r="C1" s="53" t="s">
        <v>197</v>
      </c>
      <c r="D1" s="53" t="s">
        <v>198</v>
      </c>
      <c r="E1" s="5"/>
      <c r="F1" s="54"/>
      <c r="G1" s="54"/>
      <c r="H1" s="54"/>
      <c r="I1" s="53" t="s">
        <v>199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>
      <c r="A2" s="5" t="s">
        <v>152</v>
      </c>
      <c r="B2" s="5" t="s">
        <v>153</v>
      </c>
      <c r="C2" s="5" t="s">
        <v>200</v>
      </c>
      <c r="D2" s="75" t="s">
        <v>71</v>
      </c>
      <c r="E2" s="5" t="s">
        <v>201</v>
      </c>
      <c r="I2" s="5" t="s">
        <v>202</v>
      </c>
    </row>
    <row r="3">
      <c r="A3" s="5" t="s">
        <v>154</v>
      </c>
      <c r="B3" s="5"/>
      <c r="C3" s="5" t="s">
        <v>203</v>
      </c>
      <c r="D3" s="76" t="s">
        <v>204</v>
      </c>
      <c r="E3" s="5" t="s">
        <v>205</v>
      </c>
      <c r="I3" s="11" t="s">
        <v>206</v>
      </c>
      <c r="J3" s="5" t="s">
        <v>207</v>
      </c>
    </row>
    <row r="4">
      <c r="A4" s="5"/>
      <c r="B4" s="5"/>
      <c r="D4" s="75" t="s">
        <v>208</v>
      </c>
      <c r="E4" s="5" t="s">
        <v>209</v>
      </c>
      <c r="I4" s="5" t="s">
        <v>202</v>
      </c>
    </row>
    <row r="5">
      <c r="A5" s="5"/>
      <c r="B5" s="5"/>
      <c r="D5" s="75" t="s">
        <v>59</v>
      </c>
      <c r="E5" s="5" t="s">
        <v>210</v>
      </c>
      <c r="I5" s="5" t="s">
        <v>202</v>
      </c>
    </row>
    <row r="6">
      <c r="A6" s="5"/>
      <c r="B6" s="5"/>
      <c r="C6" s="5"/>
      <c r="D6" s="76" t="s">
        <v>57</v>
      </c>
      <c r="E6" s="5" t="s">
        <v>211</v>
      </c>
      <c r="I6" s="11" t="s">
        <v>206</v>
      </c>
      <c r="J6" s="5" t="s">
        <v>212</v>
      </c>
    </row>
    <row r="7">
      <c r="A7" s="11" t="s">
        <v>156</v>
      </c>
      <c r="B7" s="5" t="s">
        <v>157</v>
      </c>
      <c r="E7" s="5"/>
      <c r="I7" s="5" t="s">
        <v>202</v>
      </c>
    </row>
    <row r="8">
      <c r="A8" s="5" t="s">
        <v>158</v>
      </c>
      <c r="B8" s="5" t="s">
        <v>159</v>
      </c>
      <c r="C8" s="5" t="s">
        <v>213</v>
      </c>
      <c r="D8" s="77" t="s">
        <v>214</v>
      </c>
      <c r="E8" s="5" t="s">
        <v>215</v>
      </c>
      <c r="I8" s="11" t="s">
        <v>216</v>
      </c>
      <c r="J8" s="5" t="s">
        <v>217</v>
      </c>
    </row>
    <row r="9">
      <c r="A9" s="5" t="s">
        <v>160</v>
      </c>
      <c r="B9" s="5" t="s">
        <v>161</v>
      </c>
      <c r="C9" s="5" t="s">
        <v>218</v>
      </c>
      <c r="D9" s="75" t="s">
        <v>64</v>
      </c>
      <c r="E9" s="5" t="s">
        <v>219</v>
      </c>
      <c r="I9" s="5" t="s">
        <v>202</v>
      </c>
    </row>
    <row r="10">
      <c r="A10" s="5" t="s">
        <v>162</v>
      </c>
      <c r="B10" s="5" t="s">
        <v>163</v>
      </c>
      <c r="C10" s="5" t="s">
        <v>220</v>
      </c>
      <c r="D10" s="75" t="s">
        <v>62</v>
      </c>
      <c r="E10" s="5" t="s">
        <v>221</v>
      </c>
      <c r="I10" s="5" t="s">
        <v>202</v>
      </c>
    </row>
    <row r="11">
      <c r="A11" s="11" t="s">
        <v>164</v>
      </c>
      <c r="B11" s="11" t="s">
        <v>165</v>
      </c>
      <c r="C11" s="78" t="s">
        <v>222</v>
      </c>
      <c r="D11" s="79" t="s">
        <v>223</v>
      </c>
      <c r="E11" s="11" t="s">
        <v>224</v>
      </c>
      <c r="F11" s="80"/>
      <c r="G11" s="80"/>
      <c r="H11" s="80"/>
      <c r="I11" s="5" t="s">
        <v>202</v>
      </c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</row>
    <row r="12">
      <c r="A12" s="5" t="s">
        <v>102</v>
      </c>
      <c r="B12" s="5" t="s">
        <v>225</v>
      </c>
      <c r="C12" s="5" t="s">
        <v>226</v>
      </c>
      <c r="D12" s="75" t="s">
        <v>40</v>
      </c>
      <c r="E12" s="5" t="s">
        <v>41</v>
      </c>
      <c r="I12" s="5" t="s">
        <v>227</v>
      </c>
    </row>
    <row r="13">
      <c r="D13" s="75" t="s">
        <v>37</v>
      </c>
      <c r="E13" s="5" t="s">
        <v>38</v>
      </c>
      <c r="I13" s="5" t="s">
        <v>227</v>
      </c>
    </row>
    <row r="14">
      <c r="A14" s="5"/>
      <c r="B14" s="5"/>
      <c r="C14" s="5"/>
      <c r="D14" s="76" t="s">
        <v>228</v>
      </c>
      <c r="E14" s="5" t="s">
        <v>44</v>
      </c>
      <c r="I14" s="11" t="s">
        <v>216</v>
      </c>
      <c r="J14" s="5" t="s">
        <v>229</v>
      </c>
    </row>
    <row r="15">
      <c r="A15" s="5"/>
      <c r="B15" s="5"/>
      <c r="C15" s="5" t="s">
        <v>230</v>
      </c>
      <c r="D15" s="81" t="s">
        <v>75</v>
      </c>
      <c r="E15" s="5"/>
      <c r="I15" s="11"/>
      <c r="J15" s="5"/>
    </row>
    <row r="16">
      <c r="A16" s="5" t="s">
        <v>167</v>
      </c>
      <c r="B16" s="5" t="s">
        <v>168</v>
      </c>
      <c r="C16" s="5" t="s">
        <v>231</v>
      </c>
      <c r="D16" s="82" t="s">
        <v>232</v>
      </c>
      <c r="I16" s="11" t="s">
        <v>216</v>
      </c>
    </row>
    <row r="17">
      <c r="A17" s="83" t="s">
        <v>169</v>
      </c>
      <c r="B17" s="83" t="s">
        <v>170</v>
      </c>
      <c r="C17" s="83" t="s">
        <v>233</v>
      </c>
      <c r="D17" s="84"/>
      <c r="E17" s="83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</row>
    <row r="18">
      <c r="A18" s="5" t="s">
        <v>171</v>
      </c>
      <c r="B18" s="5" t="s">
        <v>234</v>
      </c>
      <c r="C18" s="5" t="s">
        <v>235</v>
      </c>
      <c r="D18" s="75" t="s">
        <v>73</v>
      </c>
      <c r="E18" s="5" t="s">
        <v>236</v>
      </c>
      <c r="I18" s="5" t="s">
        <v>202</v>
      </c>
    </row>
    <row r="19">
      <c r="A19" s="11" t="s">
        <v>194</v>
      </c>
      <c r="B19" s="5" t="s">
        <v>174</v>
      </c>
      <c r="C19" s="11" t="s">
        <v>237</v>
      </c>
      <c r="E19" s="5"/>
    </row>
    <row r="20">
      <c r="E20" s="5"/>
    </row>
    <row r="21">
      <c r="E21" s="5"/>
    </row>
    <row r="22">
      <c r="A22" s="11" t="s">
        <v>109</v>
      </c>
      <c r="B22" s="85" t="s">
        <v>238</v>
      </c>
      <c r="C22" s="11" t="s">
        <v>239</v>
      </c>
      <c r="E22" s="5"/>
    </row>
    <row r="23">
      <c r="A23" s="5" t="s">
        <v>240</v>
      </c>
      <c r="B23" s="86" t="s">
        <v>241</v>
      </c>
      <c r="C23" s="5" t="s">
        <v>242</v>
      </c>
      <c r="D23" s="75" t="s">
        <v>53</v>
      </c>
      <c r="E23" s="5" t="s">
        <v>243</v>
      </c>
      <c r="I23" s="5" t="s">
        <v>227</v>
      </c>
    </row>
    <row r="24">
      <c r="D24" s="75" t="s">
        <v>55</v>
      </c>
      <c r="E24" s="5" t="s">
        <v>244</v>
      </c>
      <c r="I24" s="5" t="s">
        <v>227</v>
      </c>
    </row>
    <row r="25">
      <c r="D25" s="87" t="s">
        <v>56</v>
      </c>
      <c r="E25" s="5" t="s">
        <v>245</v>
      </c>
      <c r="I25" s="11" t="s">
        <v>216</v>
      </c>
    </row>
    <row r="26">
      <c r="E26" s="5"/>
    </row>
    <row r="27">
      <c r="A27" s="88"/>
      <c r="B27" s="67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  <row r="1002">
      <c r="E1002" s="5"/>
    </row>
    <row r="1003">
      <c r="E1003" s="5"/>
    </row>
    <row r="1004">
      <c r="E1004" s="5"/>
    </row>
  </sheetData>
  <hyperlinks>
    <hyperlink r:id="rId1" location="pone.0170382.ref004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29"/>
    <col customWidth="1" min="4" max="4" width="81.71"/>
    <col customWidth="1" min="5" max="5" width="30.0"/>
  </cols>
  <sheetData>
    <row r="1">
      <c r="A1" s="22" t="s">
        <v>0</v>
      </c>
      <c r="B1" s="22" t="s">
        <v>46</v>
      </c>
      <c r="C1" s="22" t="s">
        <v>47</v>
      </c>
      <c r="D1" s="22" t="s">
        <v>48</v>
      </c>
      <c r="E1" s="23" t="s">
        <v>246</v>
      </c>
    </row>
    <row r="2">
      <c r="A2" s="24" t="s">
        <v>50</v>
      </c>
      <c r="B2" s="20"/>
      <c r="C2" s="25">
        <v>-0.00168200762086211</v>
      </c>
      <c r="D2" s="26" t="s">
        <v>247</v>
      </c>
      <c r="E2" s="50" t="s">
        <v>89</v>
      </c>
    </row>
    <row r="3">
      <c r="A3" s="27" t="s">
        <v>37</v>
      </c>
      <c r="B3" s="20"/>
      <c r="C3" s="28">
        <v>0.00168200762086211</v>
      </c>
      <c r="D3" s="26" t="s">
        <v>52</v>
      </c>
    </row>
    <row r="4">
      <c r="A4" s="29" t="s">
        <v>40</v>
      </c>
      <c r="B4" s="30"/>
      <c r="C4" s="31">
        <v>0.00168200762086211</v>
      </c>
      <c r="D4" s="32" t="s">
        <v>52</v>
      </c>
    </row>
    <row r="5">
      <c r="A5" s="27" t="s">
        <v>53</v>
      </c>
      <c r="B5" s="20"/>
      <c r="C5" s="28">
        <v>2.227316027625625E-4</v>
      </c>
      <c r="D5" s="26" t="s">
        <v>54</v>
      </c>
    </row>
    <row r="6">
      <c r="A6" s="27" t="s">
        <v>55</v>
      </c>
      <c r="B6" s="20"/>
      <c r="C6" s="28">
        <v>2.227316027625625E-4</v>
      </c>
      <c r="D6" s="26" t="s">
        <v>54</v>
      </c>
    </row>
    <row r="7">
      <c r="A7" s="33" t="s">
        <v>56</v>
      </c>
      <c r="B7" s="30"/>
      <c r="C7" s="34">
        <v>-2.22731602762563E-4</v>
      </c>
      <c r="D7" s="32" t="s">
        <v>54</v>
      </c>
    </row>
    <row r="8">
      <c r="A8" s="89" t="s">
        <v>248</v>
      </c>
      <c r="B8" s="20"/>
      <c r="C8" s="25">
        <v>-0.0029185520361991</v>
      </c>
      <c r="D8" s="26" t="s">
        <v>83</v>
      </c>
    </row>
    <row r="9">
      <c r="A9" s="27" t="s">
        <v>59</v>
      </c>
      <c r="B9" s="20"/>
      <c r="C9" s="28">
        <v>0.002918552036199095</v>
      </c>
      <c r="D9" s="26" t="s">
        <v>58</v>
      </c>
    </row>
    <row r="10">
      <c r="A10" s="35" t="s">
        <v>60</v>
      </c>
      <c r="B10" s="20"/>
      <c r="C10" s="28">
        <v>0.002918552036199095</v>
      </c>
      <c r="D10" s="26" t="s">
        <v>58</v>
      </c>
    </row>
    <row r="11">
      <c r="A11" s="36" t="s">
        <v>249</v>
      </c>
      <c r="B11" s="30"/>
      <c r="C11" s="34">
        <v>-0.0029185520361991</v>
      </c>
      <c r="D11" s="32" t="s">
        <v>83</v>
      </c>
    </row>
    <row r="12">
      <c r="A12" s="90" t="s">
        <v>80</v>
      </c>
      <c r="B12" s="91"/>
      <c r="C12" s="92">
        <v>0.0</v>
      </c>
      <c r="D12" s="93" t="s">
        <v>250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</row>
    <row r="13">
      <c r="A13" s="90" t="s">
        <v>82</v>
      </c>
      <c r="B13" s="91"/>
      <c r="C13" s="95">
        <v>-0.0029185520361991</v>
      </c>
      <c r="D13" s="93" t="s">
        <v>83</v>
      </c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</row>
    <row r="14">
      <c r="A14" s="90" t="s">
        <v>84</v>
      </c>
      <c r="B14" s="91"/>
      <c r="C14" s="95">
        <f>C10</f>
        <v>0.002918552036</v>
      </c>
      <c r="D14" s="96" t="s">
        <v>85</v>
      </c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</row>
    <row r="15">
      <c r="A15" s="90" t="s">
        <v>86</v>
      </c>
      <c r="B15" s="91"/>
      <c r="C15" s="95">
        <v>0.0</v>
      </c>
      <c r="D15" s="93" t="s">
        <v>87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</row>
    <row r="16">
      <c r="A16" s="90" t="s">
        <v>88</v>
      </c>
      <c r="B16" s="91"/>
      <c r="C16" s="95">
        <f>C13</f>
        <v>-0.002918552036</v>
      </c>
      <c r="D16" s="93" t="s">
        <v>83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</row>
    <row r="17">
      <c r="A17" s="29" t="s">
        <v>62</v>
      </c>
      <c r="B17" s="30"/>
      <c r="C17" s="31">
        <v>0.004877054060490593</v>
      </c>
      <c r="D17" s="32" t="s">
        <v>63</v>
      </c>
    </row>
    <row r="18">
      <c r="A18" s="29" t="s">
        <v>64</v>
      </c>
      <c r="B18" s="30"/>
      <c r="C18" s="31">
        <v>0.004685044058109073</v>
      </c>
      <c r="D18" s="32" t="s">
        <v>65</v>
      </c>
    </row>
    <row r="19">
      <c r="A19" s="97" t="s">
        <v>66</v>
      </c>
      <c r="B19" s="30"/>
      <c r="C19" s="29">
        <v>0.00272654203381758</v>
      </c>
      <c r="D19" s="32" t="s">
        <v>67</v>
      </c>
    </row>
    <row r="20">
      <c r="A20" s="35" t="s">
        <v>68</v>
      </c>
      <c r="B20" s="20"/>
      <c r="C20" s="28">
        <v>0.0019508216241962372</v>
      </c>
      <c r="D20" s="35" t="s">
        <v>69</v>
      </c>
    </row>
    <row r="21">
      <c r="A21" s="37" t="s">
        <v>70</v>
      </c>
      <c r="B21" s="30"/>
      <c r="C21" s="31">
        <v>0.0019508216241962372</v>
      </c>
      <c r="D21" s="35" t="s">
        <v>69</v>
      </c>
    </row>
    <row r="22">
      <c r="A22" s="37" t="s">
        <v>71</v>
      </c>
      <c r="B22" s="30"/>
      <c r="C22" s="31">
        <v>0.002903191236008573</v>
      </c>
      <c r="D22" s="32" t="s">
        <v>72</v>
      </c>
    </row>
    <row r="23">
      <c r="A23" s="35" t="s">
        <v>73</v>
      </c>
      <c r="B23" s="20"/>
      <c r="C23" s="31">
        <v>0.003095201238390093</v>
      </c>
      <c r="D23" s="38" t="s">
        <v>74</v>
      </c>
    </row>
    <row r="24">
      <c r="A24" s="98" t="s">
        <v>251</v>
      </c>
      <c r="B24" s="43"/>
      <c r="C24" s="25">
        <v>-0.00175881162181472</v>
      </c>
      <c r="D24" s="41" t="s">
        <v>252</v>
      </c>
    </row>
    <row r="25">
      <c r="A25" s="99" t="s">
        <v>75</v>
      </c>
      <c r="B25" s="100"/>
      <c r="C25" s="31">
        <v>0.00168200762086211</v>
      </c>
      <c r="D25" s="101" t="s">
        <v>253</v>
      </c>
    </row>
    <row r="26">
      <c r="A26" s="102" t="s">
        <v>79</v>
      </c>
      <c r="B26" s="20"/>
      <c r="C26" s="20"/>
      <c r="D26" s="20"/>
    </row>
    <row r="28">
      <c r="A28" s="5" t="s">
        <v>254</v>
      </c>
    </row>
    <row r="29">
      <c r="A29" s="5" t="s">
        <v>59</v>
      </c>
    </row>
    <row r="30">
      <c r="A30" s="5" t="s">
        <v>60</v>
      </c>
    </row>
  </sheetData>
  <hyperlinks>
    <hyperlink r:id="rId1" location="supplementaryMaterial" ref="E1"/>
    <hyperlink r:id="rId2" location="sec4.4.25" ref="E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43"/>
    <col customWidth="1" min="2" max="2" width="78.29"/>
    <col customWidth="1" min="3" max="3" width="22.86"/>
    <col customWidth="1" min="4" max="4" width="22.29"/>
    <col customWidth="1" min="6" max="6" width="19.43"/>
    <col customWidth="1" min="7" max="7" width="20.14"/>
    <col customWidth="1" min="8" max="8" width="35.0"/>
    <col customWidth="1" min="11" max="11" width="24.29"/>
    <col customWidth="1" min="13" max="13" width="16.43"/>
  </cols>
  <sheetData>
    <row r="1">
      <c r="A1" s="103" t="s">
        <v>0</v>
      </c>
      <c r="B1" s="103" t="s">
        <v>1</v>
      </c>
      <c r="C1" s="103" t="s">
        <v>255</v>
      </c>
      <c r="D1" s="103" t="s">
        <v>256</v>
      </c>
      <c r="E1" s="104" t="s">
        <v>257</v>
      </c>
      <c r="F1" s="105" t="s">
        <v>258</v>
      </c>
      <c r="G1" s="106" t="s">
        <v>259</v>
      </c>
      <c r="H1" s="103" t="s">
        <v>260</v>
      </c>
      <c r="I1" s="107" t="s">
        <v>261</v>
      </c>
      <c r="J1" s="35" t="s">
        <v>262</v>
      </c>
      <c r="K1" s="108" t="s">
        <v>263</v>
      </c>
      <c r="L1" s="108" t="s">
        <v>264</v>
      </c>
      <c r="M1" s="108" t="s">
        <v>265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>
      <c r="A2" s="109" t="s">
        <v>266</v>
      </c>
      <c r="B2" s="109" t="s">
        <v>267</v>
      </c>
      <c r="C2" s="110">
        <v>-24.7</v>
      </c>
      <c r="D2" s="110">
        <v>2.5</v>
      </c>
      <c r="E2" s="110">
        <v>21000.0</v>
      </c>
      <c r="F2" s="110">
        <f>E2/G2</f>
        <v>1.453423104</v>
      </c>
      <c r="G2" s="110">
        <f>EXP(-C2/(0.00831446261815324*310.15))</f>
        <v>14448.64881</v>
      </c>
      <c r="H2" s="110">
        <f>abs(G2*(-D2/(0.00831446261815324*310.15)))</f>
        <v>14007.52071</v>
      </c>
      <c r="I2" s="110">
        <f>H2/G2</f>
        <v>0.9694692491</v>
      </c>
      <c r="J2" s="20"/>
      <c r="K2" s="111" t="s">
        <v>268</v>
      </c>
      <c r="L2" s="112"/>
      <c r="M2" s="112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>
      <c r="A3" s="109" t="s">
        <v>269</v>
      </c>
      <c r="B3" s="109" t="s">
        <v>270</v>
      </c>
      <c r="C3" s="110"/>
      <c r="D3" s="110"/>
      <c r="E3" s="110"/>
      <c r="F3" s="110"/>
      <c r="G3" s="110"/>
      <c r="H3" s="110"/>
      <c r="I3" s="110"/>
      <c r="J3" s="20"/>
      <c r="K3" s="111" t="s">
        <v>271</v>
      </c>
      <c r="L3" s="112"/>
      <c r="M3" s="112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>
      <c r="A4" s="109" t="s">
        <v>29</v>
      </c>
      <c r="B4" s="109" t="s">
        <v>272</v>
      </c>
      <c r="C4" s="110"/>
      <c r="D4" s="110"/>
      <c r="E4" s="110"/>
      <c r="F4" s="110"/>
      <c r="G4" s="110"/>
      <c r="H4" s="110"/>
      <c r="I4" s="110"/>
      <c r="J4" s="20"/>
      <c r="K4" s="113" t="s">
        <v>273</v>
      </c>
      <c r="L4" s="112"/>
      <c r="M4" s="112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>
      <c r="A5" s="109" t="s">
        <v>274</v>
      </c>
      <c r="B5" s="109" t="s">
        <v>275</v>
      </c>
      <c r="C5" s="110">
        <v>-17.0</v>
      </c>
      <c r="D5" s="110">
        <v>1.2</v>
      </c>
      <c r="E5" s="110">
        <v>960.0</v>
      </c>
      <c r="F5" s="110">
        <f t="shared" ref="F5:F10" si="1">E5/G5</f>
        <v>1.315928356</v>
      </c>
      <c r="G5" s="110">
        <f t="shared" ref="G5:G10" si="2">EXP(-C5/(0.00831446261815324*310.15))</f>
        <v>729.5229985</v>
      </c>
      <c r="H5" s="110">
        <f t="shared" ref="H5:H10" si="3">abs(G5*(-D5/(0.00831446261815324*310.15)))</f>
        <v>339.4800545</v>
      </c>
      <c r="I5" s="110">
        <f t="shared" ref="I5:I10" si="4">H5/G5</f>
        <v>0.4653452396</v>
      </c>
      <c r="J5" s="20"/>
      <c r="K5" s="111" t="s">
        <v>276</v>
      </c>
      <c r="L5" s="112"/>
      <c r="M5" s="112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>
      <c r="A6" s="114" t="s">
        <v>71</v>
      </c>
      <c r="B6" s="114" t="s">
        <v>277</v>
      </c>
      <c r="C6" s="115">
        <v>37.3</v>
      </c>
      <c r="D6" s="115">
        <v>0.9</v>
      </c>
      <c r="E6" s="116">
        <f>0.00000029</f>
        <v>0.00000029</v>
      </c>
      <c r="F6" s="110">
        <f t="shared" si="1"/>
        <v>0.5549353173</v>
      </c>
      <c r="G6" s="110">
        <f t="shared" si="2"/>
        <v>0.0000005225834272</v>
      </c>
      <c r="H6" s="110">
        <f t="shared" si="3"/>
        <v>0.0000001823862826</v>
      </c>
      <c r="I6" s="110">
        <f t="shared" si="4"/>
        <v>0.3490089297</v>
      </c>
      <c r="J6" s="20"/>
      <c r="K6" s="117" t="s">
        <v>278</v>
      </c>
      <c r="L6" s="118"/>
      <c r="M6" s="118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>
      <c r="A7" s="114" t="s">
        <v>279</v>
      </c>
      <c r="B7" s="114" t="s">
        <v>280</v>
      </c>
      <c r="C7" s="115">
        <v>6.8</v>
      </c>
      <c r="D7" s="115">
        <v>0.6</v>
      </c>
      <c r="E7" s="119">
        <v>0.1</v>
      </c>
      <c r="F7" s="110">
        <f t="shared" si="1"/>
        <v>1.397061727</v>
      </c>
      <c r="G7" s="110">
        <f t="shared" si="2"/>
        <v>0.07157879862</v>
      </c>
      <c r="H7" s="110">
        <f t="shared" si="3"/>
        <v>0.0166544266</v>
      </c>
      <c r="I7" s="110">
        <f t="shared" si="4"/>
        <v>0.2326726198</v>
      </c>
      <c r="J7" s="20"/>
      <c r="K7" s="117" t="s">
        <v>281</v>
      </c>
      <c r="L7" s="118"/>
      <c r="M7" s="118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>
      <c r="A8" s="114" t="s">
        <v>282</v>
      </c>
      <c r="B8" s="114" t="s">
        <v>283</v>
      </c>
      <c r="C8" s="115">
        <v>5.2</v>
      </c>
      <c r="D8" s="120">
        <v>6.2</v>
      </c>
      <c r="E8" s="119">
        <v>0.1</v>
      </c>
      <c r="F8" s="110">
        <f t="shared" si="1"/>
        <v>0.7511957153</v>
      </c>
      <c r="G8" s="110">
        <f t="shared" si="2"/>
        <v>0.1331211001</v>
      </c>
      <c r="H8" s="110">
        <f t="shared" si="3"/>
        <v>0.3200608961</v>
      </c>
      <c r="I8" s="110">
        <f t="shared" si="4"/>
        <v>2.404283738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>
      <c r="A9" s="114" t="s">
        <v>284</v>
      </c>
      <c r="B9" s="114" t="s">
        <v>285</v>
      </c>
      <c r="C9" s="114">
        <v>-27.7</v>
      </c>
      <c r="D9" s="116">
        <v>7.6</v>
      </c>
      <c r="E9" s="116">
        <f>71000</f>
        <v>71000</v>
      </c>
      <c r="F9" s="110">
        <f t="shared" si="1"/>
        <v>1.535284761</v>
      </c>
      <c r="G9" s="110">
        <f t="shared" si="2"/>
        <v>46245.49256</v>
      </c>
      <c r="H9" s="110">
        <f t="shared" si="3"/>
        <v>136294.0921</v>
      </c>
      <c r="I9" s="110">
        <f t="shared" si="4"/>
        <v>2.947186517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>
      <c r="A10" s="114" t="s">
        <v>286</v>
      </c>
      <c r="B10" s="114" t="s">
        <v>287</v>
      </c>
      <c r="C10" s="121">
        <v>-1.2</v>
      </c>
      <c r="D10" s="116">
        <v>2.6</v>
      </c>
      <c r="E10" s="120">
        <v>1.6</v>
      </c>
      <c r="F10" s="110">
        <f t="shared" si="1"/>
        <v>1.004669257</v>
      </c>
      <c r="G10" s="110">
        <f t="shared" si="2"/>
        <v>1.59256391</v>
      </c>
      <c r="H10" s="110">
        <f t="shared" si="3"/>
        <v>1.605699408</v>
      </c>
      <c r="I10" s="110">
        <f t="shared" si="4"/>
        <v>1.008248019</v>
      </c>
      <c r="J10" s="20"/>
      <c r="K10" s="122" t="s">
        <v>288</v>
      </c>
      <c r="L10" s="123">
        <f>average(I:I)</f>
        <v>1.078151854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>
      <c r="A11" s="124" t="s">
        <v>289</v>
      </c>
      <c r="B11" s="114" t="s">
        <v>290</v>
      </c>
      <c r="C11" s="125"/>
      <c r="D11" s="126"/>
      <c r="E11" s="126"/>
      <c r="F11" s="110"/>
      <c r="G11" s="110"/>
      <c r="H11" s="110"/>
      <c r="I11" s="110"/>
      <c r="J11" s="20"/>
      <c r="K11" s="122" t="s">
        <v>291</v>
      </c>
      <c r="L11" s="123">
        <f>_xlfn.STDEV.S(I:I)</f>
        <v>0.9436773577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>
      <c r="A12" s="114" t="s">
        <v>292</v>
      </c>
      <c r="B12" s="114" t="s">
        <v>293</v>
      </c>
      <c r="C12" s="121">
        <v>-3.4</v>
      </c>
      <c r="D12" s="116">
        <v>0.5</v>
      </c>
      <c r="E12" s="120">
        <v>4.0</v>
      </c>
      <c r="F12" s="110">
        <f t="shared" ref="F12:F13" si="5">E12/G12</f>
        <v>1.070168575</v>
      </c>
      <c r="G12" s="110">
        <f t="shared" ref="G12:G13" si="6">EXP(-C12/(0.00831446261815324*310.15))</f>
        <v>3.737728892</v>
      </c>
      <c r="H12" s="110">
        <f t="shared" ref="H12:H13" si="7">abs(G12*(-D12/(0.00831446261815324*310.15)))</f>
        <v>0.7247226444</v>
      </c>
      <c r="I12" s="110">
        <f t="shared" ref="I12:I13" si="8">H12/G12</f>
        <v>0.1938938498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>
      <c r="A13" s="114" t="s">
        <v>73</v>
      </c>
      <c r="B13" s="114" t="s">
        <v>294</v>
      </c>
      <c r="C13" s="121">
        <v>27.6</v>
      </c>
      <c r="D13" s="120">
        <v>0.6</v>
      </c>
      <c r="E13" s="116">
        <f>0.000015</f>
        <v>0.000015</v>
      </c>
      <c r="F13" s="110">
        <f t="shared" si="5"/>
        <v>0.6672971388</v>
      </c>
      <c r="G13" s="110">
        <f t="shared" si="6"/>
        <v>0.00002247874167</v>
      </c>
      <c r="H13" s="110">
        <f t="shared" si="7"/>
        <v>0.000005230187714</v>
      </c>
      <c r="I13" s="110">
        <f t="shared" si="8"/>
        <v>0.2326726198</v>
      </c>
      <c r="J13" s="20"/>
      <c r="K13" s="20"/>
      <c r="L13" s="20"/>
      <c r="M13" s="20"/>
      <c r="N13" s="127" t="s">
        <v>295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>
      <c r="A14" s="124" t="s">
        <v>296</v>
      </c>
      <c r="B14" s="114" t="s">
        <v>297</v>
      </c>
      <c r="C14" s="126"/>
      <c r="D14" s="126"/>
      <c r="E14" s="126"/>
      <c r="F14" s="110"/>
      <c r="G14" s="110"/>
      <c r="H14" s="110"/>
      <c r="I14" s="11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>
      <c r="A15" s="124" t="s">
        <v>298</v>
      </c>
      <c r="B15" s="114" t="s">
        <v>299</v>
      </c>
      <c r="C15" s="126"/>
      <c r="D15" s="126"/>
      <c r="E15" s="126"/>
      <c r="F15" s="110"/>
      <c r="G15" s="110"/>
      <c r="H15" s="110"/>
      <c r="I15" s="11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>
      <c r="A16" s="124" t="s">
        <v>300</v>
      </c>
      <c r="B16" s="114" t="s">
        <v>301</v>
      </c>
      <c r="C16" s="126"/>
      <c r="D16" s="126"/>
      <c r="E16" s="126"/>
      <c r="F16" s="110"/>
      <c r="G16" s="110"/>
      <c r="H16" s="110"/>
      <c r="I16" s="11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>
      <c r="A17" s="124" t="s">
        <v>302</v>
      </c>
      <c r="B17" s="114" t="s">
        <v>302</v>
      </c>
      <c r="C17" s="126"/>
      <c r="D17" s="126"/>
      <c r="E17" s="126"/>
      <c r="F17" s="110"/>
      <c r="G17" s="110"/>
      <c r="H17" s="110"/>
      <c r="I17" s="11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>
      <c r="A18" s="114" t="s">
        <v>303</v>
      </c>
      <c r="B18" s="114" t="s">
        <v>304</v>
      </c>
      <c r="C18" s="128">
        <v>29.1</v>
      </c>
      <c r="D18" s="128">
        <v>0.6</v>
      </c>
      <c r="E18" s="128">
        <v>8.0E-6</v>
      </c>
      <c r="F18" s="110">
        <f>E18/G18</f>
        <v>0.6367061984</v>
      </c>
      <c r="G18" s="110">
        <f>EXP(-C18/(0.00831446261815324*310.15))</f>
        <v>0.00001256466486</v>
      </c>
      <c r="H18" s="110">
        <f>abs(G18*(-D18/(0.00831446261815324*310.15)))</f>
        <v>0.000002923453491</v>
      </c>
      <c r="I18" s="110">
        <f>H18/G18</f>
        <v>0.2326726198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>
      <c r="A19" s="124" t="s">
        <v>305</v>
      </c>
      <c r="B19" s="114" t="s">
        <v>305</v>
      </c>
      <c r="C19" s="126"/>
      <c r="D19" s="126"/>
      <c r="E19" s="126"/>
      <c r="F19" s="110"/>
      <c r="G19" s="110"/>
      <c r="H19" s="110"/>
      <c r="I19" s="11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>
      <c r="A20" s="114" t="s">
        <v>33</v>
      </c>
      <c r="B20" s="114" t="s">
        <v>306</v>
      </c>
      <c r="C20" s="128">
        <v>-19.9</v>
      </c>
      <c r="D20" s="129">
        <v>0.8</v>
      </c>
      <c r="E20" s="128">
        <v>3000.0</v>
      </c>
      <c r="F20" s="110">
        <f t="shared" ref="F20:F44" si="9">E20/G20</f>
        <v>1.335615648</v>
      </c>
      <c r="G20" s="110">
        <f t="shared" ref="G20:G44" si="10">EXP(-C20/(0.00831446261815324*310.15))</f>
        <v>2246.155176</v>
      </c>
      <c r="H20" s="110">
        <f t="shared" ref="H20:H40" si="11">abs(G20*(-D20/(0.00831446261815324*310.15)))</f>
        <v>696.8250789</v>
      </c>
      <c r="I20" s="110">
        <f t="shared" ref="I20:I40" si="12">H20/G20</f>
        <v>0.3102301597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>
      <c r="A21" s="114" t="s">
        <v>88</v>
      </c>
      <c r="B21" s="114" t="s">
        <v>307</v>
      </c>
      <c r="C21" s="120">
        <v>2.7</v>
      </c>
      <c r="D21" s="128">
        <v>0.8</v>
      </c>
      <c r="E21" s="128">
        <v>0.3</v>
      </c>
      <c r="F21" s="110">
        <f t="shared" si="9"/>
        <v>0.854750201</v>
      </c>
      <c r="G21" s="110">
        <f t="shared" si="10"/>
        <v>0.3509797361</v>
      </c>
      <c r="H21" s="110">
        <f t="shared" si="11"/>
        <v>0.1088844996</v>
      </c>
      <c r="I21" s="110">
        <f t="shared" si="12"/>
        <v>0.3102301597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>
      <c r="A22" s="114" t="s">
        <v>86</v>
      </c>
      <c r="B22" s="114" t="s">
        <v>308</v>
      </c>
      <c r="C22" s="128">
        <v>-16.1</v>
      </c>
      <c r="D22" s="128">
        <v>1.3</v>
      </c>
      <c r="E22" s="128">
        <v>670.0</v>
      </c>
      <c r="F22" s="110">
        <f t="shared" si="9"/>
        <v>1.301992454</v>
      </c>
      <c r="G22" s="110">
        <f t="shared" si="10"/>
        <v>514.5959163</v>
      </c>
      <c r="H22" s="110">
        <f t="shared" si="11"/>
        <v>259.4201566</v>
      </c>
      <c r="I22" s="110">
        <f t="shared" si="12"/>
        <v>0.5041240095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>
      <c r="A23" s="114" t="s">
        <v>82</v>
      </c>
      <c r="B23" s="114" t="s">
        <v>309</v>
      </c>
      <c r="C23" s="128">
        <v>21.9</v>
      </c>
      <c r="D23" s="128">
        <v>1.0</v>
      </c>
      <c r="E23" s="128">
        <v>1.4E-4</v>
      </c>
      <c r="F23" s="110">
        <f t="shared" si="9"/>
        <v>0.682961006</v>
      </c>
      <c r="G23" s="110">
        <f t="shared" si="10"/>
        <v>0.0002049897414</v>
      </c>
      <c r="H23" s="110">
        <f t="shared" si="11"/>
        <v>0.00007949250026</v>
      </c>
      <c r="I23" s="110">
        <f t="shared" si="12"/>
        <v>0.3877876996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>
      <c r="A24" s="114" t="s">
        <v>80</v>
      </c>
      <c r="B24" s="114" t="s">
        <v>310</v>
      </c>
      <c r="C24" s="128">
        <v>-5.6</v>
      </c>
      <c r="D24" s="128">
        <v>1.1</v>
      </c>
      <c r="E24" s="128">
        <v>9.6</v>
      </c>
      <c r="F24" s="110">
        <f t="shared" si="9"/>
        <v>1.094340589</v>
      </c>
      <c r="G24" s="110">
        <f t="shared" si="10"/>
        <v>8.772406043</v>
      </c>
      <c r="H24" s="110">
        <f t="shared" si="11"/>
        <v>3.742014276</v>
      </c>
      <c r="I24" s="110">
        <f t="shared" si="12"/>
        <v>0.4265664696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>
      <c r="A25" s="114" t="s">
        <v>254</v>
      </c>
      <c r="B25" s="114" t="s">
        <v>311</v>
      </c>
      <c r="C25" s="128">
        <v>1.2</v>
      </c>
      <c r="D25" s="128">
        <v>0.8</v>
      </c>
      <c r="E25" s="128">
        <v>0.6</v>
      </c>
      <c r="F25" s="110">
        <f t="shared" si="9"/>
        <v>0.955538346</v>
      </c>
      <c r="G25" s="110">
        <f t="shared" si="10"/>
        <v>0.6279182855</v>
      </c>
      <c r="H25" s="110">
        <f t="shared" si="11"/>
        <v>0.19479919</v>
      </c>
      <c r="I25" s="110">
        <f t="shared" si="12"/>
        <v>0.3102301597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>
      <c r="A26" s="114" t="s">
        <v>59</v>
      </c>
      <c r="B26" s="114" t="s">
        <v>312</v>
      </c>
      <c r="C26" s="128">
        <v>19.6</v>
      </c>
      <c r="D26" s="128">
        <v>0.9</v>
      </c>
      <c r="E26" s="128">
        <v>3.6E-4</v>
      </c>
      <c r="F26" s="110">
        <f t="shared" si="9"/>
        <v>0.7198102714</v>
      </c>
      <c r="G26" s="110">
        <f t="shared" si="10"/>
        <v>0.0005001317907</v>
      </c>
      <c r="H26" s="110">
        <f t="shared" si="11"/>
        <v>0.000174550461</v>
      </c>
      <c r="I26" s="110">
        <f t="shared" si="12"/>
        <v>0.3490089297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>
      <c r="A27" s="114" t="s">
        <v>208</v>
      </c>
      <c r="B27" s="114" t="s">
        <v>313</v>
      </c>
      <c r="C27" s="128">
        <v>-4.5</v>
      </c>
      <c r="D27" s="128">
        <v>0.7</v>
      </c>
      <c r="E27" s="128">
        <v>6.2</v>
      </c>
      <c r="F27" s="110">
        <f t="shared" si="9"/>
        <v>1.082750587</v>
      </c>
      <c r="G27" s="110">
        <f t="shared" si="10"/>
        <v>5.726157133</v>
      </c>
      <c r="H27" s="110">
        <f t="shared" si="11"/>
        <v>1.554373312</v>
      </c>
      <c r="I27" s="110">
        <f t="shared" si="12"/>
        <v>0.2714513897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>
      <c r="A28" s="114" t="s">
        <v>314</v>
      </c>
      <c r="B28" s="114" t="s">
        <v>315</v>
      </c>
      <c r="C28" s="128">
        <v>-3.8</v>
      </c>
      <c r="D28" s="128">
        <v>0.6</v>
      </c>
      <c r="E28" s="128">
        <v>4.6</v>
      </c>
      <c r="F28" s="110">
        <f t="shared" si="9"/>
        <v>1.053863616</v>
      </c>
      <c r="G28" s="110">
        <f t="shared" si="10"/>
        <v>4.364891179</v>
      </c>
      <c r="H28" s="110">
        <f t="shared" si="11"/>
        <v>1.015590666</v>
      </c>
      <c r="I28" s="110">
        <f t="shared" si="12"/>
        <v>0.2326726198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>
      <c r="A29" s="114" t="s">
        <v>223</v>
      </c>
      <c r="B29" s="114" t="s">
        <v>316</v>
      </c>
      <c r="C29" s="128">
        <v>-26.0</v>
      </c>
      <c r="D29" s="128">
        <v>0.8</v>
      </c>
      <c r="E29" s="128">
        <v>37000.0</v>
      </c>
      <c r="F29" s="110">
        <f t="shared" si="9"/>
        <v>1.546807301</v>
      </c>
      <c r="G29" s="110">
        <f t="shared" si="10"/>
        <v>23920.23878</v>
      </c>
      <c r="H29" s="110">
        <f t="shared" si="11"/>
        <v>7420.779498</v>
      </c>
      <c r="I29" s="110">
        <f t="shared" si="12"/>
        <v>0.3102301597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>
      <c r="A30" s="114" t="s">
        <v>317</v>
      </c>
      <c r="B30" s="114" t="s">
        <v>318</v>
      </c>
      <c r="C30" s="128">
        <v>0.3</v>
      </c>
      <c r="D30" s="128">
        <v>0.3</v>
      </c>
      <c r="E30" s="128">
        <v>0.9</v>
      </c>
      <c r="F30" s="110">
        <f t="shared" si="9"/>
        <v>1.011036249</v>
      </c>
      <c r="G30" s="110">
        <f t="shared" si="10"/>
        <v>0.890175798</v>
      </c>
      <c r="H30" s="110">
        <f t="shared" si="11"/>
        <v>0.1035597675</v>
      </c>
      <c r="I30" s="110">
        <f t="shared" si="12"/>
        <v>0.1163363099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>
      <c r="A31" s="114" t="s">
        <v>319</v>
      </c>
      <c r="B31" s="114" t="s">
        <v>320</v>
      </c>
      <c r="C31" s="128">
        <v>-34.1</v>
      </c>
      <c r="D31" s="128">
        <v>6.3</v>
      </c>
      <c r="E31" s="128">
        <v>9.4E-5</v>
      </c>
      <c r="F31" s="110">
        <f t="shared" si="9"/>
        <v>0.0000000001699059048</v>
      </c>
      <c r="G31" s="110">
        <f t="shared" si="10"/>
        <v>553247.3996</v>
      </c>
      <c r="H31" s="110">
        <f t="shared" si="11"/>
        <v>1351617.979</v>
      </c>
      <c r="I31" s="110">
        <f t="shared" si="12"/>
        <v>2.443062508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>
      <c r="A32" s="114" t="s">
        <v>66</v>
      </c>
      <c r="B32" s="114" t="s">
        <v>321</v>
      </c>
      <c r="C32" s="128">
        <v>24.9</v>
      </c>
      <c r="D32" s="128">
        <v>0.9</v>
      </c>
      <c r="E32" s="128">
        <v>4.4E-5</v>
      </c>
      <c r="F32" s="110">
        <f t="shared" si="9"/>
        <v>0.6870094695</v>
      </c>
      <c r="G32" s="110">
        <f t="shared" si="10"/>
        <v>0.00006404569654</v>
      </c>
      <c r="H32" s="110">
        <f t="shared" si="11"/>
        <v>0.00002235252</v>
      </c>
      <c r="I32" s="110">
        <f t="shared" si="12"/>
        <v>0.3490089297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>
      <c r="A33" s="114" t="s">
        <v>322</v>
      </c>
      <c r="B33" s="114" t="s">
        <v>323</v>
      </c>
      <c r="C33" s="128">
        <v>-5.3</v>
      </c>
      <c r="D33" s="128">
        <v>2.6</v>
      </c>
      <c r="E33" s="128">
        <v>8.4</v>
      </c>
      <c r="F33" s="110">
        <f t="shared" si="9"/>
        <v>1.075684172</v>
      </c>
      <c r="G33" s="110">
        <f t="shared" si="10"/>
        <v>7.80898355</v>
      </c>
      <c r="H33" s="110">
        <f t="shared" si="11"/>
        <v>7.873392195</v>
      </c>
      <c r="I33" s="110">
        <f t="shared" si="12"/>
        <v>1.008248019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>
      <c r="A34" s="114" t="s">
        <v>324</v>
      </c>
      <c r="B34" s="114" t="s">
        <v>325</v>
      </c>
      <c r="C34" s="128">
        <v>24.0</v>
      </c>
      <c r="D34" s="128">
        <v>3.3</v>
      </c>
      <c r="E34" s="128">
        <v>16000.0</v>
      </c>
      <c r="F34" s="110">
        <f t="shared" si="9"/>
        <v>176220884.6</v>
      </c>
      <c r="G34" s="110">
        <f t="shared" si="10"/>
        <v>0.00009079514061</v>
      </c>
      <c r="H34" s="110">
        <f t="shared" si="11"/>
        <v>0.0001161904878</v>
      </c>
      <c r="I34" s="110">
        <f t="shared" si="12"/>
        <v>1.279699409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>
      <c r="A35" s="114" t="s">
        <v>326</v>
      </c>
      <c r="B35" s="114" t="s">
        <v>327</v>
      </c>
      <c r="C35" s="128">
        <v>10.5</v>
      </c>
      <c r="D35" s="128">
        <v>6.3</v>
      </c>
      <c r="E35" s="128">
        <v>0.0</v>
      </c>
      <c r="F35" s="110">
        <f t="shared" si="9"/>
        <v>0</v>
      </c>
      <c r="G35" s="110">
        <f t="shared" si="10"/>
        <v>0.01704717384</v>
      </c>
      <c r="H35" s="110">
        <f t="shared" si="11"/>
        <v>0.04164731127</v>
      </c>
      <c r="I35" s="110">
        <f t="shared" si="12"/>
        <v>2.443062508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>
      <c r="A36" s="114" t="s">
        <v>328</v>
      </c>
      <c r="B36" s="114" t="s">
        <v>329</v>
      </c>
      <c r="C36" s="128">
        <v>4.5</v>
      </c>
      <c r="D36" s="128">
        <v>3.3</v>
      </c>
      <c r="E36" s="128">
        <v>0.2</v>
      </c>
      <c r="F36" s="110">
        <f t="shared" si="9"/>
        <v>1.145231427</v>
      </c>
      <c r="G36" s="110">
        <f t="shared" si="10"/>
        <v>0.1746371915</v>
      </c>
      <c r="H36" s="110">
        <f t="shared" si="11"/>
        <v>0.2234831108</v>
      </c>
      <c r="I36" s="110">
        <f t="shared" si="12"/>
        <v>1.279699409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>
      <c r="A37" s="114" t="s">
        <v>330</v>
      </c>
      <c r="B37" s="114" t="s">
        <v>331</v>
      </c>
      <c r="C37" s="128">
        <v>-3.4</v>
      </c>
      <c r="D37" s="128">
        <v>2.3</v>
      </c>
      <c r="E37" s="128">
        <v>3.9</v>
      </c>
      <c r="F37" s="110">
        <f t="shared" si="9"/>
        <v>1.04341436</v>
      </c>
      <c r="G37" s="110">
        <f t="shared" si="10"/>
        <v>3.737728892</v>
      </c>
      <c r="H37" s="110">
        <f t="shared" si="11"/>
        <v>3.333724164</v>
      </c>
      <c r="I37" s="110">
        <f t="shared" si="12"/>
        <v>0.8919117092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>
      <c r="A38" s="114" t="s">
        <v>332</v>
      </c>
      <c r="B38" s="114" t="s">
        <v>333</v>
      </c>
      <c r="C38" s="128">
        <v>-1.5</v>
      </c>
      <c r="D38" s="128">
        <v>4.6</v>
      </c>
      <c r="E38" s="128">
        <v>1.8</v>
      </c>
      <c r="F38" s="110">
        <f t="shared" si="9"/>
        <v>1.00612379</v>
      </c>
      <c r="G38" s="110">
        <f t="shared" si="10"/>
        <v>1.789044269</v>
      </c>
      <c r="H38" s="110">
        <f t="shared" si="11"/>
        <v>3.191339064</v>
      </c>
      <c r="I38" s="110">
        <f t="shared" si="12"/>
        <v>1.783823418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>
      <c r="A39" s="114" t="s">
        <v>334</v>
      </c>
      <c r="B39" s="114" t="s">
        <v>333</v>
      </c>
      <c r="C39" s="128">
        <v>-10.2</v>
      </c>
      <c r="D39" s="128">
        <v>3.8</v>
      </c>
      <c r="E39" s="128">
        <v>61.2</v>
      </c>
      <c r="F39" s="110">
        <f t="shared" si="9"/>
        <v>1.172001128</v>
      </c>
      <c r="G39" s="110">
        <f t="shared" si="10"/>
        <v>52.2183798</v>
      </c>
      <c r="H39" s="110">
        <f t="shared" si="11"/>
        <v>76.94865245</v>
      </c>
      <c r="I39" s="110">
        <f t="shared" si="12"/>
        <v>1.473593259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>
      <c r="A40" s="114" t="s">
        <v>335</v>
      </c>
      <c r="B40" s="114" t="s">
        <v>336</v>
      </c>
      <c r="C40" s="128">
        <v>-0.8</v>
      </c>
      <c r="D40" s="128">
        <v>2.8</v>
      </c>
      <c r="E40" s="128">
        <v>1.4</v>
      </c>
      <c r="F40" s="110">
        <f t="shared" si="9"/>
        <v>1.026589432</v>
      </c>
      <c r="G40" s="110">
        <f t="shared" si="10"/>
        <v>1.363738956</v>
      </c>
      <c r="H40" s="110">
        <f t="shared" si="11"/>
        <v>1.480755339</v>
      </c>
      <c r="I40" s="110">
        <f t="shared" si="12"/>
        <v>1.085805559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>
      <c r="A41" s="114" t="s">
        <v>64</v>
      </c>
      <c r="B41" s="114" t="s">
        <v>337</v>
      </c>
      <c r="C41" s="130">
        <v>-6.4</v>
      </c>
      <c r="D41" s="131">
        <v>1.4</v>
      </c>
      <c r="E41" s="130">
        <v>13.4</v>
      </c>
      <c r="F41" s="110">
        <f t="shared" si="9"/>
        <v>1.120094917</v>
      </c>
      <c r="G41" s="110">
        <f t="shared" si="10"/>
        <v>11.96327186</v>
      </c>
      <c r="H41" s="110"/>
      <c r="I41" s="11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>
      <c r="A42" s="114" t="s">
        <v>62</v>
      </c>
      <c r="B42" s="114" t="s">
        <v>338</v>
      </c>
      <c r="C42" s="128">
        <v>13.4</v>
      </c>
      <c r="D42" s="128">
        <v>6.6</v>
      </c>
      <c r="E42" s="128">
        <v>0.0045</v>
      </c>
      <c r="F42" s="110">
        <f t="shared" si="9"/>
        <v>0.8127573251</v>
      </c>
      <c r="G42" s="110">
        <f t="shared" si="10"/>
        <v>0.005536708019</v>
      </c>
      <c r="H42" s="110">
        <f t="shared" ref="H42:H44" si="13">abs(G42*(-D42/(0.00831446261815324*310.15)))</f>
        <v>0.01417064396</v>
      </c>
      <c r="I42" s="110">
        <f t="shared" ref="I42:I44" si="14">H42/G42</f>
        <v>2.559398818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>
      <c r="A43" s="114" t="s">
        <v>84</v>
      </c>
      <c r="B43" s="114" t="s">
        <v>339</v>
      </c>
      <c r="C43" s="128">
        <v>-13.0</v>
      </c>
      <c r="D43" s="128">
        <v>1.4</v>
      </c>
      <c r="E43" s="128">
        <v>190.0</v>
      </c>
      <c r="F43" s="110">
        <f t="shared" si="9"/>
        <v>1.228487794</v>
      </c>
      <c r="G43" s="110">
        <f t="shared" si="10"/>
        <v>154.6616914</v>
      </c>
      <c r="H43" s="110">
        <f t="shared" si="13"/>
        <v>83.96626214</v>
      </c>
      <c r="I43" s="110">
        <f t="shared" si="14"/>
        <v>0.5429027795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>
      <c r="A44" s="114" t="s">
        <v>37</v>
      </c>
      <c r="B44" s="114" t="s">
        <v>340</v>
      </c>
      <c r="C44" s="128">
        <v>-9.2</v>
      </c>
      <c r="D44" s="128">
        <v>0.9</v>
      </c>
      <c r="E44" s="128">
        <v>41.3</v>
      </c>
      <c r="F44" s="110">
        <f t="shared" si="9"/>
        <v>1.165576324</v>
      </c>
      <c r="G44" s="110">
        <f t="shared" si="10"/>
        <v>35.43311506</v>
      </c>
      <c r="H44" s="110">
        <f t="shared" si="13"/>
        <v>12.36647356</v>
      </c>
      <c r="I44" s="110">
        <f t="shared" si="14"/>
        <v>0.3490089297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>
      <c r="A45" s="124" t="s">
        <v>40</v>
      </c>
      <c r="B45" s="114" t="s">
        <v>341</v>
      </c>
      <c r="C45" s="132"/>
      <c r="D45" s="126"/>
      <c r="E45" s="126"/>
      <c r="F45" s="126"/>
      <c r="G45" s="110"/>
      <c r="H45" s="110"/>
      <c r="I45" s="11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>
      <c r="A46" s="124" t="s">
        <v>43</v>
      </c>
      <c r="B46" s="114" t="s">
        <v>342</v>
      </c>
      <c r="C46" s="126"/>
      <c r="D46" s="126"/>
      <c r="E46" s="126"/>
      <c r="F46" s="126"/>
      <c r="G46" s="110"/>
      <c r="H46" s="110"/>
      <c r="I46" s="11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>
      <c r="A47" s="124" t="s">
        <v>343</v>
      </c>
      <c r="B47" s="114" t="s">
        <v>344</v>
      </c>
      <c r="C47" s="126"/>
      <c r="D47" s="126"/>
      <c r="E47" s="126"/>
      <c r="F47" s="126"/>
      <c r="G47" s="110"/>
      <c r="H47" s="110"/>
      <c r="I47" s="11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>
      <c r="A48" s="114" t="s">
        <v>345</v>
      </c>
      <c r="B48" s="114" t="s">
        <v>346</v>
      </c>
      <c r="C48" s="128">
        <v>27.6</v>
      </c>
      <c r="D48" s="128">
        <v>0.6</v>
      </c>
      <c r="E48" s="128">
        <v>1.5E-5</v>
      </c>
      <c r="F48" s="110">
        <f t="shared" ref="F48:F51" si="15">E48/G48</f>
        <v>0.6672971388</v>
      </c>
      <c r="G48" s="110">
        <f t="shared" ref="G48:G51" si="16">EXP(-C48/(0.00831446261815324*310.15))</f>
        <v>0.00002247874167</v>
      </c>
      <c r="H48" s="110">
        <f t="shared" ref="H48:H51" si="17">abs(G48*(-D48/(0.00831446261815324*310.15)))</f>
        <v>0.000005230187714</v>
      </c>
      <c r="I48" s="110">
        <f t="shared" ref="I48:I51" si="18">H48/G48</f>
        <v>0.2326726198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>
      <c r="A49" s="114" t="s">
        <v>347</v>
      </c>
      <c r="B49" s="114" t="s">
        <v>338</v>
      </c>
      <c r="C49" s="128">
        <v>13.4</v>
      </c>
      <c r="D49" s="128">
        <v>6.6</v>
      </c>
      <c r="E49" s="128">
        <v>0.0045</v>
      </c>
      <c r="F49" s="110">
        <f t="shared" si="15"/>
        <v>0.8127573251</v>
      </c>
      <c r="G49" s="110">
        <f t="shared" si="16"/>
        <v>0.005536708019</v>
      </c>
      <c r="H49" s="110">
        <f t="shared" si="17"/>
        <v>0.01417064396</v>
      </c>
      <c r="I49" s="110">
        <f t="shared" si="18"/>
        <v>2.559398818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>
      <c r="A50" s="114" t="s">
        <v>55</v>
      </c>
      <c r="B50" s="114" t="s">
        <v>348</v>
      </c>
      <c r="C50" s="128">
        <v>-7.4</v>
      </c>
      <c r="D50" s="128">
        <v>1.5</v>
      </c>
      <c r="E50" s="128">
        <v>19.5</v>
      </c>
      <c r="F50" s="110">
        <f t="shared" si="15"/>
        <v>1.106039358</v>
      </c>
      <c r="G50" s="110">
        <f t="shared" si="16"/>
        <v>17.63047568</v>
      </c>
      <c r="H50" s="110">
        <f t="shared" si="17"/>
        <v>10.25532241</v>
      </c>
      <c r="I50" s="110">
        <f t="shared" si="18"/>
        <v>0.5816815495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>
      <c r="A51" s="114" t="s">
        <v>349</v>
      </c>
      <c r="B51" s="114" t="s">
        <v>350</v>
      </c>
      <c r="C51" s="128">
        <v>-2.1</v>
      </c>
      <c r="D51" s="128">
        <v>1.1</v>
      </c>
      <c r="E51" s="128">
        <v>2.3</v>
      </c>
      <c r="F51" s="110">
        <f t="shared" si="15"/>
        <v>1.018728167</v>
      </c>
      <c r="G51" s="110">
        <f t="shared" si="16"/>
        <v>2.257717098</v>
      </c>
      <c r="H51" s="110">
        <f t="shared" si="17"/>
        <v>0.963066412</v>
      </c>
      <c r="I51" s="110">
        <f t="shared" si="18"/>
        <v>0.4265664696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>
      <c r="A52" s="124" t="s">
        <v>351</v>
      </c>
      <c r="B52" s="114" t="s">
        <v>352</v>
      </c>
      <c r="C52" s="126"/>
      <c r="D52" s="126"/>
      <c r="E52" s="126"/>
      <c r="F52" s="126"/>
      <c r="G52" s="110"/>
      <c r="H52" s="110"/>
      <c r="I52" s="11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>
      <c r="A53" s="124" t="s">
        <v>353</v>
      </c>
      <c r="B53" s="114" t="s">
        <v>354</v>
      </c>
      <c r="C53" s="132"/>
      <c r="D53" s="126"/>
      <c r="E53" s="126"/>
      <c r="F53" s="126"/>
      <c r="G53" s="110"/>
      <c r="H53" s="110"/>
      <c r="I53" s="11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>
      <c r="A54" s="124" t="s">
        <v>53</v>
      </c>
      <c r="B54" s="114" t="s">
        <v>355</v>
      </c>
      <c r="C54" s="126"/>
      <c r="D54" s="126"/>
      <c r="E54" s="126"/>
      <c r="F54" s="126"/>
      <c r="G54" s="110"/>
      <c r="H54" s="110"/>
      <c r="I54" s="11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>
      <c r="A55" s="124" t="s">
        <v>356</v>
      </c>
      <c r="B55" s="114" t="s">
        <v>357</v>
      </c>
      <c r="C55" s="126"/>
      <c r="D55" s="126"/>
      <c r="E55" s="126"/>
      <c r="F55" s="126"/>
      <c r="G55" s="110"/>
      <c r="H55" s="110"/>
      <c r="I55" s="11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>
      <c r="A56" s="124" t="s">
        <v>358</v>
      </c>
      <c r="B56" s="114" t="s">
        <v>359</v>
      </c>
      <c r="C56" s="126"/>
      <c r="D56" s="126"/>
      <c r="E56" s="126"/>
      <c r="F56" s="126"/>
      <c r="G56" s="110"/>
      <c r="H56" s="110"/>
      <c r="I56" s="11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>
      <c r="A57" s="133" t="s">
        <v>360</v>
      </c>
      <c r="B57" s="133" t="s">
        <v>361</v>
      </c>
      <c r="C57" s="134"/>
      <c r="D57" s="135"/>
      <c r="E57" s="135"/>
      <c r="F57" s="135"/>
      <c r="G57" s="110"/>
      <c r="H57" s="110"/>
      <c r="I57" s="11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>
      <c r="A58" s="114" t="s">
        <v>362</v>
      </c>
      <c r="B58" s="114" t="s">
        <v>363</v>
      </c>
      <c r="C58" s="114">
        <v>25.0</v>
      </c>
      <c r="D58" s="120">
        <v>1.7</v>
      </c>
      <c r="E58" s="116">
        <f> 4.2 * 10^-5</f>
        <v>0.000042</v>
      </c>
      <c r="F58" s="110">
        <f t="shared" ref="F58:F66" si="19">E58/G58</f>
        <v>0.6817116925</v>
      </c>
      <c r="G58" s="110">
        <f t="shared" ref="G58:G66" si="20">EXP(-C58/(0.00831446261815324*310.15))</f>
        <v>0.00006160962245</v>
      </c>
      <c r="H58" s="110">
        <f t="shared" ref="H58:H66" si="21">abs(G58*(-D58/(0.00831446261815324*310.15)))</f>
        <v>0.0000406154714</v>
      </c>
      <c r="I58" s="110">
        <f t="shared" ref="I58:I66" si="22">H58/G58</f>
        <v>0.6592390894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>
      <c r="A59" s="114" t="s">
        <v>364</v>
      </c>
      <c r="B59" s="114" t="s">
        <v>365</v>
      </c>
      <c r="C59" s="114">
        <v>17.8</v>
      </c>
      <c r="D59" s="120">
        <v>4.7</v>
      </c>
      <c r="E59" s="120">
        <f> 7.5 * 10^-4
</f>
        <v>0.00075</v>
      </c>
      <c r="F59" s="110">
        <f t="shared" si="19"/>
        <v>0.7461591991</v>
      </c>
      <c r="G59" s="110">
        <f t="shared" si="20"/>
        <v>0.001005147428</v>
      </c>
      <c r="H59" s="110">
        <f t="shared" si="21"/>
        <v>0.001831983902</v>
      </c>
      <c r="I59" s="110">
        <f t="shared" si="22"/>
        <v>1.822602188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>
      <c r="A60" s="114" t="s">
        <v>366</v>
      </c>
      <c r="B60" s="114" t="s">
        <v>367</v>
      </c>
      <c r="C60" s="114">
        <v>-21.3</v>
      </c>
      <c r="D60" s="136">
        <v>5.1</v>
      </c>
      <c r="E60" s="135">
        <f> 5.3 * 10^3
</f>
        <v>5300</v>
      </c>
      <c r="F60" s="110">
        <f t="shared" si="19"/>
        <v>1.371059909</v>
      </c>
      <c r="G60" s="110">
        <f t="shared" si="20"/>
        <v>3865.622475</v>
      </c>
      <c r="H60" s="110">
        <f t="shared" si="21"/>
        <v>7645.10832</v>
      </c>
      <c r="I60" s="110">
        <f t="shared" si="22"/>
        <v>1.977717268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>
      <c r="A61" s="114" t="s">
        <v>368</v>
      </c>
      <c r="B61" s="114" t="s">
        <v>369</v>
      </c>
      <c r="C61" s="114">
        <v>-13.3</v>
      </c>
      <c r="D61" s="120">
        <v>8.1</v>
      </c>
      <c r="E61" s="135">
        <f> 2.1 * 10^2</f>
        <v>210</v>
      </c>
      <c r="F61" s="110">
        <f t="shared" si="19"/>
        <v>1.208682744</v>
      </c>
      <c r="G61" s="110">
        <f t="shared" si="20"/>
        <v>173.7428626</v>
      </c>
      <c r="H61" s="110">
        <f t="shared" si="21"/>
        <v>545.7402947</v>
      </c>
      <c r="I61" s="110">
        <f t="shared" si="22"/>
        <v>3.141080367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>
      <c r="A62" s="114" t="s">
        <v>370</v>
      </c>
      <c r="B62" s="114" t="s">
        <v>371</v>
      </c>
      <c r="C62" s="114">
        <v>9.0</v>
      </c>
      <c r="D62" s="120">
        <v>1.4</v>
      </c>
      <c r="E62" s="120">
        <v>0.0</v>
      </c>
      <c r="F62" s="110">
        <f t="shared" si="19"/>
        <v>0</v>
      </c>
      <c r="G62" s="110">
        <f t="shared" si="20"/>
        <v>0.03049814866</v>
      </c>
      <c r="H62" s="110">
        <f t="shared" si="21"/>
        <v>0.01655752968</v>
      </c>
      <c r="I62" s="110">
        <f t="shared" si="22"/>
        <v>0.5429027795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>
      <c r="A63" s="114" t="s">
        <v>372</v>
      </c>
      <c r="B63" s="114" t="s">
        <v>373</v>
      </c>
      <c r="C63" s="114">
        <v>12.3</v>
      </c>
      <c r="D63" s="120">
        <v>1.3</v>
      </c>
      <c r="E63" s="137">
        <f> 7.1 * 10^-3</f>
        <v>0.0071</v>
      </c>
      <c r="F63" s="110">
        <f t="shared" si="19"/>
        <v>0.8370497353</v>
      </c>
      <c r="G63" s="110">
        <f t="shared" si="20"/>
        <v>0.008482172207</v>
      </c>
      <c r="H63" s="110">
        <f t="shared" si="21"/>
        <v>0.004276066662</v>
      </c>
      <c r="I63" s="110">
        <f t="shared" si="22"/>
        <v>0.5041240095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>
      <c r="A64" s="114" t="s">
        <v>374</v>
      </c>
      <c r="B64" s="114" t="s">
        <v>375</v>
      </c>
      <c r="C64" s="114">
        <v>-2.8</v>
      </c>
      <c r="D64" s="120">
        <v>2.6</v>
      </c>
      <c r="E64" s="120">
        <v>3.0</v>
      </c>
      <c r="F64" s="110">
        <f t="shared" si="19"/>
        <v>1.012889087</v>
      </c>
      <c r="G64" s="110">
        <f t="shared" si="20"/>
        <v>2.961824783</v>
      </c>
      <c r="H64" s="110">
        <f t="shared" si="21"/>
        <v>2.98625397</v>
      </c>
      <c r="I64" s="110">
        <f t="shared" si="22"/>
        <v>1.008248019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>
      <c r="A65" s="114" t="s">
        <v>376</v>
      </c>
      <c r="B65" s="114" t="s">
        <v>377</v>
      </c>
      <c r="C65" s="114">
        <v>-2.8</v>
      </c>
      <c r="D65" s="120">
        <v>2.6</v>
      </c>
      <c r="E65" s="120">
        <v>3.0</v>
      </c>
      <c r="F65" s="110">
        <f t="shared" si="19"/>
        <v>1.012889087</v>
      </c>
      <c r="G65" s="110">
        <f t="shared" si="20"/>
        <v>2.961824783</v>
      </c>
      <c r="H65" s="110">
        <f t="shared" si="21"/>
        <v>2.98625397</v>
      </c>
      <c r="I65" s="110">
        <f t="shared" si="22"/>
        <v>1.008248019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>
      <c r="A66" s="114" t="s">
        <v>378</v>
      </c>
      <c r="B66" s="114" t="s">
        <v>379</v>
      </c>
      <c r="C66" s="114">
        <v>0.4</v>
      </c>
      <c r="D66" s="120">
        <v>2.5</v>
      </c>
      <c r="E66" s="120">
        <v>0.8</v>
      </c>
      <c r="F66" s="110">
        <f t="shared" si="19"/>
        <v>0.9342338742</v>
      </c>
      <c r="G66" s="110">
        <f t="shared" si="20"/>
        <v>0.856316627</v>
      </c>
      <c r="H66" s="110">
        <f t="shared" si="21"/>
        <v>0.8301726374</v>
      </c>
      <c r="I66" s="110">
        <f t="shared" si="22"/>
        <v>0.9694692491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>
      <c r="A67" s="133" t="s">
        <v>380</v>
      </c>
      <c r="B67" s="133" t="s">
        <v>381</v>
      </c>
      <c r="C67" s="134"/>
      <c r="D67" s="135"/>
      <c r="E67" s="135"/>
      <c r="F67" s="135"/>
      <c r="G67" s="110"/>
      <c r="H67" s="110"/>
      <c r="I67" s="11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>
      <c r="A68" s="133" t="s">
        <v>382</v>
      </c>
      <c r="B68" s="133" t="s">
        <v>383</v>
      </c>
      <c r="C68" s="134"/>
      <c r="D68" s="135"/>
      <c r="E68" s="135"/>
      <c r="F68" s="135"/>
      <c r="G68" s="110"/>
      <c r="H68" s="110"/>
      <c r="I68" s="11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>
      <c r="A69" s="133" t="s">
        <v>384</v>
      </c>
      <c r="B69" s="133" t="s">
        <v>385</v>
      </c>
      <c r="C69" s="114"/>
      <c r="D69" s="135"/>
      <c r="E69" s="135"/>
      <c r="F69" s="135"/>
      <c r="G69" s="110"/>
      <c r="H69" s="110"/>
      <c r="I69" s="11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>
      <c r="A70" s="114" t="s">
        <v>386</v>
      </c>
      <c r="B70" s="114" t="s">
        <v>387</v>
      </c>
      <c r="C70" s="114">
        <v>2.8</v>
      </c>
      <c r="D70" s="120">
        <v>1.1</v>
      </c>
      <c r="E70" s="120">
        <v>0.3</v>
      </c>
      <c r="F70" s="110">
        <f t="shared" ref="F70:F71" si="23">E70/G70</f>
        <v>0.8885474348</v>
      </c>
      <c r="G70" s="110">
        <f t="shared" ref="G70:G71" si="24">EXP(-C70/(0.00831446261815324*310.15))</f>
        <v>0.3376296957</v>
      </c>
      <c r="H70" s="110">
        <f t="shared" ref="H70:H71" si="25">abs(G70*(-D70/(0.00831446261815324*310.15)))</f>
        <v>0.1440215073</v>
      </c>
      <c r="I70" s="110">
        <f t="shared" ref="I70:I71" si="26">H70/G70</f>
        <v>0.4265664696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>
      <c r="A71" s="114" t="s">
        <v>388</v>
      </c>
      <c r="B71" s="114" t="s">
        <v>387</v>
      </c>
      <c r="C71" s="114">
        <v>2.8</v>
      </c>
      <c r="D71" s="120">
        <v>1.1</v>
      </c>
      <c r="E71" s="120">
        <v>0.3</v>
      </c>
      <c r="F71" s="110">
        <f t="shared" si="23"/>
        <v>0.8885474348</v>
      </c>
      <c r="G71" s="110">
        <f t="shared" si="24"/>
        <v>0.3376296957</v>
      </c>
      <c r="H71" s="110">
        <f t="shared" si="25"/>
        <v>0.1440215073</v>
      </c>
      <c r="I71" s="110">
        <f t="shared" si="26"/>
        <v>0.4265664696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>
      <c r="A72" s="133" t="s">
        <v>389</v>
      </c>
      <c r="B72" s="133" t="s">
        <v>390</v>
      </c>
      <c r="C72" s="134"/>
      <c r="D72" s="135"/>
      <c r="E72" s="135"/>
      <c r="F72" s="110"/>
      <c r="G72" s="110"/>
      <c r="H72" s="110"/>
      <c r="I72" s="11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>
      <c r="A73" s="114" t="s">
        <v>391</v>
      </c>
      <c r="B73" s="114" t="s">
        <v>392</v>
      </c>
      <c r="C73" s="114">
        <v>3.2</v>
      </c>
      <c r="D73" s="120">
        <v>0.9</v>
      </c>
      <c r="E73" s="120">
        <v>0.3</v>
      </c>
      <c r="F73" s="110">
        <f t="shared" ref="F73:F80" si="27">E73/G73</f>
        <v>1.03763889</v>
      </c>
      <c r="G73" s="110">
        <f t="shared" ref="G73:G80" si="28">EXP(-C73/(0.00831446261815324*310.15))</f>
        <v>0.2891179222</v>
      </c>
      <c r="H73" s="110">
        <f t="shared" ref="H73:H80" si="29">abs(G73*(-D73/(0.00831446261815324*310.15)))</f>
        <v>0.1009047366</v>
      </c>
      <c r="I73" s="110">
        <f t="shared" ref="I73:I80" si="30">H73/G73</f>
        <v>0.3490089297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>
      <c r="A74" s="138" t="s">
        <v>393</v>
      </c>
      <c r="B74" s="138" t="s">
        <v>394</v>
      </c>
      <c r="C74" s="114">
        <v>12.6</v>
      </c>
      <c r="D74" s="120">
        <v>6.1</v>
      </c>
      <c r="E74" s="137">
        <f> 6.1 * 10^-3</f>
        <v>0.0061</v>
      </c>
      <c r="F74" s="110">
        <f t="shared" si="27"/>
        <v>0.8078802052</v>
      </c>
      <c r="G74" s="110">
        <f t="shared" si="28"/>
        <v>0.007550624413</v>
      </c>
      <c r="H74" s="110">
        <f t="shared" si="29"/>
        <v>0.01786103956</v>
      </c>
      <c r="I74" s="110">
        <f t="shared" si="30"/>
        <v>2.365504968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>
      <c r="A75" s="114" t="s">
        <v>395</v>
      </c>
      <c r="B75" s="114" t="s">
        <v>396</v>
      </c>
      <c r="C75" s="114">
        <v>-7.2</v>
      </c>
      <c r="D75" s="120">
        <v>0.8</v>
      </c>
      <c r="E75" s="120">
        <v>18.1</v>
      </c>
      <c r="F75" s="110">
        <f t="shared" si="27"/>
        <v>1.109423489</v>
      </c>
      <c r="G75" s="110">
        <f t="shared" si="28"/>
        <v>16.31477987</v>
      </c>
      <c r="H75" s="110">
        <f t="shared" si="29"/>
        <v>5.061336764</v>
      </c>
      <c r="I75" s="110">
        <f t="shared" si="30"/>
        <v>0.3102301597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>
      <c r="A76" s="114" t="s">
        <v>397</v>
      </c>
      <c r="B76" s="114" t="s">
        <v>398</v>
      </c>
      <c r="C76" s="114">
        <v>-33.9</v>
      </c>
      <c r="D76" s="120">
        <v>12.4</v>
      </c>
      <c r="E76" s="137">
        <f> 8.8 * 10^5</f>
        <v>880000</v>
      </c>
      <c r="F76" s="110">
        <f t="shared" si="27"/>
        <v>1.718882153</v>
      </c>
      <c r="G76" s="110">
        <f t="shared" si="28"/>
        <v>511960.6357</v>
      </c>
      <c r="H76" s="110">
        <f t="shared" si="29"/>
        <v>2461797.262</v>
      </c>
      <c r="I76" s="110">
        <f t="shared" si="30"/>
        <v>4.808567476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>
      <c r="A77" s="114" t="s">
        <v>399</v>
      </c>
      <c r="B77" s="114" t="s">
        <v>400</v>
      </c>
      <c r="C77" s="114">
        <v>-30.8</v>
      </c>
      <c r="D77" s="120">
        <v>5.7</v>
      </c>
      <c r="E77" s="137">
        <f> 2.5 * 10^5</f>
        <v>250000</v>
      </c>
      <c r="F77" s="110">
        <f t="shared" si="27"/>
        <v>1.624751771</v>
      </c>
      <c r="G77" s="110">
        <f t="shared" si="28"/>
        <v>153869.6584</v>
      </c>
      <c r="H77" s="110">
        <f t="shared" si="29"/>
        <v>340111.9369</v>
      </c>
      <c r="I77" s="110">
        <f t="shared" si="30"/>
        <v>2.210389888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>
      <c r="A78" s="114" t="s">
        <v>401</v>
      </c>
      <c r="B78" s="114" t="s">
        <v>402</v>
      </c>
      <c r="C78" s="114">
        <v>-2.4</v>
      </c>
      <c r="D78" s="120">
        <v>2.9</v>
      </c>
      <c r="E78" s="120">
        <v>2.6</v>
      </c>
      <c r="F78" s="110">
        <f t="shared" si="27"/>
        <v>1.025131571</v>
      </c>
      <c r="G78" s="110">
        <f t="shared" si="28"/>
        <v>2.536259808</v>
      </c>
      <c r="H78" s="110">
        <f t="shared" si="29"/>
        <v>2.852238034</v>
      </c>
      <c r="I78" s="110">
        <f t="shared" si="30"/>
        <v>1.124584329</v>
      </c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>
      <c r="A79" s="114" t="s">
        <v>403</v>
      </c>
      <c r="B79" s="114" t="s">
        <v>404</v>
      </c>
      <c r="C79" s="114">
        <v>12.0</v>
      </c>
      <c r="D79" s="120">
        <v>5.7</v>
      </c>
      <c r="E79" s="137">
        <f> 7.8 * 10^-3</f>
        <v>0.0078</v>
      </c>
      <c r="F79" s="110">
        <f t="shared" si="27"/>
        <v>0.8185840909</v>
      </c>
      <c r="G79" s="110">
        <f t="shared" si="28"/>
        <v>0.009528648415</v>
      </c>
      <c r="H79" s="110">
        <f t="shared" si="29"/>
        <v>0.0210620281</v>
      </c>
      <c r="I79" s="110">
        <f t="shared" si="30"/>
        <v>2.210389888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>
      <c r="A80" s="114" t="s">
        <v>405</v>
      </c>
      <c r="B80" s="114" t="s">
        <v>406</v>
      </c>
      <c r="C80" s="114">
        <v>-6.0</v>
      </c>
      <c r="D80" s="120">
        <v>7.8</v>
      </c>
      <c r="E80" s="120">
        <v>11.1</v>
      </c>
      <c r="F80" s="110">
        <f t="shared" si="27"/>
        <v>1.083524237</v>
      </c>
      <c r="G80" s="110">
        <f t="shared" si="28"/>
        <v>10.2443486</v>
      </c>
      <c r="H80" s="110">
        <f t="shared" si="29"/>
        <v>30.98653256</v>
      </c>
      <c r="I80" s="110">
        <f t="shared" si="30"/>
        <v>3.024744057</v>
      </c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>
      <c r="A81" s="133" t="s">
        <v>407</v>
      </c>
      <c r="B81" s="133" t="s">
        <v>408</v>
      </c>
      <c r="C81" s="134"/>
      <c r="D81" s="135"/>
      <c r="E81" s="135"/>
      <c r="F81" s="135"/>
      <c r="G81" s="110"/>
      <c r="H81" s="110"/>
      <c r="I81" s="11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>
      <c r="A82" s="114" t="s">
        <v>409</v>
      </c>
      <c r="B82" s="114" t="s">
        <v>410</v>
      </c>
      <c r="C82" s="114">
        <v>35.0</v>
      </c>
      <c r="D82" s="120">
        <v>0.5</v>
      </c>
      <c r="E82" s="137">
        <f> 7.3 * 10^-7</f>
        <v>0.00000073</v>
      </c>
      <c r="F82" s="110">
        <f t="shared" ref="F82:F85" si="31">E82/G82</f>
        <v>0.5725519442</v>
      </c>
      <c r="G82" s="110">
        <f t="shared" ref="G82:G85" si="32">EXP(-C82/(0.00831446261815324*310.15))</f>
        <v>0.000001274993487</v>
      </c>
      <c r="H82" s="110">
        <f t="shared" ref="H82:H84" si="33">abs(G82*(-D82/(0.00831446261815324*310.15)))</f>
        <v>0.0000002472133958</v>
      </c>
      <c r="I82" s="110">
        <f t="shared" ref="I82:I84" si="34">H82/G82</f>
        <v>0.1938938498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>
      <c r="A83" s="138" t="s">
        <v>411</v>
      </c>
      <c r="B83" s="138" t="s">
        <v>412</v>
      </c>
      <c r="C83" s="114">
        <v>-15.0</v>
      </c>
      <c r="D83" s="120">
        <v>1.6</v>
      </c>
      <c r="E83" s="137">
        <f> 4.3 * 10^2</f>
        <v>430</v>
      </c>
      <c r="F83" s="110">
        <f t="shared" si="31"/>
        <v>1.280140342</v>
      </c>
      <c r="G83" s="110">
        <f t="shared" si="32"/>
        <v>335.9006711</v>
      </c>
      <c r="H83" s="110">
        <f t="shared" si="33"/>
        <v>208.4130377</v>
      </c>
      <c r="I83" s="110">
        <f t="shared" si="34"/>
        <v>0.6204603194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>
      <c r="A84" s="114" t="s">
        <v>413</v>
      </c>
      <c r="B84" s="114" t="s">
        <v>414</v>
      </c>
      <c r="C84" s="114">
        <v>-14.1</v>
      </c>
      <c r="D84" s="120">
        <v>1.7</v>
      </c>
      <c r="E84" s="137">
        <f> 2.9 * 10^2</f>
        <v>290</v>
      </c>
      <c r="F84" s="110">
        <f t="shared" si="31"/>
        <v>1.223939014</v>
      </c>
      <c r="G84" s="110">
        <f t="shared" si="32"/>
        <v>236.9399101</v>
      </c>
      <c r="H84" s="110">
        <f t="shared" si="33"/>
        <v>156.2000505</v>
      </c>
      <c r="I84" s="110">
        <f t="shared" si="34"/>
        <v>0.6592390894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>
      <c r="A85" s="114" t="s">
        <v>415</v>
      </c>
      <c r="B85" s="114" t="s">
        <v>416</v>
      </c>
      <c r="C85" s="114">
        <v>0.0</v>
      </c>
      <c r="D85" s="120">
        <v>1.0</v>
      </c>
      <c r="E85" s="120">
        <v>1.0</v>
      </c>
      <c r="F85" s="110">
        <f t="shared" si="31"/>
        <v>1</v>
      </c>
      <c r="G85" s="110">
        <f t="shared" si="32"/>
        <v>1</v>
      </c>
      <c r="H85" s="110"/>
      <c r="I85" s="11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>
      <c r="A86" s="133" t="s">
        <v>417</v>
      </c>
      <c r="B86" s="133" t="s">
        <v>418</v>
      </c>
      <c r="C86" s="134"/>
      <c r="D86" s="135"/>
      <c r="E86" s="135"/>
      <c r="F86" s="135"/>
      <c r="G86" s="110"/>
      <c r="H86" s="110"/>
      <c r="I86" s="11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>
      <c r="A87" s="114" t="s">
        <v>419</v>
      </c>
      <c r="B87" s="114" t="s">
        <v>420</v>
      </c>
      <c r="C87" s="114">
        <v>-9.4</v>
      </c>
      <c r="D87" s="120">
        <v>3.8</v>
      </c>
      <c r="E87" s="120">
        <v>43.8</v>
      </c>
      <c r="F87" s="110">
        <f>E87/G87</f>
        <v>1.143883945</v>
      </c>
      <c r="G87" s="110">
        <f>EXP(-C87/(0.00831446261815324*310.15))</f>
        <v>38.29059775</v>
      </c>
      <c r="H87" s="110">
        <f>abs(G87*(-D87/(0.00831446261815324*310.15)))</f>
        <v>56.42476672</v>
      </c>
      <c r="I87" s="110">
        <f>H87/G87</f>
        <v>1.473593259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>
      <c r="A88" s="133" t="s">
        <v>421</v>
      </c>
      <c r="B88" s="133" t="s">
        <v>422</v>
      </c>
      <c r="C88" s="114"/>
      <c r="D88" s="135"/>
      <c r="E88" s="135"/>
      <c r="F88" s="135"/>
      <c r="G88" s="110"/>
      <c r="H88" s="110"/>
      <c r="I88" s="11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>
      <c r="A89" s="114" t="s">
        <v>423</v>
      </c>
      <c r="B89" s="114" t="s">
        <v>424</v>
      </c>
      <c r="C89" s="114">
        <v>32.0</v>
      </c>
      <c r="D89" s="120">
        <v>1.1</v>
      </c>
      <c r="E89" s="137">
        <f> 2.5 * 10^-6</f>
        <v>0.0000025</v>
      </c>
      <c r="F89" s="110">
        <f t="shared" ref="F89:F93" si="35">E89/G89</f>
        <v>0.612618162</v>
      </c>
      <c r="G89" s="110">
        <f t="shared" ref="G89:G93" si="36">EXP(-C89/(0.00831446261815324*310.15))</f>
        <v>0.000004080845387</v>
      </c>
      <c r="H89" s="110">
        <f t="shared" ref="H89:H93" si="37">abs(G89*(-D89/(0.00831446261815324*310.15)))</f>
        <v>0.00000174075181</v>
      </c>
      <c r="I89" s="110">
        <f t="shared" ref="I89:I93" si="38">H89/G89</f>
        <v>0.4265664696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>
      <c r="A90" s="114" t="s">
        <v>425</v>
      </c>
      <c r="B90" s="114" t="s">
        <v>426</v>
      </c>
      <c r="C90" s="114">
        <v>-11.1</v>
      </c>
      <c r="D90" s="120">
        <v>0.7</v>
      </c>
      <c r="E90" s="120">
        <v>88.8</v>
      </c>
      <c r="F90" s="110">
        <f t="shared" si="35"/>
        <v>1.199546039</v>
      </c>
      <c r="G90" s="110">
        <f t="shared" si="36"/>
        <v>74.02800488</v>
      </c>
      <c r="H90" s="110">
        <f t="shared" si="37"/>
        <v>20.09500481</v>
      </c>
      <c r="I90" s="110">
        <f t="shared" si="38"/>
        <v>0.2714513897</v>
      </c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>
      <c r="A91" s="114" t="s">
        <v>427</v>
      </c>
      <c r="B91" s="114" t="s">
        <v>428</v>
      </c>
      <c r="C91" s="114">
        <v>-10.4</v>
      </c>
      <c r="D91" s="120">
        <v>0.5</v>
      </c>
      <c r="E91" s="120">
        <v>66.1</v>
      </c>
      <c r="F91" s="110">
        <f t="shared" si="35"/>
        <v>1.171373124</v>
      </c>
      <c r="G91" s="110">
        <f t="shared" si="36"/>
        <v>56.42950027</v>
      </c>
      <c r="H91" s="110">
        <f t="shared" si="37"/>
        <v>10.94133305</v>
      </c>
      <c r="I91" s="110">
        <f t="shared" si="38"/>
        <v>0.1938938498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>
      <c r="A92" s="114" t="s">
        <v>429</v>
      </c>
      <c r="B92" s="114" t="s">
        <v>430</v>
      </c>
      <c r="C92" s="114">
        <v>-10.3</v>
      </c>
      <c r="D92" s="120">
        <v>5.7</v>
      </c>
      <c r="E92" s="120">
        <v>63.3</v>
      </c>
      <c r="F92" s="110">
        <f t="shared" si="35"/>
        <v>1.166108367</v>
      </c>
      <c r="G92" s="110">
        <f t="shared" si="36"/>
        <v>54.28311963</v>
      </c>
      <c r="H92" s="110">
        <f t="shared" si="37"/>
        <v>119.9868587</v>
      </c>
      <c r="I92" s="110">
        <f t="shared" si="38"/>
        <v>2.210389888</v>
      </c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>
      <c r="A93" s="114" t="s">
        <v>431</v>
      </c>
      <c r="B93" s="114" t="s">
        <v>432</v>
      </c>
      <c r="C93" s="114">
        <v>-38.1</v>
      </c>
      <c r="D93" s="120">
        <v>7.1</v>
      </c>
      <c r="E93" s="137">
        <f> 4.8 * 10^6</f>
        <v>4800000</v>
      </c>
      <c r="F93" s="110">
        <f t="shared" si="35"/>
        <v>1.839355281</v>
      </c>
      <c r="G93" s="110">
        <f t="shared" si="36"/>
        <v>2609610.035</v>
      </c>
      <c r="H93" s="110">
        <f t="shared" si="37"/>
        <v>7185020.174</v>
      </c>
      <c r="I93" s="110">
        <f t="shared" si="38"/>
        <v>2.753292667</v>
      </c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>
      <c r="A94" s="133" t="s">
        <v>433</v>
      </c>
      <c r="B94" s="133" t="s">
        <v>434</v>
      </c>
      <c r="C94" s="134"/>
      <c r="D94" s="135"/>
      <c r="E94" s="135"/>
      <c r="F94" s="135"/>
      <c r="G94" s="110"/>
      <c r="H94" s="110"/>
      <c r="I94" s="11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>
      <c r="A95" s="133" t="s">
        <v>435</v>
      </c>
      <c r="B95" s="133" t="s">
        <v>436</v>
      </c>
      <c r="C95" s="114"/>
      <c r="D95" s="114"/>
      <c r="E95" s="135"/>
      <c r="F95" s="135"/>
      <c r="G95" s="110"/>
      <c r="H95" s="110"/>
      <c r="I95" s="11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>
      <c r="A96" s="133" t="s">
        <v>437</v>
      </c>
      <c r="B96" s="133" t="s">
        <v>438</v>
      </c>
      <c r="C96" s="114"/>
      <c r="D96" s="135"/>
      <c r="E96" s="135"/>
      <c r="F96" s="135"/>
      <c r="G96" s="110"/>
      <c r="H96" s="110"/>
      <c r="I96" s="11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>
      <c r="A97" s="114" t="s">
        <v>439</v>
      </c>
      <c r="B97" s="114" t="s">
        <v>440</v>
      </c>
      <c r="C97" s="114">
        <v>-16.2</v>
      </c>
      <c r="D97" s="120">
        <v>2.6</v>
      </c>
      <c r="E97" s="137">
        <f> 6.8 * 10^2</f>
        <v>680</v>
      </c>
      <c r="F97" s="110">
        <f t="shared" ref="F97:F104" si="39">E97/G97</f>
        <v>1.27116279</v>
      </c>
      <c r="G97" s="110">
        <f t="shared" ref="G97:G104" si="40">EXP(-C97/(0.00831446261815324*310.15))</f>
        <v>534.9432862</v>
      </c>
      <c r="H97" s="110">
        <f t="shared" ref="H97:H104" si="41">abs(G97*(-D97/(0.00831446261815324*310.15)))</f>
        <v>539.3555086</v>
      </c>
      <c r="I97" s="110">
        <f t="shared" ref="I97:I104" si="42">H97/G97</f>
        <v>1.008248019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>
      <c r="A98" s="114" t="s">
        <v>441</v>
      </c>
      <c r="B98" s="114" t="s">
        <v>442</v>
      </c>
      <c r="C98" s="114">
        <v>28.9</v>
      </c>
      <c r="D98" s="120">
        <v>2.2</v>
      </c>
      <c r="E98" s="137">
        <f> 8.5 * 10^-6</f>
        <v>0.0000085</v>
      </c>
      <c r="F98" s="110">
        <f t="shared" si="39"/>
        <v>0.6260156708</v>
      </c>
      <c r="G98" s="110">
        <f t="shared" si="40"/>
        <v>0.00001357793486</v>
      </c>
      <c r="H98" s="110">
        <f t="shared" si="41"/>
        <v>0.00001158378348</v>
      </c>
      <c r="I98" s="110">
        <f t="shared" si="42"/>
        <v>0.8531329392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>
      <c r="A99" s="114" t="s">
        <v>443</v>
      </c>
      <c r="B99" s="114" t="s">
        <v>444</v>
      </c>
      <c r="C99" s="114">
        <v>-24.0</v>
      </c>
      <c r="D99" s="120">
        <v>2.8</v>
      </c>
      <c r="E99" s="137">
        <f> 1.6 * 10^4</f>
        <v>16000</v>
      </c>
      <c r="F99" s="110">
        <f t="shared" si="39"/>
        <v>1.45272225</v>
      </c>
      <c r="G99" s="110">
        <f t="shared" si="40"/>
        <v>11013.80529</v>
      </c>
      <c r="H99" s="110">
        <f t="shared" si="41"/>
        <v>11958.85101</v>
      </c>
      <c r="I99" s="110">
        <f t="shared" si="42"/>
        <v>1.085805559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>
      <c r="A100" s="114" t="s">
        <v>445</v>
      </c>
      <c r="B100" s="114" t="s">
        <v>446</v>
      </c>
      <c r="C100" s="114">
        <v>37.6</v>
      </c>
      <c r="D100" s="120">
        <v>3.9</v>
      </c>
      <c r="E100" s="137">
        <f> 2.5 * 10^-7</f>
        <v>0.00000025</v>
      </c>
      <c r="F100" s="110">
        <f t="shared" si="39"/>
        <v>0.5374135266</v>
      </c>
      <c r="G100" s="110">
        <f t="shared" si="40"/>
        <v>0.0000004651911194</v>
      </c>
      <c r="H100" s="110">
        <f t="shared" si="41"/>
        <v>0.0000007035420369</v>
      </c>
      <c r="I100" s="110">
        <f t="shared" si="42"/>
        <v>1.512372029</v>
      </c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>
      <c r="A101" s="114" t="s">
        <v>447</v>
      </c>
      <c r="B101" s="114" t="s">
        <v>446</v>
      </c>
      <c r="C101" s="114">
        <v>-16.1</v>
      </c>
      <c r="D101" s="120">
        <v>4.1</v>
      </c>
      <c r="E101" s="137">
        <f> 6.7 * 10^2</f>
        <v>670</v>
      </c>
      <c r="F101" s="110">
        <f t="shared" si="39"/>
        <v>1.301992454</v>
      </c>
      <c r="G101" s="110">
        <f t="shared" si="40"/>
        <v>514.5959163</v>
      </c>
      <c r="H101" s="110">
        <f t="shared" si="41"/>
        <v>818.1712632</v>
      </c>
      <c r="I101" s="110">
        <f t="shared" si="42"/>
        <v>1.589929569</v>
      </c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>
      <c r="A102" s="114" t="s">
        <v>448</v>
      </c>
      <c r="B102" s="114" t="s">
        <v>449</v>
      </c>
      <c r="C102" s="114">
        <v>-23.8</v>
      </c>
      <c r="D102" s="120">
        <v>3.6</v>
      </c>
      <c r="E102" s="137">
        <f> 1.5 * 10^4</f>
        <v>15000</v>
      </c>
      <c r="F102" s="110">
        <f t="shared" si="39"/>
        <v>1.471758918</v>
      </c>
      <c r="G102" s="110">
        <f t="shared" si="40"/>
        <v>10191.8866</v>
      </c>
      <c r="H102" s="110">
        <f t="shared" si="41"/>
        <v>14228.23773</v>
      </c>
      <c r="I102" s="110">
        <f t="shared" si="42"/>
        <v>1.396035719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>
      <c r="A103" s="114" t="s">
        <v>450</v>
      </c>
      <c r="B103" s="114" t="s">
        <v>451</v>
      </c>
      <c r="C103" s="114">
        <v>-6.1</v>
      </c>
      <c r="D103" s="120">
        <v>3.7</v>
      </c>
      <c r="E103" s="120">
        <v>11.6</v>
      </c>
      <c r="F103" s="110">
        <f t="shared" si="39"/>
        <v>1.089261703</v>
      </c>
      <c r="G103" s="110">
        <f t="shared" si="40"/>
        <v>10.64941507</v>
      </c>
      <c r="H103" s="110">
        <f t="shared" si="41"/>
        <v>15.27993504</v>
      </c>
      <c r="I103" s="110">
        <f t="shared" si="42"/>
        <v>1.434814489</v>
      </c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>
      <c r="A104" s="114" t="s">
        <v>452</v>
      </c>
      <c r="B104" s="114" t="s">
        <v>453</v>
      </c>
      <c r="C104" s="114">
        <v>19.1</v>
      </c>
      <c r="D104" s="120">
        <v>0.6</v>
      </c>
      <c r="E104" s="137">
        <f> 4.4 * 10^-4</f>
        <v>0.00044</v>
      </c>
      <c r="F104" s="110">
        <f t="shared" si="39"/>
        <v>0.7247048808</v>
      </c>
      <c r="G104" s="110">
        <f t="shared" si="40"/>
        <v>0.0006071436962</v>
      </c>
      <c r="H104" s="110">
        <f t="shared" si="41"/>
        <v>0.0001412657144</v>
      </c>
      <c r="I104" s="110">
        <f t="shared" si="42"/>
        <v>0.2326726198</v>
      </c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>
      <c r="A105" s="133" t="s">
        <v>454</v>
      </c>
      <c r="B105" s="133" t="s">
        <v>455</v>
      </c>
      <c r="C105" s="134"/>
      <c r="D105" s="135"/>
      <c r="E105" s="135"/>
      <c r="F105" s="135"/>
      <c r="G105" s="110"/>
      <c r="H105" s="110"/>
      <c r="I105" s="11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>
      <c r="A106" s="114" t="s">
        <v>456</v>
      </c>
      <c r="B106" s="114" t="s">
        <v>457</v>
      </c>
      <c r="C106" s="114">
        <v>-53.7</v>
      </c>
      <c r="D106" s="120">
        <v>2.5</v>
      </c>
      <c r="E106" s="137">
        <f> 2.6 * 10^9</f>
        <v>2600000000</v>
      </c>
      <c r="F106" s="110">
        <f t="shared" ref="F106:F107" si="43">E106/G106</f>
        <v>2.350381867</v>
      </c>
      <c r="G106" s="110">
        <f t="shared" ref="G106:G107" si="44">EXP(-C106/(0.00831446261815324*310.15))</f>
        <v>1106203225</v>
      </c>
      <c r="H106" s="110">
        <f t="shared" ref="H106:H107" si="45">abs(G106*(-D106/(0.00831446261815324*310.15)))</f>
        <v>1072430010</v>
      </c>
      <c r="I106" s="110">
        <f t="shared" ref="I106:I107" si="46">H106/G106</f>
        <v>0.9694692491</v>
      </c>
      <c r="J106" s="35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>
      <c r="A107" s="114" t="s">
        <v>458</v>
      </c>
      <c r="B107" s="114" t="s">
        <v>459</v>
      </c>
      <c r="C107" s="114">
        <v>-7.2</v>
      </c>
      <c r="D107" s="120">
        <v>0.8</v>
      </c>
      <c r="E107" s="120">
        <v>18.1</v>
      </c>
      <c r="F107" s="110">
        <f t="shared" si="43"/>
        <v>1.109423489</v>
      </c>
      <c r="G107" s="110">
        <f t="shared" si="44"/>
        <v>16.31477987</v>
      </c>
      <c r="H107" s="110">
        <f t="shared" si="45"/>
        <v>5.061336764</v>
      </c>
      <c r="I107" s="110">
        <f t="shared" si="46"/>
        <v>0.3102301597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>
      <c r="A108" s="114" t="s">
        <v>460</v>
      </c>
      <c r="B108" s="135"/>
      <c r="C108" s="135"/>
      <c r="D108" s="135"/>
      <c r="E108" s="135"/>
      <c r="F108" s="135"/>
      <c r="G108" s="135"/>
      <c r="H108" s="135"/>
      <c r="I108" s="135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>
      <c r="A109" s="114" t="s">
        <v>461</v>
      </c>
      <c r="B109" s="135"/>
      <c r="C109" s="135"/>
      <c r="D109" s="135"/>
      <c r="E109" s="120"/>
      <c r="F109" s="135"/>
      <c r="G109" s="135"/>
      <c r="H109" s="135"/>
      <c r="I109" s="135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>
      <c r="A110" s="114" t="s">
        <v>462</v>
      </c>
      <c r="B110" s="135"/>
      <c r="C110" s="135"/>
      <c r="D110" s="135"/>
      <c r="E110" s="135"/>
      <c r="F110" s="135"/>
      <c r="G110" s="135"/>
      <c r="H110" s="135"/>
      <c r="I110" s="135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>
      <c r="A111" s="114" t="s">
        <v>463</v>
      </c>
      <c r="B111" s="135"/>
      <c r="C111" s="135"/>
      <c r="D111" s="135"/>
      <c r="E111" s="120"/>
      <c r="F111" s="135"/>
      <c r="G111" s="135"/>
      <c r="H111" s="135"/>
      <c r="I111" s="135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>
      <c r="A112" s="114" t="s">
        <v>464</v>
      </c>
      <c r="B112" s="135"/>
      <c r="C112" s="135"/>
      <c r="D112" s="135"/>
      <c r="E112" s="135"/>
      <c r="F112" s="135"/>
      <c r="G112" s="135"/>
      <c r="H112" s="135"/>
      <c r="I112" s="135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>
      <c r="A113" s="114" t="s">
        <v>465</v>
      </c>
      <c r="B113" s="135"/>
      <c r="C113" s="135"/>
      <c r="D113" s="135"/>
      <c r="E113" s="120"/>
      <c r="F113" s="135"/>
      <c r="G113" s="135"/>
      <c r="H113" s="135"/>
      <c r="I113" s="135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>
      <c r="A114" s="114" t="s">
        <v>466</v>
      </c>
      <c r="B114" s="135"/>
      <c r="C114" s="135"/>
      <c r="D114" s="135"/>
      <c r="E114" s="135"/>
      <c r="F114" s="135"/>
      <c r="G114" s="135"/>
      <c r="H114" s="135"/>
      <c r="I114" s="135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>
      <c r="A115" s="114" t="s">
        <v>467</v>
      </c>
      <c r="B115" s="135"/>
      <c r="C115" s="135"/>
      <c r="D115" s="135"/>
      <c r="E115" s="135"/>
      <c r="F115" s="135"/>
      <c r="G115" s="135"/>
      <c r="H115" s="135"/>
      <c r="I115" s="135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>
      <c r="A116" s="114" t="s">
        <v>468</v>
      </c>
      <c r="B116" s="135"/>
      <c r="C116" s="135"/>
      <c r="D116" s="135"/>
      <c r="E116" s="135"/>
      <c r="F116" s="135"/>
      <c r="G116" s="135"/>
      <c r="H116" s="135"/>
      <c r="I116" s="135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>
      <c r="A117" s="114" t="s">
        <v>469</v>
      </c>
      <c r="B117" s="135"/>
      <c r="C117" s="135"/>
      <c r="D117" s="135"/>
      <c r="E117" s="135"/>
      <c r="F117" s="135"/>
      <c r="G117" s="135"/>
      <c r="H117" s="135"/>
      <c r="I117" s="135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>
      <c r="A118" s="114" t="s">
        <v>470</v>
      </c>
      <c r="B118" s="135"/>
      <c r="C118" s="135"/>
      <c r="D118" s="135"/>
      <c r="E118" s="135"/>
      <c r="F118" s="135"/>
      <c r="G118" s="135"/>
      <c r="H118" s="135"/>
      <c r="I118" s="135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>
      <c r="A119" s="114" t="s">
        <v>471</v>
      </c>
      <c r="B119" s="135"/>
      <c r="C119" s="135"/>
      <c r="D119" s="135"/>
      <c r="E119" s="135"/>
      <c r="F119" s="135"/>
      <c r="G119" s="135"/>
      <c r="H119" s="135"/>
      <c r="I119" s="135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>
      <c r="A120" s="114" t="s">
        <v>472</v>
      </c>
      <c r="B120" s="135"/>
      <c r="C120" s="135"/>
      <c r="D120" s="135"/>
      <c r="E120" s="135"/>
      <c r="F120" s="135"/>
      <c r="G120" s="135"/>
      <c r="H120" s="135"/>
      <c r="I120" s="135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>
      <c r="A121" s="114" t="s">
        <v>473</v>
      </c>
      <c r="B121" s="135"/>
      <c r="C121" s="135"/>
      <c r="D121" s="135"/>
      <c r="E121" s="135"/>
      <c r="F121" s="135"/>
      <c r="G121" s="135"/>
      <c r="H121" s="135"/>
      <c r="I121" s="135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>
      <c r="A122" s="114" t="s">
        <v>474</v>
      </c>
      <c r="B122" s="135"/>
      <c r="C122" s="135"/>
      <c r="D122" s="135"/>
      <c r="E122" s="135"/>
      <c r="F122" s="135"/>
      <c r="G122" s="135"/>
      <c r="H122" s="135"/>
      <c r="I122" s="135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>
      <c r="A123" s="114" t="s">
        <v>475</v>
      </c>
      <c r="B123" s="135"/>
      <c r="C123" s="135"/>
      <c r="D123" s="135"/>
      <c r="E123" s="135"/>
      <c r="F123" s="135"/>
      <c r="G123" s="135"/>
      <c r="H123" s="135"/>
      <c r="I123" s="135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>
      <c r="A124" s="114" t="s">
        <v>476</v>
      </c>
      <c r="B124" s="135"/>
      <c r="C124" s="135"/>
      <c r="D124" s="135"/>
      <c r="E124" s="135"/>
      <c r="F124" s="135"/>
      <c r="G124" s="135"/>
      <c r="H124" s="135"/>
      <c r="I124" s="135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>
      <c r="A125" s="114" t="s">
        <v>477</v>
      </c>
      <c r="B125" s="135"/>
      <c r="C125" s="135"/>
      <c r="D125" s="135"/>
      <c r="E125" s="135"/>
      <c r="F125" s="135"/>
      <c r="G125" s="135"/>
      <c r="H125" s="135"/>
      <c r="I125" s="135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>
      <c r="A126" s="114" t="s">
        <v>478</v>
      </c>
      <c r="B126" s="135"/>
      <c r="C126" s="135"/>
      <c r="D126" s="135"/>
      <c r="E126" s="135"/>
      <c r="F126" s="135"/>
      <c r="G126" s="135"/>
      <c r="H126" s="135"/>
      <c r="I126" s="135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>
      <c r="A127" s="114" t="s">
        <v>479</v>
      </c>
      <c r="B127" s="135"/>
      <c r="C127" s="135"/>
      <c r="D127" s="135"/>
      <c r="E127" s="135"/>
      <c r="F127" s="135"/>
      <c r="G127" s="135"/>
      <c r="H127" s="135"/>
      <c r="I127" s="135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>
      <c r="A128" s="114" t="s">
        <v>480</v>
      </c>
      <c r="B128" s="135"/>
      <c r="C128" s="135"/>
      <c r="D128" s="135"/>
      <c r="E128" s="135"/>
      <c r="F128" s="135"/>
      <c r="G128" s="135"/>
      <c r="H128" s="135"/>
      <c r="I128" s="135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>
      <c r="A129" s="114" t="s">
        <v>481</v>
      </c>
      <c r="B129" s="135"/>
      <c r="C129" s="135"/>
      <c r="D129" s="135"/>
      <c r="E129" s="135"/>
      <c r="F129" s="135"/>
      <c r="G129" s="135"/>
      <c r="H129" s="135"/>
      <c r="I129" s="135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>
      <c r="A130" s="114" t="s">
        <v>482</v>
      </c>
      <c r="B130" s="135"/>
      <c r="C130" s="135"/>
      <c r="D130" s="135"/>
      <c r="E130" s="135"/>
      <c r="F130" s="135"/>
      <c r="G130" s="135"/>
      <c r="H130" s="135"/>
      <c r="I130" s="135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>
      <c r="A131" s="114" t="s">
        <v>483</v>
      </c>
      <c r="B131" s="135"/>
      <c r="C131" s="135"/>
      <c r="D131" s="135"/>
      <c r="E131" s="135"/>
      <c r="F131" s="135"/>
      <c r="G131" s="135"/>
      <c r="H131" s="135"/>
      <c r="I131" s="135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>
      <c r="A132" s="114" t="s">
        <v>484</v>
      </c>
      <c r="B132" s="135"/>
      <c r="C132" s="135"/>
      <c r="D132" s="135"/>
      <c r="E132" s="135"/>
      <c r="F132" s="135"/>
      <c r="G132" s="135"/>
      <c r="H132" s="135"/>
      <c r="I132" s="135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>
      <c r="A133" s="114" t="s">
        <v>485</v>
      </c>
      <c r="B133" s="135"/>
      <c r="C133" s="135"/>
      <c r="D133" s="135"/>
      <c r="E133" s="135"/>
      <c r="F133" s="135"/>
      <c r="G133" s="135"/>
      <c r="H133" s="135"/>
      <c r="I133" s="135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>
      <c r="A134" s="114" t="s">
        <v>486</v>
      </c>
      <c r="B134" s="135"/>
      <c r="C134" s="135"/>
      <c r="D134" s="135"/>
      <c r="E134" s="135"/>
      <c r="F134" s="135"/>
      <c r="G134" s="135"/>
      <c r="H134" s="135"/>
      <c r="I134" s="135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>
      <c r="A135" s="114" t="s">
        <v>487</v>
      </c>
      <c r="B135" s="135"/>
      <c r="C135" s="135"/>
      <c r="D135" s="135"/>
      <c r="E135" s="135"/>
      <c r="F135" s="135"/>
      <c r="G135" s="135"/>
      <c r="H135" s="135"/>
      <c r="I135" s="135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>
      <c r="A136" s="114" t="s">
        <v>488</v>
      </c>
      <c r="B136" s="135"/>
      <c r="C136" s="135"/>
      <c r="D136" s="135"/>
      <c r="E136" s="135"/>
      <c r="F136" s="135"/>
      <c r="G136" s="135"/>
      <c r="H136" s="135"/>
      <c r="I136" s="135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>
      <c r="A137" s="114" t="s">
        <v>489</v>
      </c>
      <c r="B137" s="135"/>
      <c r="C137" s="135"/>
      <c r="D137" s="135"/>
      <c r="E137" s="135"/>
      <c r="F137" s="135"/>
      <c r="G137" s="135"/>
      <c r="H137" s="135"/>
      <c r="I137" s="135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>
      <c r="A138" s="114" t="s">
        <v>490</v>
      </c>
      <c r="B138" s="135"/>
      <c r="C138" s="135"/>
      <c r="D138" s="135"/>
      <c r="E138" s="135"/>
      <c r="F138" s="135"/>
      <c r="G138" s="135"/>
      <c r="H138" s="135"/>
      <c r="I138" s="135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>
      <c r="A139" s="114" t="s">
        <v>491</v>
      </c>
      <c r="B139" s="135"/>
      <c r="C139" s="135"/>
      <c r="D139" s="135"/>
      <c r="E139" s="135"/>
      <c r="F139" s="135"/>
      <c r="G139" s="135"/>
      <c r="H139" s="135"/>
      <c r="I139" s="135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>
      <c r="A140" s="114" t="s">
        <v>492</v>
      </c>
      <c r="B140" s="135"/>
      <c r="C140" s="135"/>
      <c r="D140" s="135"/>
      <c r="E140" s="135"/>
      <c r="F140" s="135"/>
      <c r="G140" s="135"/>
      <c r="H140" s="135"/>
      <c r="I140" s="135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>
      <c r="A141" s="114" t="s">
        <v>493</v>
      </c>
      <c r="B141" s="135"/>
      <c r="C141" s="135"/>
      <c r="D141" s="135"/>
      <c r="E141" s="135"/>
      <c r="F141" s="135"/>
      <c r="G141" s="135"/>
      <c r="H141" s="135"/>
      <c r="I141" s="135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>
      <c r="A142" s="114" t="s">
        <v>494</v>
      </c>
      <c r="B142" s="135"/>
      <c r="C142" s="135"/>
      <c r="D142" s="135"/>
      <c r="E142" s="135"/>
      <c r="F142" s="135"/>
      <c r="G142" s="135"/>
      <c r="H142" s="135"/>
      <c r="I142" s="135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>
      <c r="A143" s="114" t="s">
        <v>495</v>
      </c>
      <c r="B143" s="135"/>
      <c r="C143" s="135"/>
      <c r="D143" s="135"/>
      <c r="E143" s="135"/>
      <c r="F143" s="135"/>
      <c r="G143" s="135"/>
      <c r="H143" s="135"/>
      <c r="I143" s="135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>
      <c r="A144" s="114" t="s">
        <v>496</v>
      </c>
      <c r="B144" s="135"/>
      <c r="C144" s="135"/>
      <c r="D144" s="135"/>
      <c r="E144" s="135"/>
      <c r="F144" s="135"/>
      <c r="G144" s="135"/>
      <c r="H144" s="135"/>
      <c r="I144" s="135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>
      <c r="A145" s="114" t="s">
        <v>497</v>
      </c>
      <c r="B145" s="135"/>
      <c r="C145" s="135"/>
      <c r="D145" s="135"/>
      <c r="E145" s="135"/>
      <c r="F145" s="135"/>
      <c r="G145" s="135"/>
      <c r="H145" s="135"/>
      <c r="I145" s="135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>
      <c r="A146" s="114" t="s">
        <v>498</v>
      </c>
      <c r="B146" s="135"/>
      <c r="C146" s="135"/>
      <c r="D146" s="135"/>
      <c r="E146" s="135"/>
      <c r="F146" s="135"/>
      <c r="G146" s="135"/>
      <c r="H146" s="135"/>
      <c r="I146" s="135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>
      <c r="A147" s="114" t="s">
        <v>499</v>
      </c>
      <c r="B147" s="135"/>
      <c r="C147" s="135"/>
      <c r="D147" s="135"/>
      <c r="E147" s="135"/>
      <c r="F147" s="135"/>
      <c r="G147" s="135"/>
      <c r="H147" s="135"/>
      <c r="I147" s="135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>
      <c r="A148" s="114" t="s">
        <v>500</v>
      </c>
      <c r="B148" s="135"/>
      <c r="C148" s="135"/>
      <c r="D148" s="135"/>
      <c r="E148" s="135"/>
      <c r="F148" s="135"/>
      <c r="G148" s="135"/>
      <c r="H148" s="135"/>
      <c r="I148" s="135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>
      <c r="A149" s="114" t="s">
        <v>501</v>
      </c>
      <c r="B149" s="135"/>
      <c r="C149" s="135"/>
      <c r="D149" s="135"/>
      <c r="E149" s="135"/>
      <c r="F149" s="135"/>
      <c r="G149" s="135"/>
      <c r="H149" s="135"/>
      <c r="I149" s="135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>
      <c r="A150" s="114" t="s">
        <v>502</v>
      </c>
      <c r="B150" s="135"/>
      <c r="C150" s="135"/>
      <c r="D150" s="135"/>
      <c r="E150" s="135"/>
      <c r="F150" s="135"/>
      <c r="G150" s="135"/>
      <c r="H150" s="135"/>
      <c r="I150" s="135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>
      <c r="A151" s="114" t="s">
        <v>503</v>
      </c>
      <c r="B151" s="135"/>
      <c r="C151" s="135"/>
      <c r="D151" s="135"/>
      <c r="E151" s="135"/>
      <c r="F151" s="135"/>
      <c r="G151" s="135"/>
      <c r="H151" s="135"/>
      <c r="I151" s="135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>
      <c r="A152" s="114" t="s">
        <v>504</v>
      </c>
      <c r="B152" s="135"/>
      <c r="C152" s="135"/>
      <c r="D152" s="135"/>
      <c r="E152" s="135"/>
      <c r="F152" s="135"/>
      <c r="G152" s="135"/>
      <c r="H152" s="135"/>
      <c r="I152" s="135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>
      <c r="A153" s="114" t="s">
        <v>505</v>
      </c>
      <c r="B153" s="135"/>
      <c r="C153" s="135"/>
      <c r="D153" s="135"/>
      <c r="E153" s="135"/>
      <c r="F153" s="135"/>
      <c r="G153" s="135"/>
      <c r="H153" s="135"/>
      <c r="I153" s="135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>
      <c r="A154" s="114" t="s">
        <v>506</v>
      </c>
      <c r="B154" s="135"/>
      <c r="C154" s="135"/>
      <c r="D154" s="135"/>
      <c r="E154" s="135"/>
      <c r="F154" s="135"/>
      <c r="G154" s="135"/>
      <c r="H154" s="135"/>
      <c r="I154" s="135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>
      <c r="A155" s="114" t="s">
        <v>507</v>
      </c>
      <c r="B155" s="135"/>
      <c r="C155" s="135"/>
      <c r="D155" s="135"/>
      <c r="E155" s="135"/>
      <c r="F155" s="135"/>
      <c r="G155" s="135"/>
      <c r="H155" s="135"/>
      <c r="I155" s="135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>
      <c r="A156" s="114" t="s">
        <v>508</v>
      </c>
      <c r="B156" s="135"/>
      <c r="C156" s="135"/>
      <c r="D156" s="135"/>
      <c r="E156" s="135"/>
      <c r="F156" s="135"/>
      <c r="G156" s="135"/>
      <c r="H156" s="135"/>
      <c r="I156" s="135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>
      <c r="A157" s="114" t="s">
        <v>509</v>
      </c>
      <c r="B157" s="135"/>
      <c r="C157" s="135"/>
      <c r="D157" s="135"/>
      <c r="E157" s="135"/>
      <c r="F157" s="135"/>
      <c r="G157" s="135"/>
      <c r="H157" s="135"/>
      <c r="I157" s="135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>
      <c r="A158" s="114" t="s">
        <v>510</v>
      </c>
      <c r="B158" s="135"/>
      <c r="C158" s="135"/>
      <c r="D158" s="135"/>
      <c r="E158" s="135"/>
      <c r="F158" s="135"/>
      <c r="G158" s="135"/>
      <c r="H158" s="135"/>
      <c r="I158" s="135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>
      <c r="A159" s="114" t="s">
        <v>511</v>
      </c>
      <c r="B159" s="135"/>
      <c r="C159" s="135"/>
      <c r="D159" s="135"/>
      <c r="E159" s="135"/>
      <c r="F159" s="135"/>
      <c r="G159" s="135"/>
      <c r="H159" s="135"/>
      <c r="I159" s="135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>
      <c r="A160" s="114" t="s">
        <v>512</v>
      </c>
      <c r="B160" s="135"/>
      <c r="C160" s="135"/>
      <c r="D160" s="135"/>
      <c r="E160" s="135"/>
      <c r="F160" s="135"/>
      <c r="G160" s="135"/>
      <c r="H160" s="135"/>
      <c r="I160" s="135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>
      <c r="A161" s="114" t="s">
        <v>513</v>
      </c>
      <c r="B161" s="135"/>
      <c r="C161" s="135"/>
      <c r="D161" s="135"/>
      <c r="E161" s="135"/>
      <c r="F161" s="135"/>
      <c r="G161" s="135"/>
      <c r="H161" s="135"/>
      <c r="I161" s="135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>
      <c r="A162" s="114" t="s">
        <v>514</v>
      </c>
      <c r="B162" s="135"/>
      <c r="C162" s="135"/>
      <c r="D162" s="135"/>
      <c r="E162" s="135"/>
      <c r="F162" s="135"/>
      <c r="G162" s="135"/>
      <c r="H162" s="135"/>
      <c r="I162" s="135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>
      <c r="A163" s="114" t="s">
        <v>515</v>
      </c>
      <c r="B163" s="135"/>
      <c r="C163" s="135"/>
      <c r="D163" s="135"/>
      <c r="E163" s="135"/>
      <c r="F163" s="135"/>
      <c r="G163" s="135"/>
      <c r="H163" s="135"/>
      <c r="I163" s="135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>
      <c r="A164" s="114" t="s">
        <v>516</v>
      </c>
      <c r="B164" s="135"/>
      <c r="C164" s="135"/>
      <c r="D164" s="135"/>
      <c r="E164" s="135"/>
      <c r="F164" s="135"/>
      <c r="G164" s="135"/>
      <c r="H164" s="135"/>
      <c r="I164" s="135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>
      <c r="A165" s="114" t="s">
        <v>517</v>
      </c>
      <c r="B165" s="135"/>
      <c r="C165" s="135"/>
      <c r="D165" s="135"/>
      <c r="E165" s="135"/>
      <c r="F165" s="135"/>
      <c r="G165" s="135"/>
      <c r="H165" s="135"/>
      <c r="I165" s="135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>
      <c r="A166" s="114" t="s">
        <v>518</v>
      </c>
      <c r="B166" s="135"/>
      <c r="C166" s="135"/>
      <c r="D166" s="135"/>
      <c r="E166" s="135"/>
      <c r="F166" s="135"/>
      <c r="G166" s="135"/>
      <c r="H166" s="135"/>
      <c r="I166" s="135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>
      <c r="A167" s="114" t="s">
        <v>519</v>
      </c>
      <c r="B167" s="135"/>
      <c r="C167" s="135"/>
      <c r="D167" s="135"/>
      <c r="E167" s="135"/>
      <c r="F167" s="135"/>
      <c r="G167" s="135"/>
      <c r="H167" s="135"/>
      <c r="I167" s="135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>
      <c r="A168" s="114" t="s">
        <v>79</v>
      </c>
      <c r="B168" s="135"/>
      <c r="C168" s="135"/>
      <c r="D168" s="135"/>
      <c r="E168" s="135"/>
      <c r="F168" s="135"/>
      <c r="G168" s="135"/>
      <c r="H168" s="135"/>
      <c r="I168" s="135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>
      <c r="A169" s="114" t="s">
        <v>520</v>
      </c>
      <c r="B169" s="135"/>
      <c r="C169" s="135"/>
      <c r="D169" s="135"/>
      <c r="E169" s="135"/>
      <c r="F169" s="135"/>
      <c r="G169" s="135"/>
      <c r="H169" s="135"/>
      <c r="I169" s="135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>
      <c r="A170" s="114" t="s">
        <v>521</v>
      </c>
      <c r="B170" s="135"/>
      <c r="C170" s="135"/>
      <c r="D170" s="135"/>
      <c r="E170" s="135"/>
      <c r="F170" s="135"/>
      <c r="G170" s="135"/>
      <c r="H170" s="135"/>
      <c r="I170" s="135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>
      <c r="A171" s="114" t="s">
        <v>75</v>
      </c>
      <c r="B171" s="135"/>
      <c r="C171" s="135"/>
      <c r="D171" s="135"/>
      <c r="E171" s="135"/>
      <c r="F171" s="135"/>
      <c r="G171" s="135"/>
      <c r="H171" s="135"/>
      <c r="I171" s="135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>
      <c r="A172" s="114" t="s">
        <v>522</v>
      </c>
      <c r="B172" s="135"/>
      <c r="C172" s="135"/>
      <c r="D172" s="135"/>
      <c r="E172" s="135"/>
      <c r="F172" s="135"/>
      <c r="G172" s="135"/>
      <c r="H172" s="135"/>
      <c r="I172" s="135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>
      <c r="A173" s="114" t="s">
        <v>523</v>
      </c>
      <c r="B173" s="135"/>
      <c r="C173" s="135"/>
      <c r="D173" s="135"/>
      <c r="E173" s="135"/>
      <c r="F173" s="135"/>
      <c r="G173" s="135"/>
      <c r="H173" s="135"/>
      <c r="I173" s="135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>
      <c r="A174" s="114" t="s">
        <v>524</v>
      </c>
      <c r="B174" s="135"/>
      <c r="C174" s="135"/>
      <c r="D174" s="135"/>
      <c r="E174" s="135"/>
      <c r="F174" s="135"/>
      <c r="G174" s="135"/>
      <c r="H174" s="135"/>
      <c r="I174" s="135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>
      <c r="A175" s="114" t="s">
        <v>525</v>
      </c>
      <c r="B175" s="135"/>
      <c r="C175" s="135"/>
      <c r="D175" s="135"/>
      <c r="E175" s="135"/>
      <c r="F175" s="135"/>
      <c r="G175" s="135"/>
      <c r="H175" s="135"/>
      <c r="I175" s="135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>
      <c r="A176" s="114" t="s">
        <v>526</v>
      </c>
      <c r="B176" s="135"/>
      <c r="C176" s="135"/>
      <c r="D176" s="135"/>
      <c r="E176" s="135"/>
      <c r="F176" s="135"/>
      <c r="G176" s="135"/>
      <c r="H176" s="135"/>
      <c r="I176" s="135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>
      <c r="A177" s="114" t="s">
        <v>527</v>
      </c>
      <c r="B177" s="135"/>
      <c r="C177" s="135"/>
      <c r="D177" s="135"/>
      <c r="E177" s="135"/>
      <c r="F177" s="135"/>
      <c r="G177" s="135"/>
      <c r="H177" s="135"/>
      <c r="I177" s="135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>
      <c r="A178" s="114" t="s">
        <v>528</v>
      </c>
      <c r="B178" s="135"/>
      <c r="C178" s="135"/>
      <c r="D178" s="135"/>
      <c r="E178" s="135"/>
      <c r="F178" s="135"/>
      <c r="G178" s="135"/>
      <c r="H178" s="135"/>
      <c r="I178" s="135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>
      <c r="A179" s="114" t="s">
        <v>529</v>
      </c>
      <c r="B179" s="135"/>
      <c r="C179" s="135"/>
      <c r="D179" s="135"/>
      <c r="E179" s="135"/>
      <c r="F179" s="135"/>
      <c r="G179" s="135"/>
      <c r="H179" s="135"/>
      <c r="I179" s="135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>
      <c r="A180" s="114" t="s">
        <v>530</v>
      </c>
      <c r="B180" s="135"/>
      <c r="C180" s="135"/>
      <c r="D180" s="135"/>
      <c r="E180" s="135"/>
      <c r="F180" s="135"/>
      <c r="G180" s="135"/>
      <c r="H180" s="135"/>
      <c r="I180" s="135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>
      <c r="A181" s="114" t="s">
        <v>531</v>
      </c>
      <c r="B181" s="135"/>
      <c r="C181" s="135"/>
      <c r="D181" s="135"/>
      <c r="E181" s="135"/>
      <c r="F181" s="135"/>
      <c r="G181" s="135"/>
      <c r="H181" s="135"/>
      <c r="I181" s="135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>
      <c r="A182" s="114" t="s">
        <v>532</v>
      </c>
      <c r="B182" s="135"/>
      <c r="C182" s="135"/>
      <c r="D182" s="135"/>
      <c r="E182" s="135"/>
      <c r="F182" s="135"/>
      <c r="G182" s="135"/>
      <c r="H182" s="135"/>
      <c r="I182" s="135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>
      <c r="A183" s="114" t="s">
        <v>533</v>
      </c>
      <c r="B183" s="135"/>
      <c r="C183" s="135"/>
      <c r="D183" s="135"/>
      <c r="E183" s="135"/>
      <c r="F183" s="135"/>
      <c r="G183" s="135"/>
      <c r="H183" s="135"/>
      <c r="I183" s="135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>
      <c r="A184" s="114" t="s">
        <v>534</v>
      </c>
      <c r="B184" s="135"/>
      <c r="C184" s="135"/>
      <c r="D184" s="135"/>
      <c r="E184" s="135"/>
      <c r="F184" s="135"/>
      <c r="G184" s="135"/>
      <c r="H184" s="135"/>
      <c r="I184" s="135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>
      <c r="A185" s="114" t="s">
        <v>535</v>
      </c>
      <c r="B185" s="135"/>
      <c r="C185" s="135"/>
      <c r="D185" s="135"/>
      <c r="E185" s="135"/>
      <c r="F185" s="135"/>
      <c r="G185" s="135"/>
      <c r="H185" s="135"/>
      <c r="I185" s="135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>
      <c r="A186" s="114" t="s">
        <v>536</v>
      </c>
      <c r="B186" s="135"/>
      <c r="C186" s="135"/>
      <c r="D186" s="135"/>
      <c r="E186" s="135"/>
      <c r="F186" s="135"/>
      <c r="G186" s="135"/>
      <c r="H186" s="135"/>
      <c r="I186" s="135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>
      <c r="A187" s="114" t="s">
        <v>537</v>
      </c>
      <c r="B187" s="135"/>
      <c r="C187" s="135"/>
      <c r="D187" s="135"/>
      <c r="E187" s="135"/>
      <c r="F187" s="135"/>
      <c r="G187" s="135"/>
      <c r="H187" s="135"/>
      <c r="I187" s="135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>
      <c r="A188" s="114" t="s">
        <v>538</v>
      </c>
      <c r="B188" s="135"/>
      <c r="C188" s="135"/>
      <c r="D188" s="135"/>
      <c r="E188" s="135"/>
      <c r="F188" s="135"/>
      <c r="G188" s="135"/>
      <c r="H188" s="135"/>
      <c r="I188" s="135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>
      <c r="A189" s="114" t="s">
        <v>539</v>
      </c>
      <c r="B189" s="135"/>
      <c r="C189" s="135"/>
      <c r="D189" s="135"/>
      <c r="E189" s="135"/>
      <c r="F189" s="135"/>
      <c r="G189" s="135"/>
      <c r="H189" s="135"/>
      <c r="I189" s="135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>
      <c r="A190" s="114" t="s">
        <v>540</v>
      </c>
      <c r="B190" s="135"/>
      <c r="C190" s="135"/>
      <c r="D190" s="135"/>
      <c r="E190" s="135"/>
      <c r="F190" s="135"/>
      <c r="G190" s="135"/>
      <c r="H190" s="135"/>
      <c r="I190" s="135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>
      <c r="A191" s="114" t="s">
        <v>541</v>
      </c>
      <c r="B191" s="135"/>
      <c r="C191" s="135"/>
      <c r="D191" s="135"/>
      <c r="E191" s="135"/>
      <c r="F191" s="135"/>
      <c r="G191" s="135"/>
      <c r="H191" s="135"/>
      <c r="I191" s="135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>
      <c r="A192" s="114" t="s">
        <v>542</v>
      </c>
      <c r="B192" s="135"/>
      <c r="C192" s="135"/>
      <c r="D192" s="135"/>
      <c r="E192" s="135"/>
      <c r="F192" s="135"/>
      <c r="G192" s="135"/>
      <c r="H192" s="135"/>
      <c r="I192" s="135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</sheetData>
  <hyperlinks>
    <hyperlink r:id="rId2" ref="K4"/>
    <hyperlink r:id="rId3" ref="N13"/>
  </hyperlinks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58.71"/>
    <col customWidth="1" min="3" max="3" width="27.43"/>
    <col customWidth="1" min="4" max="4" width="48.71"/>
  </cols>
  <sheetData>
    <row r="1">
      <c r="A1" s="1" t="s">
        <v>24</v>
      </c>
      <c r="B1" s="1" t="s">
        <v>25</v>
      </c>
      <c r="C1" s="1" t="s">
        <v>26</v>
      </c>
      <c r="D1" s="1" t="s">
        <v>28</v>
      </c>
    </row>
    <row r="2">
      <c r="A2" s="139" t="s">
        <v>266</v>
      </c>
      <c r="B2" s="140" t="s">
        <v>543</v>
      </c>
      <c r="C2" s="141">
        <v>21000.0</v>
      </c>
      <c r="D2" s="142" t="s">
        <v>544</v>
      </c>
    </row>
    <row r="3">
      <c r="A3" s="139" t="s">
        <v>269</v>
      </c>
      <c r="B3" s="35" t="s">
        <v>545</v>
      </c>
      <c r="C3" s="141"/>
      <c r="D3" s="143"/>
    </row>
    <row r="4">
      <c r="A4" s="139" t="s">
        <v>29</v>
      </c>
      <c r="B4" s="140" t="s">
        <v>30</v>
      </c>
      <c r="C4" s="141"/>
      <c r="D4" s="143"/>
    </row>
    <row r="5">
      <c r="A5" s="139" t="s">
        <v>274</v>
      </c>
      <c r="B5" s="35" t="s">
        <v>546</v>
      </c>
      <c r="C5" s="141">
        <v>960.0</v>
      </c>
      <c r="D5" s="144" t="s">
        <v>547</v>
      </c>
    </row>
    <row r="6">
      <c r="A6" s="12" t="s">
        <v>71</v>
      </c>
      <c r="B6" s="140" t="s">
        <v>201</v>
      </c>
      <c r="C6" s="145">
        <v>2.9E-7</v>
      </c>
      <c r="D6" s="144" t="s">
        <v>547</v>
      </c>
      <c r="E6" s="145"/>
    </row>
    <row r="7">
      <c r="A7" s="12" t="s">
        <v>279</v>
      </c>
      <c r="B7" s="146" t="s">
        <v>548</v>
      </c>
      <c r="C7" s="147">
        <v>0.1</v>
      </c>
      <c r="D7" s="144" t="s">
        <v>547</v>
      </c>
    </row>
    <row r="8">
      <c r="A8" s="12" t="s">
        <v>282</v>
      </c>
      <c r="B8" s="35" t="s">
        <v>549</v>
      </c>
      <c r="C8" s="147">
        <v>0.1</v>
      </c>
      <c r="D8" s="144" t="s">
        <v>547</v>
      </c>
    </row>
    <row r="9">
      <c r="A9" s="12" t="s">
        <v>284</v>
      </c>
      <c r="B9" s="146" t="s">
        <v>550</v>
      </c>
      <c r="C9" s="145">
        <v>71000.0</v>
      </c>
      <c r="D9" s="144" t="s">
        <v>547</v>
      </c>
      <c r="E9" s="145"/>
    </row>
    <row r="10">
      <c r="A10" s="12" t="s">
        <v>286</v>
      </c>
      <c r="B10" s="35" t="s">
        <v>551</v>
      </c>
      <c r="C10" s="12">
        <v>1.6</v>
      </c>
      <c r="D10" s="144" t="s">
        <v>547</v>
      </c>
    </row>
    <row r="11">
      <c r="A11" s="148" t="s">
        <v>289</v>
      </c>
      <c r="B11" s="146" t="s">
        <v>552</v>
      </c>
      <c r="C11" s="149"/>
      <c r="D11" s="143"/>
    </row>
    <row r="12">
      <c r="A12" s="12" t="s">
        <v>292</v>
      </c>
      <c r="B12" s="146" t="s">
        <v>553</v>
      </c>
      <c r="C12" s="12">
        <v>4.0</v>
      </c>
      <c r="D12" s="144" t="s">
        <v>547</v>
      </c>
    </row>
    <row r="13">
      <c r="A13" s="12" t="s">
        <v>73</v>
      </c>
      <c r="B13" s="146" t="s">
        <v>236</v>
      </c>
      <c r="C13" s="145">
        <v>1.5E-5</v>
      </c>
      <c r="D13" s="144" t="s">
        <v>547</v>
      </c>
      <c r="E13" s="145"/>
    </row>
    <row r="14">
      <c r="A14" s="148" t="s">
        <v>296</v>
      </c>
      <c r="B14" s="146" t="s">
        <v>554</v>
      </c>
      <c r="C14" s="149"/>
      <c r="D14" s="143"/>
    </row>
    <row r="15">
      <c r="A15" s="148" t="s">
        <v>298</v>
      </c>
      <c r="B15" s="35" t="s">
        <v>555</v>
      </c>
      <c r="C15" s="149"/>
      <c r="D15" s="143"/>
    </row>
    <row r="16">
      <c r="A16" s="148" t="s">
        <v>300</v>
      </c>
      <c r="B16" s="35" t="s">
        <v>556</v>
      </c>
      <c r="C16" s="149"/>
      <c r="D16" s="143"/>
    </row>
    <row r="17">
      <c r="A17" s="148" t="s">
        <v>302</v>
      </c>
      <c r="B17" s="35" t="s">
        <v>557</v>
      </c>
      <c r="C17" s="149"/>
      <c r="D17" s="143"/>
    </row>
    <row r="18">
      <c r="A18" s="12" t="s">
        <v>303</v>
      </c>
      <c r="B18" s="150" t="s">
        <v>558</v>
      </c>
      <c r="C18" s="14">
        <v>8.0E-6</v>
      </c>
      <c r="D18" s="144" t="s">
        <v>547</v>
      </c>
    </row>
    <row r="19">
      <c r="A19" s="148" t="s">
        <v>305</v>
      </c>
      <c r="B19" s="150" t="s">
        <v>559</v>
      </c>
      <c r="C19" s="149"/>
      <c r="D19" s="143"/>
    </row>
    <row r="20">
      <c r="A20" s="12" t="s">
        <v>33</v>
      </c>
      <c r="B20" s="15" t="s">
        <v>34</v>
      </c>
      <c r="C20" s="14">
        <v>3000.0</v>
      </c>
      <c r="D20" s="144" t="s">
        <v>547</v>
      </c>
    </row>
    <row r="21">
      <c r="A21" s="12" t="s">
        <v>88</v>
      </c>
      <c r="B21" s="15" t="s">
        <v>560</v>
      </c>
      <c r="C21" s="14">
        <v>0.3</v>
      </c>
      <c r="D21" s="144" t="s">
        <v>547</v>
      </c>
    </row>
    <row r="22">
      <c r="A22" s="12" t="s">
        <v>86</v>
      </c>
      <c r="B22" s="150" t="s">
        <v>561</v>
      </c>
      <c r="C22" s="14">
        <v>670.0</v>
      </c>
      <c r="D22" s="144" t="s">
        <v>547</v>
      </c>
    </row>
    <row r="23">
      <c r="A23" s="12" t="s">
        <v>82</v>
      </c>
      <c r="B23" s="150" t="s">
        <v>562</v>
      </c>
      <c r="C23" s="14">
        <v>1.4E-4</v>
      </c>
      <c r="D23" s="144" t="s">
        <v>547</v>
      </c>
    </row>
    <row r="24">
      <c r="A24" s="12" t="s">
        <v>80</v>
      </c>
      <c r="B24" s="150" t="s">
        <v>563</v>
      </c>
      <c r="C24" s="14">
        <v>9.6</v>
      </c>
      <c r="D24" s="144" t="s">
        <v>547</v>
      </c>
    </row>
    <row r="25">
      <c r="A25" s="12" t="s">
        <v>254</v>
      </c>
      <c r="B25" s="150" t="s">
        <v>211</v>
      </c>
      <c r="C25" s="14">
        <v>0.6</v>
      </c>
      <c r="D25" s="144" t="s">
        <v>547</v>
      </c>
    </row>
    <row r="26">
      <c r="A26" s="12" t="s">
        <v>59</v>
      </c>
      <c r="B26" s="143"/>
      <c r="C26" s="14">
        <v>3.6E-4</v>
      </c>
      <c r="D26" s="144" t="s">
        <v>547</v>
      </c>
    </row>
    <row r="27">
      <c r="A27" s="12" t="s">
        <v>208</v>
      </c>
      <c r="B27" s="143"/>
      <c r="C27" s="14">
        <v>6.2</v>
      </c>
      <c r="D27" s="144" t="s">
        <v>547</v>
      </c>
    </row>
    <row r="28">
      <c r="A28" s="12" t="s">
        <v>314</v>
      </c>
      <c r="B28" s="143"/>
      <c r="C28" s="14">
        <v>4.6</v>
      </c>
      <c r="D28" s="144" t="s">
        <v>547</v>
      </c>
    </row>
    <row r="29">
      <c r="A29" s="12" t="s">
        <v>223</v>
      </c>
      <c r="B29" s="143"/>
      <c r="C29" s="14">
        <v>37000.0</v>
      </c>
      <c r="D29" s="144" t="s">
        <v>547</v>
      </c>
    </row>
    <row r="30">
      <c r="A30" s="12" t="s">
        <v>317</v>
      </c>
      <c r="B30" s="143"/>
      <c r="C30" s="14">
        <v>0.9</v>
      </c>
      <c r="D30" s="144" t="s">
        <v>547</v>
      </c>
    </row>
    <row r="31">
      <c r="A31" s="12" t="s">
        <v>319</v>
      </c>
      <c r="B31" s="143"/>
      <c r="C31" s="14">
        <v>9.4E-5</v>
      </c>
      <c r="D31" s="144" t="s">
        <v>547</v>
      </c>
    </row>
    <row r="32">
      <c r="A32" s="12" t="s">
        <v>66</v>
      </c>
      <c r="B32" s="143"/>
      <c r="C32" s="14">
        <v>4.4E-5</v>
      </c>
      <c r="D32" s="144" t="s">
        <v>547</v>
      </c>
    </row>
    <row r="33">
      <c r="A33" s="12" t="s">
        <v>322</v>
      </c>
      <c r="B33" s="143"/>
      <c r="C33" s="14">
        <v>8.4</v>
      </c>
      <c r="D33" s="144" t="s">
        <v>547</v>
      </c>
    </row>
    <row r="34">
      <c r="A34" s="12" t="s">
        <v>324</v>
      </c>
      <c r="B34" s="143"/>
      <c r="C34" s="14">
        <v>16000.0</v>
      </c>
      <c r="D34" s="144" t="s">
        <v>547</v>
      </c>
    </row>
    <row r="35">
      <c r="A35" s="12" t="s">
        <v>326</v>
      </c>
      <c r="B35" s="143"/>
      <c r="C35" s="14">
        <v>0.0</v>
      </c>
      <c r="D35" s="144" t="s">
        <v>547</v>
      </c>
    </row>
    <row r="36">
      <c r="A36" s="12" t="s">
        <v>328</v>
      </c>
      <c r="B36" s="143"/>
      <c r="C36" s="14">
        <v>0.2</v>
      </c>
      <c r="D36" s="144" t="s">
        <v>547</v>
      </c>
    </row>
    <row r="37">
      <c r="A37" s="12" t="s">
        <v>330</v>
      </c>
      <c r="B37" s="143"/>
      <c r="C37" s="14">
        <v>3.9</v>
      </c>
      <c r="D37" s="144" t="s">
        <v>547</v>
      </c>
    </row>
    <row r="38">
      <c r="A38" s="12" t="s">
        <v>332</v>
      </c>
      <c r="B38" s="143"/>
      <c r="C38" s="14">
        <v>1.8</v>
      </c>
      <c r="D38" s="144" t="s">
        <v>547</v>
      </c>
    </row>
    <row r="39">
      <c r="A39" s="12" t="s">
        <v>334</v>
      </c>
      <c r="B39" s="143"/>
      <c r="C39" s="14">
        <v>61.2</v>
      </c>
      <c r="D39" s="144" t="s">
        <v>547</v>
      </c>
    </row>
    <row r="40">
      <c r="A40" s="12" t="s">
        <v>335</v>
      </c>
      <c r="B40" s="143"/>
      <c r="C40" s="14">
        <v>1.4</v>
      </c>
      <c r="D40" s="144" t="s">
        <v>547</v>
      </c>
    </row>
    <row r="41">
      <c r="A41" s="12" t="s">
        <v>64</v>
      </c>
      <c r="B41" s="143"/>
      <c r="C41" s="12">
        <v>13.4</v>
      </c>
      <c r="D41" s="144" t="s">
        <v>547</v>
      </c>
    </row>
    <row r="42">
      <c r="A42" s="12" t="s">
        <v>62</v>
      </c>
      <c r="B42" s="143"/>
      <c r="C42" s="14">
        <v>0.0045</v>
      </c>
      <c r="D42" s="144" t="s">
        <v>547</v>
      </c>
    </row>
    <row r="43">
      <c r="A43" s="12" t="s">
        <v>84</v>
      </c>
      <c r="B43" s="143"/>
      <c r="C43" s="14">
        <v>190.0</v>
      </c>
      <c r="D43" s="144" t="s">
        <v>547</v>
      </c>
    </row>
    <row r="44">
      <c r="A44" s="12" t="s">
        <v>37</v>
      </c>
      <c r="B44" s="143"/>
      <c r="C44" s="14">
        <v>41.3</v>
      </c>
      <c r="D44" s="144" t="s">
        <v>547</v>
      </c>
    </row>
    <row r="45">
      <c r="A45" s="148" t="s">
        <v>40</v>
      </c>
      <c r="B45" s="143"/>
      <c r="C45" s="149"/>
      <c r="D45" s="143"/>
    </row>
    <row r="46">
      <c r="A46" s="148" t="s">
        <v>43</v>
      </c>
      <c r="B46" s="143"/>
      <c r="C46" s="149"/>
      <c r="D46" s="143"/>
    </row>
    <row r="47">
      <c r="A47" s="148" t="s">
        <v>343</v>
      </c>
      <c r="B47" s="143"/>
      <c r="C47" s="149"/>
      <c r="D47" s="143"/>
    </row>
    <row r="48">
      <c r="A48" s="12" t="s">
        <v>345</v>
      </c>
      <c r="B48" s="143"/>
      <c r="C48" s="14">
        <v>1.5E-5</v>
      </c>
      <c r="D48" s="144" t="s">
        <v>547</v>
      </c>
    </row>
    <row r="49">
      <c r="A49" s="12" t="s">
        <v>347</v>
      </c>
      <c r="B49" s="143"/>
      <c r="C49" s="14">
        <v>0.0045</v>
      </c>
      <c r="D49" s="144" t="s">
        <v>547</v>
      </c>
    </row>
    <row r="50">
      <c r="A50" s="12" t="s">
        <v>55</v>
      </c>
      <c r="B50" s="143"/>
      <c r="C50" s="14">
        <v>19.5</v>
      </c>
      <c r="D50" s="144" t="s">
        <v>547</v>
      </c>
    </row>
    <row r="51">
      <c r="A51" s="12" t="s">
        <v>349</v>
      </c>
      <c r="B51" s="143"/>
      <c r="C51" s="14">
        <v>2.3</v>
      </c>
      <c r="D51" s="144" t="s">
        <v>547</v>
      </c>
    </row>
    <row r="52">
      <c r="A52" s="148" t="s">
        <v>351</v>
      </c>
      <c r="B52" s="143"/>
      <c r="C52" s="149"/>
      <c r="D52" s="143"/>
    </row>
    <row r="53">
      <c r="A53" s="148" t="s">
        <v>353</v>
      </c>
      <c r="B53" s="143"/>
      <c r="C53" s="149"/>
      <c r="D53" s="143"/>
    </row>
    <row r="54">
      <c r="A54" s="148" t="s">
        <v>53</v>
      </c>
      <c r="B54" s="143"/>
      <c r="C54" s="149"/>
      <c r="D54" s="143"/>
    </row>
    <row r="55">
      <c r="A55" s="148" t="s">
        <v>356</v>
      </c>
      <c r="B55" s="143"/>
      <c r="C55" s="149"/>
      <c r="D55" s="143"/>
    </row>
    <row r="56">
      <c r="A56" s="148" t="s">
        <v>358</v>
      </c>
      <c r="B56" s="143"/>
      <c r="C56" s="149"/>
      <c r="D56" s="143"/>
    </row>
    <row r="57">
      <c r="A57" s="151" t="s">
        <v>360</v>
      </c>
      <c r="B57" s="143"/>
      <c r="C57" s="152"/>
      <c r="D57" s="143"/>
    </row>
    <row r="58">
      <c r="A58" s="12" t="s">
        <v>362</v>
      </c>
      <c r="B58" s="143"/>
      <c r="C58" s="145">
        <f> 4.2 * 10^-5</f>
        <v>0.000042</v>
      </c>
      <c r="D58" s="144" t="s">
        <v>547</v>
      </c>
    </row>
    <row r="59">
      <c r="A59" s="12" t="s">
        <v>364</v>
      </c>
      <c r="B59" s="143"/>
      <c r="C59" s="12">
        <f> 7.5 * 10^-4
</f>
        <v>0.00075</v>
      </c>
      <c r="D59" s="144" t="s">
        <v>547</v>
      </c>
    </row>
    <row r="60">
      <c r="A60" s="12" t="s">
        <v>366</v>
      </c>
      <c r="B60" s="143"/>
      <c r="C60" s="152">
        <f> 5.3 * 10^3
</f>
        <v>5300</v>
      </c>
      <c r="D60" s="144" t="s">
        <v>547</v>
      </c>
    </row>
    <row r="61">
      <c r="A61" s="12" t="s">
        <v>368</v>
      </c>
      <c r="B61" s="143"/>
      <c r="C61" s="152">
        <f> 2.1 * 10^2</f>
        <v>210</v>
      </c>
      <c r="D61" s="144" t="s">
        <v>547</v>
      </c>
    </row>
    <row r="62">
      <c r="A62" s="12" t="s">
        <v>370</v>
      </c>
      <c r="B62" s="143"/>
      <c r="C62" s="12">
        <v>0.0</v>
      </c>
      <c r="D62" s="144" t="s">
        <v>547</v>
      </c>
    </row>
    <row r="63">
      <c r="A63" s="12" t="s">
        <v>372</v>
      </c>
      <c r="B63" s="143"/>
      <c r="C63" s="153">
        <f> 7.1 * 10^-3</f>
        <v>0.0071</v>
      </c>
      <c r="D63" s="144" t="s">
        <v>547</v>
      </c>
    </row>
    <row r="64">
      <c r="A64" s="12" t="s">
        <v>374</v>
      </c>
      <c r="B64" s="143"/>
      <c r="C64" s="12">
        <v>3.0</v>
      </c>
      <c r="D64" s="144" t="s">
        <v>547</v>
      </c>
    </row>
    <row r="65">
      <c r="A65" s="12" t="s">
        <v>376</v>
      </c>
      <c r="B65" s="143"/>
      <c r="C65" s="12">
        <v>3.0</v>
      </c>
      <c r="D65" s="144" t="s">
        <v>547</v>
      </c>
    </row>
    <row r="66">
      <c r="A66" s="12" t="s">
        <v>378</v>
      </c>
      <c r="B66" s="143"/>
      <c r="C66" s="12">
        <v>0.8</v>
      </c>
      <c r="D66" s="144" t="s">
        <v>547</v>
      </c>
    </row>
    <row r="67">
      <c r="A67" s="151" t="s">
        <v>380</v>
      </c>
      <c r="B67" s="143"/>
      <c r="C67" s="152"/>
      <c r="D67" s="143"/>
    </row>
    <row r="68">
      <c r="A68" s="151" t="s">
        <v>382</v>
      </c>
      <c r="B68" s="143"/>
      <c r="C68" s="152"/>
      <c r="D68" s="143"/>
    </row>
    <row r="69">
      <c r="A69" s="151" t="s">
        <v>384</v>
      </c>
      <c r="B69" s="143"/>
      <c r="C69" s="152"/>
      <c r="D69" s="143"/>
    </row>
    <row r="70">
      <c r="A70" s="12" t="s">
        <v>386</v>
      </c>
      <c r="B70" s="143"/>
      <c r="C70" s="12">
        <v>0.3</v>
      </c>
      <c r="D70" s="144" t="s">
        <v>547</v>
      </c>
    </row>
    <row r="71">
      <c r="A71" s="12" t="s">
        <v>388</v>
      </c>
      <c r="B71" s="143"/>
      <c r="C71" s="12">
        <v>0.3</v>
      </c>
      <c r="D71" s="144" t="s">
        <v>547</v>
      </c>
    </row>
    <row r="72">
      <c r="A72" s="151" t="s">
        <v>389</v>
      </c>
      <c r="B72" s="143"/>
      <c r="C72" s="152"/>
      <c r="D72" s="143"/>
    </row>
    <row r="73">
      <c r="A73" s="12" t="s">
        <v>391</v>
      </c>
      <c r="B73" s="143"/>
      <c r="C73" s="12">
        <v>0.3</v>
      </c>
      <c r="D73" s="144" t="s">
        <v>547</v>
      </c>
    </row>
    <row r="74">
      <c r="A74" s="154" t="s">
        <v>393</v>
      </c>
      <c r="B74" s="143"/>
      <c r="C74" s="153">
        <f> 6.1 * 10^-3</f>
        <v>0.0061</v>
      </c>
      <c r="D74" s="144" t="s">
        <v>547</v>
      </c>
    </row>
    <row r="75">
      <c r="A75" s="12" t="s">
        <v>395</v>
      </c>
      <c r="B75" s="143"/>
      <c r="C75" s="12">
        <v>18.1</v>
      </c>
      <c r="D75" s="144" t="s">
        <v>547</v>
      </c>
    </row>
    <row r="76">
      <c r="A76" s="12" t="s">
        <v>397</v>
      </c>
      <c r="B76" s="143"/>
      <c r="C76" s="153">
        <f> 8.8 * 10^5</f>
        <v>880000</v>
      </c>
      <c r="D76" s="144" t="s">
        <v>547</v>
      </c>
    </row>
    <row r="77">
      <c r="A77" s="12" t="s">
        <v>399</v>
      </c>
      <c r="B77" s="143"/>
      <c r="C77" s="153">
        <f> 2.5 * 10^5</f>
        <v>250000</v>
      </c>
      <c r="D77" s="144" t="s">
        <v>547</v>
      </c>
    </row>
    <row r="78">
      <c r="A78" s="12" t="s">
        <v>401</v>
      </c>
      <c r="B78" s="143"/>
      <c r="C78" s="12">
        <v>2.6</v>
      </c>
      <c r="D78" s="144" t="s">
        <v>547</v>
      </c>
    </row>
    <row r="79">
      <c r="A79" s="12" t="s">
        <v>403</v>
      </c>
      <c r="B79" s="143"/>
      <c r="C79" s="153">
        <f> 7.8 * 10^-3</f>
        <v>0.0078</v>
      </c>
      <c r="D79" s="144" t="s">
        <v>547</v>
      </c>
    </row>
    <row r="80">
      <c r="A80" s="12" t="s">
        <v>405</v>
      </c>
      <c r="B80" s="143"/>
      <c r="C80" s="12">
        <v>11.1</v>
      </c>
      <c r="D80" s="144" t="s">
        <v>547</v>
      </c>
    </row>
    <row r="81">
      <c r="A81" s="151" t="s">
        <v>407</v>
      </c>
      <c r="B81" s="143"/>
      <c r="C81" s="152"/>
      <c r="D81" s="143"/>
    </row>
    <row r="82">
      <c r="A82" s="12" t="s">
        <v>409</v>
      </c>
      <c r="B82" s="143"/>
      <c r="C82" s="153">
        <f> 7.3 * 10^-7</f>
        <v>0.00000073</v>
      </c>
      <c r="D82" s="144" t="s">
        <v>547</v>
      </c>
    </row>
    <row r="83">
      <c r="A83" s="154" t="s">
        <v>411</v>
      </c>
      <c r="B83" s="143"/>
      <c r="C83" s="153">
        <f> 4.3 * 10^2</f>
        <v>430</v>
      </c>
      <c r="D83" s="144" t="s">
        <v>547</v>
      </c>
    </row>
    <row r="84">
      <c r="A84" s="12" t="s">
        <v>413</v>
      </c>
      <c r="B84" s="143"/>
      <c r="C84" s="153">
        <f> 2.9 * 10^2</f>
        <v>290</v>
      </c>
      <c r="D84" s="144" t="s">
        <v>547</v>
      </c>
    </row>
    <row r="85">
      <c r="A85" s="12" t="s">
        <v>415</v>
      </c>
      <c r="B85" s="143"/>
      <c r="C85" s="12">
        <v>1.0</v>
      </c>
      <c r="D85" s="144" t="s">
        <v>547</v>
      </c>
    </row>
    <row r="86">
      <c r="A86" s="151" t="s">
        <v>417</v>
      </c>
      <c r="B86" s="143"/>
      <c r="C86" s="152"/>
      <c r="D86" s="143"/>
    </row>
    <row r="87">
      <c r="A87" s="12" t="s">
        <v>419</v>
      </c>
      <c r="B87" s="143"/>
      <c r="C87" s="12">
        <v>43.8</v>
      </c>
      <c r="D87" s="144" t="s">
        <v>547</v>
      </c>
    </row>
    <row r="88">
      <c r="A88" s="151" t="s">
        <v>421</v>
      </c>
      <c r="B88" s="143"/>
      <c r="C88" s="152"/>
      <c r="D88" s="143"/>
    </row>
    <row r="89">
      <c r="A89" s="12" t="s">
        <v>423</v>
      </c>
      <c r="B89" s="143"/>
      <c r="C89" s="153">
        <f> 2.5 * 10^-6</f>
        <v>0.0000025</v>
      </c>
      <c r="D89" s="144" t="s">
        <v>547</v>
      </c>
    </row>
    <row r="90">
      <c r="A90" s="12" t="s">
        <v>425</v>
      </c>
      <c r="B90" s="143"/>
      <c r="C90" s="12">
        <v>88.8</v>
      </c>
      <c r="D90" s="144" t="s">
        <v>547</v>
      </c>
    </row>
    <row r="91">
      <c r="A91" s="12" t="s">
        <v>427</v>
      </c>
      <c r="B91" s="143"/>
      <c r="C91" s="12">
        <v>66.1</v>
      </c>
      <c r="D91" s="144" t="s">
        <v>547</v>
      </c>
    </row>
    <row r="92">
      <c r="A92" s="12" t="s">
        <v>429</v>
      </c>
      <c r="B92" s="143"/>
      <c r="C92" s="12">
        <v>63.3</v>
      </c>
      <c r="D92" s="144" t="s">
        <v>547</v>
      </c>
    </row>
    <row r="93">
      <c r="A93" s="12" t="s">
        <v>431</v>
      </c>
      <c r="B93" s="143"/>
      <c r="C93" s="153">
        <f> 4.8 * 10^6</f>
        <v>4800000</v>
      </c>
      <c r="D93" s="144" t="s">
        <v>547</v>
      </c>
    </row>
    <row r="94">
      <c r="A94" s="151" t="s">
        <v>433</v>
      </c>
      <c r="B94" s="143"/>
      <c r="C94" s="152"/>
      <c r="D94" s="143"/>
    </row>
    <row r="95">
      <c r="A95" s="151" t="s">
        <v>435</v>
      </c>
      <c r="B95" s="143"/>
      <c r="C95" s="152"/>
      <c r="D95" s="143"/>
    </row>
    <row r="96">
      <c r="A96" s="151" t="s">
        <v>437</v>
      </c>
      <c r="B96" s="143"/>
      <c r="C96" s="152"/>
      <c r="D96" s="143"/>
    </row>
    <row r="97">
      <c r="A97" s="12" t="s">
        <v>439</v>
      </c>
      <c r="B97" s="143"/>
      <c r="C97" s="153">
        <f> 6.8 * 10^2</f>
        <v>680</v>
      </c>
      <c r="D97" s="144" t="s">
        <v>547</v>
      </c>
    </row>
    <row r="98">
      <c r="A98" s="12" t="s">
        <v>441</v>
      </c>
      <c r="B98" s="143"/>
      <c r="C98" s="153">
        <f> 8.5 * 10^-6</f>
        <v>0.0000085</v>
      </c>
      <c r="D98" s="144" t="s">
        <v>547</v>
      </c>
    </row>
    <row r="99">
      <c r="A99" s="12" t="s">
        <v>443</v>
      </c>
      <c r="B99" s="143"/>
      <c r="C99" s="153">
        <f> 1.6 * 10^4</f>
        <v>16000</v>
      </c>
      <c r="D99" s="144" t="s">
        <v>547</v>
      </c>
    </row>
    <row r="100">
      <c r="A100" s="12" t="s">
        <v>445</v>
      </c>
      <c r="B100" s="143"/>
      <c r="C100" s="153">
        <f> 2.5 * 10^-7</f>
        <v>0.00000025</v>
      </c>
      <c r="D100" s="144" t="s">
        <v>547</v>
      </c>
    </row>
    <row r="101">
      <c r="A101" s="12" t="s">
        <v>447</v>
      </c>
      <c r="B101" s="143"/>
      <c r="C101" s="153">
        <f> 6.7 * 10^2</f>
        <v>670</v>
      </c>
      <c r="D101" s="144" t="s">
        <v>547</v>
      </c>
    </row>
    <row r="102">
      <c r="A102" s="12" t="s">
        <v>448</v>
      </c>
      <c r="B102" s="143"/>
      <c r="C102" s="153">
        <f> 1.5 * 10^4</f>
        <v>15000</v>
      </c>
      <c r="D102" s="144" t="s">
        <v>547</v>
      </c>
    </row>
    <row r="103">
      <c r="A103" s="12" t="s">
        <v>450</v>
      </c>
      <c r="B103" s="143"/>
      <c r="C103" s="12">
        <v>11.6</v>
      </c>
      <c r="D103" s="144" t="s">
        <v>547</v>
      </c>
    </row>
    <row r="104">
      <c r="A104" s="12" t="s">
        <v>452</v>
      </c>
      <c r="B104" s="143"/>
      <c r="C104" s="153">
        <f> 4.4 * 10^-4</f>
        <v>0.00044</v>
      </c>
      <c r="D104" s="144" t="s">
        <v>547</v>
      </c>
    </row>
    <row r="105">
      <c r="A105" s="151" t="s">
        <v>454</v>
      </c>
      <c r="B105" s="143"/>
      <c r="C105" s="152"/>
      <c r="D105" s="143"/>
    </row>
    <row r="106">
      <c r="A106" s="12" t="s">
        <v>456</v>
      </c>
      <c r="B106" s="143"/>
      <c r="C106" s="153">
        <f> 2.6 * 10^9</f>
        <v>2600000000</v>
      </c>
      <c r="D106" s="144" t="s">
        <v>547</v>
      </c>
    </row>
    <row r="107">
      <c r="A107" s="12" t="s">
        <v>458</v>
      </c>
      <c r="B107" s="143"/>
      <c r="C107" s="12">
        <v>18.1</v>
      </c>
      <c r="D107" s="144" t="s">
        <v>547</v>
      </c>
    </row>
    <row r="108">
      <c r="A108" s="12" t="s">
        <v>460</v>
      </c>
      <c r="B108" s="143"/>
      <c r="C108" s="143"/>
      <c r="D108" s="143"/>
    </row>
    <row r="109">
      <c r="A109" s="12" t="s">
        <v>461</v>
      </c>
      <c r="B109" s="143"/>
      <c r="C109" s="143"/>
      <c r="D109" s="143"/>
    </row>
    <row r="110">
      <c r="A110" s="12" t="s">
        <v>462</v>
      </c>
      <c r="B110" s="143"/>
      <c r="C110" s="143"/>
      <c r="D110" s="143"/>
    </row>
    <row r="111">
      <c r="A111" s="12" t="s">
        <v>463</v>
      </c>
      <c r="B111" s="143"/>
      <c r="C111" s="143"/>
      <c r="D111" s="143"/>
    </row>
    <row r="112">
      <c r="A112" s="12" t="s">
        <v>464</v>
      </c>
      <c r="B112" s="143"/>
      <c r="C112" s="143"/>
      <c r="D112" s="143"/>
    </row>
    <row r="113">
      <c r="A113" s="12" t="s">
        <v>465</v>
      </c>
      <c r="B113" s="143"/>
      <c r="C113" s="143"/>
      <c r="D113" s="143"/>
    </row>
    <row r="114">
      <c r="A114" s="12" t="s">
        <v>466</v>
      </c>
      <c r="B114" s="143"/>
      <c r="C114" s="143"/>
      <c r="D114" s="143"/>
    </row>
    <row r="115">
      <c r="A115" s="12" t="s">
        <v>467</v>
      </c>
      <c r="B115" s="143"/>
      <c r="C115" s="143"/>
      <c r="D115" s="143"/>
    </row>
    <row r="116">
      <c r="A116" s="12" t="s">
        <v>468</v>
      </c>
      <c r="B116" s="143"/>
      <c r="C116" s="143"/>
      <c r="D116" s="143"/>
    </row>
    <row r="117">
      <c r="A117" s="12" t="s">
        <v>469</v>
      </c>
      <c r="B117" s="143"/>
      <c r="C117" s="143"/>
      <c r="D117" s="143"/>
    </row>
    <row r="118">
      <c r="A118" s="12" t="s">
        <v>470</v>
      </c>
      <c r="B118" s="143"/>
      <c r="C118" s="143"/>
      <c r="D118" s="143"/>
    </row>
    <row r="119">
      <c r="A119" s="12" t="s">
        <v>471</v>
      </c>
      <c r="B119" s="143"/>
      <c r="C119" s="143"/>
      <c r="D119" s="143"/>
    </row>
    <row r="120">
      <c r="A120" s="12" t="s">
        <v>472</v>
      </c>
      <c r="B120" s="143"/>
      <c r="C120" s="143"/>
      <c r="D120" s="143"/>
    </row>
    <row r="121">
      <c r="A121" s="12" t="s">
        <v>473</v>
      </c>
      <c r="B121" s="143"/>
      <c r="C121" s="143"/>
      <c r="D121" s="143"/>
    </row>
    <row r="122">
      <c r="A122" s="12" t="s">
        <v>474</v>
      </c>
      <c r="B122" s="143"/>
      <c r="C122" s="143"/>
      <c r="D122" s="143"/>
    </row>
    <row r="123">
      <c r="A123" s="12" t="s">
        <v>475</v>
      </c>
      <c r="B123" s="143"/>
      <c r="C123" s="143"/>
      <c r="D123" s="143"/>
    </row>
    <row r="124">
      <c r="A124" s="12" t="s">
        <v>476</v>
      </c>
      <c r="B124" s="143"/>
      <c r="C124" s="143"/>
      <c r="D124" s="143"/>
    </row>
    <row r="125">
      <c r="A125" s="12" t="s">
        <v>477</v>
      </c>
      <c r="B125" s="143"/>
      <c r="C125" s="143"/>
      <c r="D125" s="143"/>
    </row>
    <row r="126">
      <c r="A126" s="12" t="s">
        <v>478</v>
      </c>
      <c r="B126" s="143"/>
      <c r="C126" s="143"/>
      <c r="D126" s="143"/>
    </row>
    <row r="127">
      <c r="A127" s="12" t="s">
        <v>479</v>
      </c>
      <c r="B127" s="143"/>
      <c r="C127" s="143"/>
      <c r="D127" s="143"/>
    </row>
    <row r="128">
      <c r="A128" s="12" t="s">
        <v>480</v>
      </c>
      <c r="B128" s="143"/>
      <c r="C128" s="143"/>
      <c r="D128" s="143"/>
    </row>
    <row r="129">
      <c r="A129" s="12" t="s">
        <v>481</v>
      </c>
      <c r="B129" s="143"/>
      <c r="C129" s="143"/>
      <c r="D129" s="143"/>
    </row>
    <row r="130">
      <c r="A130" s="12" t="s">
        <v>482</v>
      </c>
      <c r="B130" s="143"/>
      <c r="C130" s="143"/>
      <c r="D130" s="143"/>
    </row>
    <row r="131">
      <c r="A131" s="12" t="s">
        <v>483</v>
      </c>
      <c r="B131" s="143"/>
      <c r="C131" s="143"/>
      <c r="D131" s="143"/>
    </row>
    <row r="132">
      <c r="A132" s="12" t="s">
        <v>484</v>
      </c>
      <c r="B132" s="143"/>
      <c r="C132" s="143"/>
      <c r="D132" s="143"/>
    </row>
    <row r="133">
      <c r="A133" s="12" t="s">
        <v>485</v>
      </c>
      <c r="B133" s="143"/>
      <c r="C133" s="143"/>
      <c r="D133" s="143"/>
    </row>
    <row r="134">
      <c r="A134" s="12" t="s">
        <v>486</v>
      </c>
      <c r="B134" s="143"/>
      <c r="C134" s="143"/>
      <c r="D134" s="143"/>
    </row>
    <row r="135">
      <c r="A135" s="12" t="s">
        <v>487</v>
      </c>
      <c r="B135" s="143"/>
      <c r="C135" s="143"/>
      <c r="D135" s="143"/>
    </row>
    <row r="136">
      <c r="A136" s="12" t="s">
        <v>488</v>
      </c>
      <c r="B136" s="143"/>
      <c r="C136" s="143"/>
      <c r="D136" s="143"/>
    </row>
    <row r="137">
      <c r="A137" s="12" t="s">
        <v>489</v>
      </c>
      <c r="B137" s="143"/>
      <c r="C137" s="143"/>
      <c r="D137" s="143"/>
    </row>
    <row r="138">
      <c r="A138" s="12" t="s">
        <v>490</v>
      </c>
      <c r="B138" s="143"/>
      <c r="C138" s="143"/>
      <c r="D138" s="143"/>
    </row>
    <row r="139">
      <c r="A139" s="12" t="s">
        <v>491</v>
      </c>
      <c r="B139" s="143"/>
      <c r="C139" s="143"/>
      <c r="D139" s="143"/>
    </row>
    <row r="140">
      <c r="A140" s="12" t="s">
        <v>492</v>
      </c>
      <c r="B140" s="143"/>
      <c r="C140" s="143"/>
      <c r="D140" s="143"/>
    </row>
    <row r="141">
      <c r="A141" s="12" t="s">
        <v>493</v>
      </c>
      <c r="B141" s="143"/>
      <c r="C141" s="143"/>
      <c r="D141" s="143"/>
    </row>
    <row r="142">
      <c r="A142" s="12" t="s">
        <v>494</v>
      </c>
      <c r="B142" s="143"/>
      <c r="C142" s="143"/>
      <c r="D142" s="143"/>
    </row>
    <row r="143">
      <c r="A143" s="12" t="s">
        <v>495</v>
      </c>
      <c r="B143" s="143"/>
      <c r="C143" s="143"/>
      <c r="D143" s="143"/>
    </row>
    <row r="144">
      <c r="A144" s="12" t="s">
        <v>496</v>
      </c>
      <c r="B144" s="143"/>
      <c r="C144" s="143"/>
      <c r="D144" s="143"/>
    </row>
    <row r="145">
      <c r="A145" s="12" t="s">
        <v>497</v>
      </c>
      <c r="B145" s="143"/>
      <c r="C145" s="143"/>
      <c r="D145" s="143"/>
    </row>
    <row r="146">
      <c r="A146" s="12" t="s">
        <v>498</v>
      </c>
      <c r="B146" s="143"/>
      <c r="C146" s="143"/>
      <c r="D146" s="143"/>
    </row>
    <row r="147">
      <c r="A147" s="12" t="s">
        <v>499</v>
      </c>
      <c r="B147" s="143"/>
      <c r="C147" s="143"/>
      <c r="D147" s="143"/>
    </row>
    <row r="148">
      <c r="A148" s="12" t="s">
        <v>500</v>
      </c>
      <c r="B148" s="143"/>
      <c r="C148" s="143"/>
      <c r="D148" s="143"/>
    </row>
    <row r="149">
      <c r="A149" s="12" t="s">
        <v>501</v>
      </c>
      <c r="B149" s="143"/>
      <c r="C149" s="143"/>
      <c r="D149" s="143"/>
    </row>
    <row r="150">
      <c r="A150" s="12" t="s">
        <v>502</v>
      </c>
      <c r="B150" s="143"/>
      <c r="C150" s="143"/>
      <c r="D150" s="143"/>
    </row>
    <row r="151">
      <c r="A151" s="12" t="s">
        <v>503</v>
      </c>
      <c r="B151" s="143"/>
      <c r="C151" s="143"/>
      <c r="D151" s="143"/>
    </row>
    <row r="152">
      <c r="A152" s="12" t="s">
        <v>504</v>
      </c>
      <c r="B152" s="143"/>
      <c r="C152" s="143"/>
      <c r="D152" s="143"/>
    </row>
    <row r="153">
      <c r="A153" s="12" t="s">
        <v>505</v>
      </c>
      <c r="B153" s="143"/>
      <c r="C153" s="143"/>
      <c r="D153" s="143"/>
    </row>
    <row r="154">
      <c r="A154" s="12" t="s">
        <v>506</v>
      </c>
      <c r="B154" s="143"/>
      <c r="C154" s="143"/>
      <c r="D154" s="143"/>
    </row>
    <row r="155">
      <c r="A155" s="12" t="s">
        <v>507</v>
      </c>
      <c r="B155" s="143"/>
      <c r="C155" s="143"/>
      <c r="D155" s="143"/>
    </row>
    <row r="156">
      <c r="A156" s="12" t="s">
        <v>508</v>
      </c>
      <c r="B156" s="143"/>
      <c r="C156" s="143"/>
      <c r="D156" s="143"/>
    </row>
    <row r="157">
      <c r="A157" s="12" t="s">
        <v>509</v>
      </c>
      <c r="B157" s="143"/>
      <c r="C157" s="143"/>
      <c r="D157" s="143"/>
    </row>
    <row r="158">
      <c r="A158" s="12" t="s">
        <v>510</v>
      </c>
      <c r="B158" s="143"/>
      <c r="C158" s="143"/>
      <c r="D158" s="143"/>
    </row>
    <row r="159">
      <c r="A159" s="12" t="s">
        <v>511</v>
      </c>
      <c r="B159" s="143"/>
      <c r="C159" s="143"/>
      <c r="D159" s="143"/>
    </row>
    <row r="160">
      <c r="A160" s="12" t="s">
        <v>512</v>
      </c>
      <c r="B160" s="143"/>
      <c r="C160" s="143"/>
      <c r="D160" s="143"/>
    </row>
    <row r="161">
      <c r="A161" s="12" t="s">
        <v>513</v>
      </c>
      <c r="B161" s="143"/>
      <c r="C161" s="143"/>
      <c r="D161" s="143"/>
    </row>
    <row r="162">
      <c r="A162" s="12" t="s">
        <v>514</v>
      </c>
      <c r="B162" s="143"/>
      <c r="C162" s="143"/>
      <c r="D162" s="143"/>
    </row>
    <row r="163">
      <c r="A163" s="12" t="s">
        <v>515</v>
      </c>
      <c r="B163" s="143"/>
      <c r="C163" s="143"/>
      <c r="D163" s="143"/>
    </row>
    <row r="164">
      <c r="A164" s="12" t="s">
        <v>516</v>
      </c>
      <c r="B164" s="143"/>
      <c r="C164" s="143"/>
      <c r="D164" s="143"/>
    </row>
    <row r="165">
      <c r="A165" s="12" t="s">
        <v>517</v>
      </c>
      <c r="B165" s="143"/>
      <c r="C165" s="143"/>
      <c r="D165" s="143"/>
    </row>
    <row r="166">
      <c r="A166" s="12" t="s">
        <v>518</v>
      </c>
      <c r="B166" s="143"/>
      <c r="C166" s="143"/>
      <c r="D166" s="143"/>
    </row>
    <row r="167">
      <c r="A167" s="12" t="s">
        <v>519</v>
      </c>
      <c r="B167" s="143"/>
      <c r="C167" s="143"/>
      <c r="D167" s="143"/>
    </row>
    <row r="168">
      <c r="A168" s="12" t="s">
        <v>79</v>
      </c>
      <c r="B168" s="143"/>
      <c r="C168" s="143"/>
      <c r="D168" s="143"/>
    </row>
    <row r="169">
      <c r="A169" s="12" t="s">
        <v>520</v>
      </c>
      <c r="B169" s="143"/>
      <c r="C169" s="143"/>
      <c r="D169" s="143"/>
    </row>
    <row r="170">
      <c r="A170" s="12" t="s">
        <v>521</v>
      </c>
      <c r="B170" s="143"/>
      <c r="C170" s="143"/>
      <c r="D170" s="143"/>
    </row>
    <row r="171">
      <c r="A171" s="12" t="s">
        <v>75</v>
      </c>
      <c r="B171" s="143"/>
      <c r="C171" s="143"/>
      <c r="D171" s="143"/>
    </row>
    <row r="172">
      <c r="A172" s="12" t="s">
        <v>522</v>
      </c>
      <c r="B172" s="143"/>
      <c r="C172" s="143"/>
      <c r="D172" s="143"/>
    </row>
    <row r="173">
      <c r="A173" s="12" t="s">
        <v>523</v>
      </c>
      <c r="B173" s="143"/>
      <c r="C173" s="143"/>
      <c r="D173" s="143"/>
    </row>
    <row r="174">
      <c r="A174" s="12" t="s">
        <v>524</v>
      </c>
      <c r="B174" s="143"/>
      <c r="C174" s="143"/>
      <c r="D174" s="143"/>
    </row>
    <row r="175">
      <c r="A175" s="12" t="s">
        <v>525</v>
      </c>
      <c r="B175" s="143"/>
      <c r="C175" s="143"/>
      <c r="D175" s="143"/>
    </row>
    <row r="176">
      <c r="A176" s="12" t="s">
        <v>526</v>
      </c>
      <c r="B176" s="143"/>
      <c r="C176" s="143"/>
      <c r="D176" s="143"/>
    </row>
    <row r="177">
      <c r="A177" s="12" t="s">
        <v>527</v>
      </c>
      <c r="B177" s="143"/>
      <c r="C177" s="143"/>
      <c r="D177" s="143"/>
    </row>
    <row r="178">
      <c r="A178" s="12" t="s">
        <v>528</v>
      </c>
      <c r="B178" s="143"/>
      <c r="C178" s="143"/>
      <c r="D178" s="143"/>
    </row>
    <row r="179">
      <c r="A179" s="12" t="s">
        <v>529</v>
      </c>
      <c r="B179" s="143"/>
      <c r="C179" s="143"/>
      <c r="D179" s="143"/>
    </row>
    <row r="180">
      <c r="A180" s="12" t="s">
        <v>530</v>
      </c>
      <c r="B180" s="143"/>
      <c r="C180" s="143"/>
      <c r="D180" s="143"/>
    </row>
    <row r="181">
      <c r="A181" s="12" t="s">
        <v>531</v>
      </c>
      <c r="B181" s="143"/>
      <c r="C181" s="143"/>
      <c r="D181" s="143"/>
    </row>
    <row r="182">
      <c r="A182" s="12" t="s">
        <v>532</v>
      </c>
      <c r="B182" s="143"/>
      <c r="C182" s="143"/>
      <c r="D182" s="143"/>
    </row>
    <row r="183">
      <c r="A183" s="12" t="s">
        <v>533</v>
      </c>
      <c r="B183" s="143"/>
      <c r="C183" s="143"/>
      <c r="D183" s="143"/>
    </row>
    <row r="184">
      <c r="A184" s="12" t="s">
        <v>534</v>
      </c>
      <c r="B184" s="143"/>
      <c r="C184" s="143"/>
      <c r="D184" s="143"/>
    </row>
    <row r="185">
      <c r="A185" s="12" t="s">
        <v>535</v>
      </c>
      <c r="B185" s="143"/>
      <c r="C185" s="143"/>
      <c r="D185" s="143"/>
    </row>
    <row r="186">
      <c r="A186" s="12" t="s">
        <v>536</v>
      </c>
      <c r="B186" s="143"/>
      <c r="C186" s="143"/>
      <c r="D186" s="143"/>
    </row>
    <row r="187">
      <c r="A187" s="12" t="s">
        <v>537</v>
      </c>
      <c r="B187" s="143"/>
      <c r="C187" s="143"/>
      <c r="D187" s="143"/>
    </row>
    <row r="188">
      <c r="A188" s="12" t="s">
        <v>538</v>
      </c>
      <c r="B188" s="143"/>
      <c r="C188" s="143"/>
      <c r="D188" s="143"/>
    </row>
    <row r="189">
      <c r="A189" s="12" t="s">
        <v>539</v>
      </c>
      <c r="B189" s="143"/>
      <c r="C189" s="143"/>
      <c r="D189" s="143"/>
    </row>
    <row r="190">
      <c r="A190" s="12" t="s">
        <v>540</v>
      </c>
      <c r="B190" s="143"/>
      <c r="C190" s="143"/>
      <c r="D190" s="143"/>
    </row>
    <row r="191">
      <c r="A191" s="12" t="s">
        <v>541</v>
      </c>
      <c r="B191" s="143"/>
      <c r="C191" s="143"/>
      <c r="D191" s="143"/>
    </row>
    <row r="192">
      <c r="A192" s="12" t="s">
        <v>542</v>
      </c>
      <c r="B192" s="143"/>
      <c r="C192" s="143"/>
      <c r="D192" s="143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  <row r="1002">
      <c r="A1002" s="20"/>
    </row>
    <row r="1003">
      <c r="A1003" s="20"/>
    </row>
    <row r="1004">
      <c r="A1004" s="20"/>
    </row>
  </sheetData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2"/>
    <hyperlink r:id="rId8" ref="D13"/>
    <hyperlink r:id="rId9" ref="D18"/>
    <hyperlink r:id="rId10" ref="D20"/>
    <hyperlink r:id="rId11" ref="D21"/>
    <hyperlink r:id="rId12" ref="D22"/>
    <hyperlink r:id="rId13" ref="D23"/>
    <hyperlink r:id="rId14" ref="D24"/>
    <hyperlink r:id="rId15" ref="D25"/>
    <hyperlink r:id="rId16" ref="D26"/>
    <hyperlink r:id="rId17" ref="D27"/>
    <hyperlink r:id="rId18" ref="D28"/>
    <hyperlink r:id="rId19" ref="D29"/>
    <hyperlink r:id="rId20" ref="D30"/>
    <hyperlink r:id="rId21" ref="D31"/>
    <hyperlink r:id="rId22" ref="D32"/>
    <hyperlink r:id="rId23" ref="D33"/>
    <hyperlink r:id="rId24" ref="D34"/>
    <hyperlink r:id="rId25" ref="D35"/>
    <hyperlink r:id="rId26" ref="D36"/>
    <hyperlink r:id="rId27" ref="D37"/>
    <hyperlink r:id="rId28" ref="D38"/>
    <hyperlink r:id="rId29" ref="D39"/>
    <hyperlink r:id="rId30" ref="D40"/>
    <hyperlink r:id="rId31" ref="D41"/>
    <hyperlink r:id="rId32" ref="D42"/>
    <hyperlink r:id="rId33" ref="D43"/>
    <hyperlink r:id="rId34" ref="D44"/>
    <hyperlink r:id="rId35" ref="D48"/>
    <hyperlink r:id="rId36" ref="D49"/>
    <hyperlink r:id="rId37" ref="D50"/>
    <hyperlink r:id="rId38" ref="D51"/>
    <hyperlink r:id="rId39" ref="D58"/>
    <hyperlink r:id="rId40" ref="D59"/>
    <hyperlink r:id="rId41" ref="D60"/>
    <hyperlink r:id="rId42" ref="D61"/>
    <hyperlink r:id="rId43" ref="D62"/>
    <hyperlink r:id="rId44" ref="D63"/>
    <hyperlink r:id="rId45" ref="D64"/>
    <hyperlink r:id="rId46" ref="D65"/>
    <hyperlink r:id="rId47" ref="D66"/>
    <hyperlink r:id="rId48" ref="D70"/>
    <hyperlink r:id="rId49" ref="D71"/>
    <hyperlink r:id="rId50" ref="D73"/>
    <hyperlink r:id="rId51" ref="D74"/>
    <hyperlink r:id="rId52" ref="D75"/>
    <hyperlink r:id="rId53" ref="D76"/>
    <hyperlink r:id="rId54" ref="D77"/>
    <hyperlink r:id="rId55" ref="D78"/>
    <hyperlink r:id="rId56" ref="D79"/>
    <hyperlink r:id="rId57" ref="D80"/>
    <hyperlink r:id="rId58" ref="D82"/>
    <hyperlink r:id="rId59" ref="D83"/>
    <hyperlink r:id="rId60" ref="D84"/>
    <hyperlink r:id="rId61" ref="D85"/>
    <hyperlink r:id="rId62" ref="D87"/>
    <hyperlink r:id="rId63" ref="D89"/>
    <hyperlink r:id="rId64" ref="D90"/>
    <hyperlink r:id="rId65" ref="D91"/>
    <hyperlink r:id="rId66" ref="D92"/>
    <hyperlink r:id="rId67" ref="D93"/>
    <hyperlink r:id="rId68" ref="D97"/>
    <hyperlink r:id="rId69" ref="D98"/>
    <hyperlink r:id="rId70" ref="D99"/>
    <hyperlink r:id="rId71" ref="D100"/>
    <hyperlink r:id="rId72" ref="D101"/>
    <hyperlink r:id="rId73" ref="D102"/>
    <hyperlink r:id="rId74" ref="D103"/>
    <hyperlink r:id="rId75" ref="D104"/>
    <hyperlink r:id="rId76" ref="D106"/>
    <hyperlink r:id="rId77" ref="D107"/>
  </hyperlinks>
  <drawing r:id="rId7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0.71"/>
    <col customWidth="1" min="3" max="3" width="32.0"/>
    <col customWidth="1" min="4" max="4" width="58.57"/>
  </cols>
  <sheetData>
    <row r="1">
      <c r="A1" s="103" t="s">
        <v>0</v>
      </c>
      <c r="B1" s="1" t="s">
        <v>25</v>
      </c>
      <c r="C1" s="1" t="s">
        <v>259</v>
      </c>
      <c r="D1" s="1" t="s">
        <v>28</v>
      </c>
      <c r="E1" s="11"/>
    </row>
    <row r="2">
      <c r="A2" s="109" t="s">
        <v>266</v>
      </c>
      <c r="B2" s="13" t="s">
        <v>543</v>
      </c>
      <c r="C2" s="141">
        <v>14448.648807813459</v>
      </c>
      <c r="D2" s="142" t="s">
        <v>564</v>
      </c>
    </row>
    <row r="3">
      <c r="A3" s="109" t="s">
        <v>269</v>
      </c>
      <c r="B3" s="15" t="s">
        <v>545</v>
      </c>
      <c r="C3" s="141"/>
      <c r="D3" s="143"/>
    </row>
    <row r="4">
      <c r="A4" s="109" t="s">
        <v>29</v>
      </c>
      <c r="B4" s="13" t="s">
        <v>30</v>
      </c>
      <c r="C4" s="141"/>
      <c r="D4" s="143"/>
    </row>
    <row r="5">
      <c r="A5" s="109" t="s">
        <v>274</v>
      </c>
      <c r="B5" s="15" t="s">
        <v>546</v>
      </c>
      <c r="C5" s="141">
        <v>729.5229984943012</v>
      </c>
      <c r="D5" s="144" t="s">
        <v>547</v>
      </c>
    </row>
    <row r="6">
      <c r="A6" s="114" t="s">
        <v>71</v>
      </c>
      <c r="B6" s="13" t="s">
        <v>201</v>
      </c>
      <c r="C6" s="145">
        <v>5.225834272384046E-7</v>
      </c>
      <c r="D6" s="144" t="s">
        <v>547</v>
      </c>
      <c r="E6" s="145"/>
    </row>
    <row r="7">
      <c r="A7" s="114" t="s">
        <v>279</v>
      </c>
      <c r="B7" s="13" t="s">
        <v>548</v>
      </c>
      <c r="C7" s="147">
        <v>0.07157879861893869</v>
      </c>
      <c r="D7" s="144" t="s">
        <v>547</v>
      </c>
    </row>
    <row r="8">
      <c r="A8" s="114" t="s">
        <v>282</v>
      </c>
      <c r="B8" s="15" t="s">
        <v>549</v>
      </c>
      <c r="C8" s="147">
        <v>0.13312110008048753</v>
      </c>
      <c r="D8" s="144" t="s">
        <v>547</v>
      </c>
    </row>
    <row r="9">
      <c r="A9" s="114" t="s">
        <v>284</v>
      </c>
      <c r="B9" s="13" t="s">
        <v>550</v>
      </c>
      <c r="C9" s="145">
        <v>46245.492557390724</v>
      </c>
      <c r="D9" s="144" t="s">
        <v>547</v>
      </c>
      <c r="E9" s="145"/>
    </row>
    <row r="10">
      <c r="A10" s="114" t="s">
        <v>286</v>
      </c>
      <c r="B10" s="15" t="s">
        <v>551</v>
      </c>
      <c r="C10" s="12">
        <v>1.5925639100613933</v>
      </c>
      <c r="D10" s="144" t="s">
        <v>547</v>
      </c>
    </row>
    <row r="11">
      <c r="A11" s="124" t="s">
        <v>289</v>
      </c>
      <c r="B11" s="13" t="s">
        <v>552</v>
      </c>
      <c r="C11" s="155"/>
      <c r="D11" s="143"/>
    </row>
    <row r="12">
      <c r="A12" s="114" t="s">
        <v>292</v>
      </c>
      <c r="B12" s="13" t="s">
        <v>553</v>
      </c>
      <c r="C12" s="12">
        <v>3.7377288917044393</v>
      </c>
      <c r="D12" s="144" t="s">
        <v>547</v>
      </c>
    </row>
    <row r="13">
      <c r="A13" s="114" t="s">
        <v>73</v>
      </c>
      <c r="B13" s="13" t="s">
        <v>236</v>
      </c>
      <c r="C13" s="145">
        <v>2.247874167068445E-5</v>
      </c>
      <c r="D13" s="144" t="s">
        <v>547</v>
      </c>
      <c r="E13" s="145"/>
    </row>
    <row r="14">
      <c r="A14" s="124" t="s">
        <v>296</v>
      </c>
      <c r="B14" s="13" t="s">
        <v>554</v>
      </c>
      <c r="C14" s="155"/>
      <c r="D14" s="143"/>
    </row>
    <row r="15">
      <c r="A15" s="124" t="s">
        <v>298</v>
      </c>
      <c r="B15" s="15" t="s">
        <v>555</v>
      </c>
      <c r="C15" s="155"/>
      <c r="D15" s="143"/>
    </row>
    <row r="16">
      <c r="A16" s="124" t="s">
        <v>300</v>
      </c>
      <c r="B16" s="15" t="s">
        <v>556</v>
      </c>
      <c r="C16" s="155"/>
      <c r="D16" s="143"/>
    </row>
    <row r="17">
      <c r="A17" s="124" t="s">
        <v>302</v>
      </c>
      <c r="B17" s="15" t="s">
        <v>557</v>
      </c>
      <c r="C17" s="155"/>
      <c r="D17" s="143"/>
    </row>
    <row r="18">
      <c r="A18" s="114" t="s">
        <v>303</v>
      </c>
      <c r="B18" s="13" t="s">
        <v>558</v>
      </c>
      <c r="C18" s="14">
        <v>1.2564664864543217E-5</v>
      </c>
      <c r="D18" s="144" t="s">
        <v>547</v>
      </c>
    </row>
    <row r="19">
      <c r="A19" s="124" t="s">
        <v>305</v>
      </c>
      <c r="B19" s="13" t="s">
        <v>559</v>
      </c>
      <c r="C19" s="155"/>
      <c r="D19" s="143"/>
    </row>
    <row r="20">
      <c r="A20" s="114" t="s">
        <v>33</v>
      </c>
      <c r="B20" s="15" t="s">
        <v>34</v>
      </c>
      <c r="C20" s="14">
        <v>2246.155175880429</v>
      </c>
      <c r="D20" s="144" t="s">
        <v>547</v>
      </c>
    </row>
    <row r="21">
      <c r="A21" s="114" t="s">
        <v>88</v>
      </c>
      <c r="B21" s="15" t="s">
        <v>560</v>
      </c>
      <c r="C21" s="14">
        <v>0.35097973612423544</v>
      </c>
      <c r="D21" s="144" t="s">
        <v>547</v>
      </c>
    </row>
    <row r="22">
      <c r="A22" s="114" t="s">
        <v>86</v>
      </c>
      <c r="B22" s="13" t="s">
        <v>561</v>
      </c>
      <c r="C22" s="14">
        <v>514.5959163174235</v>
      </c>
      <c r="D22" s="144" t="s">
        <v>547</v>
      </c>
    </row>
    <row r="23">
      <c r="A23" s="114" t="s">
        <v>82</v>
      </c>
      <c r="B23" s="13" t="s">
        <v>562</v>
      </c>
      <c r="C23" s="14">
        <v>2.0498974139118568E-4</v>
      </c>
      <c r="D23" s="144" t="s">
        <v>547</v>
      </c>
    </row>
    <row r="24">
      <c r="A24" s="114" t="s">
        <v>80</v>
      </c>
      <c r="B24" s="13" t="s">
        <v>563</v>
      </c>
      <c r="C24" s="14">
        <v>8.772406042620625</v>
      </c>
      <c r="D24" s="144" t="s">
        <v>547</v>
      </c>
    </row>
    <row r="25">
      <c r="A25" s="114" t="s">
        <v>254</v>
      </c>
      <c r="B25" s="13" t="s">
        <v>211</v>
      </c>
      <c r="C25" s="14">
        <v>0.6279182855283026</v>
      </c>
      <c r="D25" s="144" t="s">
        <v>547</v>
      </c>
    </row>
    <row r="26">
      <c r="A26" s="114" t="s">
        <v>59</v>
      </c>
      <c r="B26" s="143"/>
      <c r="C26" s="14">
        <v>5.001317906843628E-4</v>
      </c>
      <c r="D26" s="144" t="s">
        <v>547</v>
      </c>
    </row>
    <row r="27">
      <c r="A27" s="114" t="s">
        <v>208</v>
      </c>
      <c r="B27" s="143"/>
      <c r="C27" s="14">
        <v>5.7261571333020305</v>
      </c>
      <c r="D27" s="144" t="s">
        <v>547</v>
      </c>
    </row>
    <row r="28">
      <c r="A28" s="114" t="s">
        <v>314</v>
      </c>
      <c r="B28" s="143"/>
      <c r="C28" s="14">
        <v>4.364891178994337</v>
      </c>
      <c r="D28" s="144" t="s">
        <v>547</v>
      </c>
    </row>
    <row r="29">
      <c r="A29" s="114" t="s">
        <v>223</v>
      </c>
      <c r="B29" s="143"/>
      <c r="C29" s="14">
        <v>23920.238783153018</v>
      </c>
      <c r="D29" s="144" t="s">
        <v>547</v>
      </c>
    </row>
    <row r="30">
      <c r="A30" s="114" t="s">
        <v>317</v>
      </c>
      <c r="B30" s="143"/>
      <c r="C30" s="14">
        <v>0.8901757980244934</v>
      </c>
      <c r="D30" s="144" t="s">
        <v>547</v>
      </c>
    </row>
    <row r="31">
      <c r="A31" s="114" t="s">
        <v>319</v>
      </c>
      <c r="B31" s="143"/>
      <c r="C31" s="14">
        <v>553247.399588673</v>
      </c>
      <c r="D31" s="144" t="s">
        <v>547</v>
      </c>
    </row>
    <row r="32">
      <c r="A32" s="114" t="s">
        <v>66</v>
      </c>
      <c r="B32" s="143"/>
      <c r="C32" s="14">
        <v>6.404569653767057E-5</v>
      </c>
      <c r="D32" s="144" t="s">
        <v>547</v>
      </c>
    </row>
    <row r="33">
      <c r="A33" s="114" t="s">
        <v>322</v>
      </c>
      <c r="B33" s="143"/>
      <c r="C33" s="14">
        <v>7.808983549584706</v>
      </c>
      <c r="D33" s="144" t="s">
        <v>547</v>
      </c>
    </row>
    <row r="34">
      <c r="A34" s="114" t="s">
        <v>324</v>
      </c>
      <c r="B34" s="143"/>
      <c r="C34" s="14">
        <v>9.07951406089219E-5</v>
      </c>
      <c r="D34" s="144" t="s">
        <v>547</v>
      </c>
    </row>
    <row r="35">
      <c r="A35" s="114" t="s">
        <v>326</v>
      </c>
      <c r="B35" s="143"/>
      <c r="C35" s="14">
        <v>0.017047173839617978</v>
      </c>
      <c r="D35" s="144" t="s">
        <v>547</v>
      </c>
    </row>
    <row r="36">
      <c r="A36" s="114" t="s">
        <v>328</v>
      </c>
      <c r="B36" s="143"/>
      <c r="C36" s="14">
        <v>0.17463719152662208</v>
      </c>
      <c r="D36" s="144" t="s">
        <v>547</v>
      </c>
    </row>
    <row r="37">
      <c r="A37" s="114" t="s">
        <v>330</v>
      </c>
      <c r="B37" s="143"/>
      <c r="C37" s="14">
        <v>3.7377288917044393</v>
      </c>
      <c r="D37" s="144" t="s">
        <v>547</v>
      </c>
    </row>
    <row r="38">
      <c r="A38" s="114" t="s">
        <v>332</v>
      </c>
      <c r="B38" s="143"/>
      <c r="C38" s="14">
        <v>1.7890442692282378</v>
      </c>
      <c r="D38" s="144" t="s">
        <v>547</v>
      </c>
    </row>
    <row r="39">
      <c r="A39" s="114" t="s">
        <v>334</v>
      </c>
      <c r="B39" s="143"/>
      <c r="C39" s="14">
        <v>52.21837979710785</v>
      </c>
      <c r="D39" s="144" t="s">
        <v>547</v>
      </c>
    </row>
    <row r="40">
      <c r="A40" s="114" t="s">
        <v>335</v>
      </c>
      <c r="B40" s="143"/>
      <c r="C40" s="14">
        <v>1.3637389557770654</v>
      </c>
      <c r="D40" s="144" t="s">
        <v>547</v>
      </c>
    </row>
    <row r="41">
      <c r="A41" s="114" t="s">
        <v>64</v>
      </c>
      <c r="B41" s="143"/>
      <c r="C41" s="156"/>
      <c r="D41" s="144" t="s">
        <v>547</v>
      </c>
    </row>
    <row r="42">
      <c r="A42" s="114" t="s">
        <v>62</v>
      </c>
      <c r="B42" s="143"/>
      <c r="C42" s="14">
        <v>0.005536708019496928</v>
      </c>
      <c r="D42" s="144" t="s">
        <v>547</v>
      </c>
    </row>
    <row r="43">
      <c r="A43" s="114" t="s">
        <v>84</v>
      </c>
      <c r="B43" s="143"/>
      <c r="C43" s="14">
        <v>154.66169138850455</v>
      </c>
      <c r="D43" s="144" t="s">
        <v>547</v>
      </c>
    </row>
    <row r="44">
      <c r="A44" s="114" t="s">
        <v>37</v>
      </c>
      <c r="B44" s="143"/>
      <c r="C44" s="14">
        <v>35.433115064311465</v>
      </c>
      <c r="D44" s="144" t="s">
        <v>547</v>
      </c>
    </row>
    <row r="45">
      <c r="A45" s="124" t="s">
        <v>40</v>
      </c>
      <c r="B45" s="143"/>
      <c r="C45" s="155"/>
      <c r="D45" s="143"/>
    </row>
    <row r="46">
      <c r="A46" s="124" t="s">
        <v>43</v>
      </c>
      <c r="B46" s="143"/>
      <c r="C46" s="155"/>
      <c r="D46" s="143"/>
    </row>
    <row r="47">
      <c r="A47" s="124" t="s">
        <v>343</v>
      </c>
      <c r="B47" s="143"/>
      <c r="C47" s="155"/>
      <c r="D47" s="143"/>
    </row>
    <row r="48">
      <c r="A48" s="114" t="s">
        <v>345</v>
      </c>
      <c r="B48" s="143"/>
      <c r="C48" s="14">
        <v>2.247874167068445E-5</v>
      </c>
      <c r="D48" s="144" t="s">
        <v>547</v>
      </c>
    </row>
    <row r="49">
      <c r="A49" s="114" t="s">
        <v>347</v>
      </c>
      <c r="B49" s="143"/>
      <c r="C49" s="14">
        <v>0.005536708019496928</v>
      </c>
      <c r="D49" s="144" t="s">
        <v>547</v>
      </c>
    </row>
    <row r="50">
      <c r="A50" s="114" t="s">
        <v>55</v>
      </c>
      <c r="B50" s="143"/>
      <c r="C50" s="14">
        <v>17.630475679885613</v>
      </c>
      <c r="D50" s="144" t="s">
        <v>547</v>
      </c>
    </row>
    <row r="51">
      <c r="A51" s="114" t="s">
        <v>349</v>
      </c>
      <c r="B51" s="143"/>
      <c r="C51" s="14">
        <v>2.257717098254514</v>
      </c>
      <c r="D51" s="144" t="s">
        <v>547</v>
      </c>
    </row>
    <row r="52">
      <c r="A52" s="124" t="s">
        <v>351</v>
      </c>
      <c r="B52" s="143"/>
      <c r="C52" s="155"/>
      <c r="D52" s="143"/>
    </row>
    <row r="53">
      <c r="A53" s="124" t="s">
        <v>353</v>
      </c>
      <c r="B53" s="143"/>
      <c r="C53" s="155"/>
      <c r="D53" s="143"/>
    </row>
    <row r="54">
      <c r="A54" s="124" t="s">
        <v>53</v>
      </c>
      <c r="B54" s="143"/>
      <c r="C54" s="155"/>
      <c r="D54" s="143"/>
    </row>
    <row r="55">
      <c r="A55" s="124" t="s">
        <v>356</v>
      </c>
      <c r="B55" s="143"/>
      <c r="C55" s="155"/>
      <c r="D55" s="143"/>
    </row>
    <row r="56">
      <c r="A56" s="124" t="s">
        <v>358</v>
      </c>
      <c r="B56" s="143"/>
      <c r="C56" s="155"/>
      <c r="D56" s="143"/>
    </row>
    <row r="57">
      <c r="A57" s="133" t="s">
        <v>360</v>
      </c>
      <c r="B57" s="143"/>
      <c r="C57" s="156"/>
      <c r="D57" s="143"/>
    </row>
    <row r="58">
      <c r="A58" s="114" t="s">
        <v>362</v>
      </c>
      <c r="B58" s="143"/>
      <c r="C58" s="145">
        <v>6.160962245432306E-5</v>
      </c>
      <c r="D58" s="144" t="s">
        <v>547</v>
      </c>
    </row>
    <row r="59">
      <c r="A59" s="114" t="s">
        <v>364</v>
      </c>
      <c r="B59" s="143"/>
      <c r="C59" s="12">
        <v>0.0010051474281466554</v>
      </c>
      <c r="D59" s="144" t="s">
        <v>547</v>
      </c>
    </row>
    <row r="60">
      <c r="A60" s="114" t="s">
        <v>366</v>
      </c>
      <c r="B60" s="143"/>
      <c r="C60" s="156">
        <v>3865.622474621147</v>
      </c>
      <c r="D60" s="144" t="s">
        <v>547</v>
      </c>
    </row>
    <row r="61">
      <c r="A61" s="114" t="s">
        <v>368</v>
      </c>
      <c r="B61" s="143"/>
      <c r="C61" s="156">
        <v>173.74286262526437</v>
      </c>
      <c r="D61" s="144" t="s">
        <v>547</v>
      </c>
    </row>
    <row r="62">
      <c r="A62" s="114" t="s">
        <v>370</v>
      </c>
      <c r="B62" s="143"/>
      <c r="C62" s="12">
        <v>0.03049814866430608</v>
      </c>
      <c r="D62" s="144" t="s">
        <v>547</v>
      </c>
    </row>
    <row r="63">
      <c r="A63" s="114" t="s">
        <v>372</v>
      </c>
      <c r="B63" s="143"/>
      <c r="C63" s="157">
        <v>0.008482172206554965</v>
      </c>
      <c r="D63" s="144" t="s">
        <v>547</v>
      </c>
    </row>
    <row r="64">
      <c r="A64" s="114" t="s">
        <v>374</v>
      </c>
      <c r="B64" s="143"/>
      <c r="C64" s="12">
        <v>2.9618247825657456</v>
      </c>
      <c r="D64" s="144" t="s">
        <v>547</v>
      </c>
    </row>
    <row r="65">
      <c r="A65" s="114" t="s">
        <v>376</v>
      </c>
      <c r="B65" s="143"/>
      <c r="C65" s="12">
        <v>2.9618247825657456</v>
      </c>
      <c r="D65" s="144" t="s">
        <v>547</v>
      </c>
    </row>
    <row r="66">
      <c r="A66" s="114" t="s">
        <v>378</v>
      </c>
      <c r="B66" s="143"/>
      <c r="C66" s="12">
        <v>0.8563166270196926</v>
      </c>
      <c r="D66" s="144" t="s">
        <v>547</v>
      </c>
    </row>
    <row r="67">
      <c r="A67" s="133" t="s">
        <v>380</v>
      </c>
      <c r="B67" s="143"/>
      <c r="C67" s="156"/>
      <c r="D67" s="143"/>
    </row>
    <row r="68">
      <c r="A68" s="133" t="s">
        <v>382</v>
      </c>
      <c r="B68" s="143"/>
      <c r="C68" s="156"/>
      <c r="D68" s="143"/>
    </row>
    <row r="69">
      <c r="A69" s="133" t="s">
        <v>384</v>
      </c>
      <c r="B69" s="143"/>
      <c r="C69" s="156"/>
      <c r="D69" s="143"/>
    </row>
    <row r="70">
      <c r="A70" s="114" t="s">
        <v>386</v>
      </c>
      <c r="B70" s="143"/>
      <c r="C70" s="12">
        <v>0.33762969568163587</v>
      </c>
      <c r="D70" s="144" t="s">
        <v>547</v>
      </c>
    </row>
    <row r="71">
      <c r="A71" s="114" t="s">
        <v>388</v>
      </c>
      <c r="B71" s="143"/>
      <c r="C71" s="12">
        <v>0.33762969568163587</v>
      </c>
      <c r="D71" s="144" t="s">
        <v>547</v>
      </c>
    </row>
    <row r="72">
      <c r="A72" s="133" t="s">
        <v>389</v>
      </c>
      <c r="B72" s="143"/>
      <c r="C72" s="156"/>
      <c r="D72" s="143"/>
    </row>
    <row r="73">
      <c r="A73" s="114" t="s">
        <v>391</v>
      </c>
      <c r="B73" s="143"/>
      <c r="C73" s="12">
        <v>0.28911792218778365</v>
      </c>
      <c r="D73" s="144" t="s">
        <v>547</v>
      </c>
    </row>
    <row r="74">
      <c r="A74" s="138" t="s">
        <v>393</v>
      </c>
      <c r="B74" s="143"/>
      <c r="C74" s="157">
        <v>0.007550624412951253</v>
      </c>
      <c r="D74" s="144" t="s">
        <v>547</v>
      </c>
    </row>
    <row r="75">
      <c r="A75" s="114" t="s">
        <v>395</v>
      </c>
      <c r="B75" s="143"/>
      <c r="C75" s="12">
        <v>16.314779868872986</v>
      </c>
      <c r="D75" s="144" t="s">
        <v>547</v>
      </c>
    </row>
    <row r="76">
      <c r="A76" s="114" t="s">
        <v>397</v>
      </c>
      <c r="B76" s="143"/>
      <c r="C76" s="157">
        <v>511960.63573108095</v>
      </c>
      <c r="D76" s="144" t="s">
        <v>547</v>
      </c>
    </row>
    <row r="77">
      <c r="A77" s="114" t="s">
        <v>399</v>
      </c>
      <c r="B77" s="143"/>
      <c r="C77" s="157">
        <v>153869.65837805296</v>
      </c>
      <c r="D77" s="144" t="s">
        <v>547</v>
      </c>
    </row>
    <row r="78">
      <c r="A78" s="114" t="s">
        <v>401</v>
      </c>
      <c r="B78" s="143"/>
      <c r="C78" s="12">
        <v>2.5362598076300333</v>
      </c>
      <c r="D78" s="144" t="s">
        <v>547</v>
      </c>
    </row>
    <row r="79">
      <c r="A79" s="114" t="s">
        <v>403</v>
      </c>
      <c r="B79" s="143"/>
      <c r="C79" s="157">
        <v>0.0095286484145928</v>
      </c>
      <c r="D79" s="144" t="s">
        <v>547</v>
      </c>
    </row>
    <row r="80">
      <c r="A80" s="114" t="s">
        <v>405</v>
      </c>
      <c r="B80" s="143"/>
      <c r="C80" s="12">
        <v>10.244348604034393</v>
      </c>
      <c r="D80" s="144" t="s">
        <v>547</v>
      </c>
    </row>
    <row r="81">
      <c r="A81" s="133" t="s">
        <v>407</v>
      </c>
      <c r="B81" s="143"/>
      <c r="C81" s="156"/>
      <c r="D81" s="143"/>
    </row>
    <row r="82">
      <c r="A82" s="114" t="s">
        <v>409</v>
      </c>
      <c r="B82" s="143"/>
      <c r="C82" s="157">
        <v>1.2749934873470362E-6</v>
      </c>
      <c r="D82" s="144" t="s">
        <v>547</v>
      </c>
    </row>
    <row r="83">
      <c r="A83" s="138" t="s">
        <v>411</v>
      </c>
      <c r="B83" s="143"/>
      <c r="C83" s="157">
        <v>335.90067111266995</v>
      </c>
      <c r="D83" s="144" t="s">
        <v>547</v>
      </c>
    </row>
    <row r="84">
      <c r="A84" s="114" t="s">
        <v>413</v>
      </c>
      <c r="B84" s="143"/>
      <c r="C84" s="157">
        <v>236.939910050296</v>
      </c>
      <c r="D84" s="144" t="s">
        <v>547</v>
      </c>
    </row>
    <row r="85">
      <c r="A85" s="114" t="s">
        <v>415</v>
      </c>
      <c r="B85" s="143"/>
      <c r="C85" s="12">
        <v>1.0</v>
      </c>
      <c r="D85" s="144" t="s">
        <v>547</v>
      </c>
    </row>
    <row r="86">
      <c r="A86" s="133" t="s">
        <v>417</v>
      </c>
      <c r="B86" s="143"/>
      <c r="C86" s="156"/>
      <c r="D86" s="143"/>
    </row>
    <row r="87">
      <c r="A87" s="114" t="s">
        <v>419</v>
      </c>
      <c r="B87" s="143"/>
      <c r="C87" s="12">
        <v>38.290597753991406</v>
      </c>
      <c r="D87" s="144" t="s">
        <v>547</v>
      </c>
    </row>
    <row r="88">
      <c r="A88" s="133" t="s">
        <v>421</v>
      </c>
      <c r="B88" s="143"/>
      <c r="C88" s="156"/>
      <c r="D88" s="143"/>
    </row>
    <row r="89">
      <c r="A89" s="114" t="s">
        <v>423</v>
      </c>
      <c r="B89" s="143"/>
      <c r="C89" s="157">
        <v>4.080845386590295E-6</v>
      </c>
      <c r="D89" s="144" t="s">
        <v>547</v>
      </c>
    </row>
    <row r="90">
      <c r="A90" s="114" t="s">
        <v>425</v>
      </c>
      <c r="B90" s="143"/>
      <c r="C90" s="12">
        <v>74.02800488335419</v>
      </c>
      <c r="D90" s="144" t="s">
        <v>547</v>
      </c>
    </row>
    <row r="91">
      <c r="A91" s="114" t="s">
        <v>427</v>
      </c>
      <c r="B91" s="143"/>
      <c r="C91" s="12">
        <v>56.429500272475174</v>
      </c>
      <c r="D91" s="144" t="s">
        <v>547</v>
      </c>
    </row>
    <row r="92">
      <c r="A92" s="114" t="s">
        <v>429</v>
      </c>
      <c r="B92" s="143"/>
      <c r="C92" s="12">
        <v>54.28311963206529</v>
      </c>
      <c r="D92" s="144" t="s">
        <v>547</v>
      </c>
    </row>
    <row r="93">
      <c r="A93" s="114" t="s">
        <v>431</v>
      </c>
      <c r="B93" s="143"/>
      <c r="C93" s="157">
        <v>2609610.0348680285</v>
      </c>
      <c r="D93" s="144" t="s">
        <v>547</v>
      </c>
    </row>
    <row r="94">
      <c r="A94" s="133" t="s">
        <v>433</v>
      </c>
      <c r="B94" s="143"/>
      <c r="C94" s="156"/>
      <c r="D94" s="143"/>
    </row>
    <row r="95">
      <c r="A95" s="133" t="s">
        <v>435</v>
      </c>
      <c r="B95" s="143"/>
      <c r="C95" s="156"/>
      <c r="D95" s="143"/>
    </row>
    <row r="96">
      <c r="A96" s="133" t="s">
        <v>437</v>
      </c>
      <c r="B96" s="143"/>
      <c r="C96" s="156"/>
      <c r="D96" s="143"/>
    </row>
    <row r="97">
      <c r="A97" s="114" t="s">
        <v>439</v>
      </c>
      <c r="B97" s="143"/>
      <c r="C97" s="157">
        <v>534.9432861794397</v>
      </c>
      <c r="D97" s="144" t="s">
        <v>547</v>
      </c>
    </row>
    <row r="98">
      <c r="A98" s="114" t="s">
        <v>441</v>
      </c>
      <c r="B98" s="143"/>
      <c r="C98" s="157">
        <v>1.357793486033381E-5</v>
      </c>
      <c r="D98" s="144" t="s">
        <v>547</v>
      </c>
    </row>
    <row r="99">
      <c r="A99" s="114" t="s">
        <v>443</v>
      </c>
      <c r="B99" s="143"/>
      <c r="C99" s="157">
        <v>11013.805290607546</v>
      </c>
      <c r="D99" s="144" t="s">
        <v>547</v>
      </c>
    </row>
    <row r="100">
      <c r="A100" s="114" t="s">
        <v>445</v>
      </c>
      <c r="B100" s="143"/>
      <c r="C100" s="157">
        <v>4.6519111937632094E-7</v>
      </c>
      <c r="D100" s="144" t="s">
        <v>547</v>
      </c>
    </row>
    <row r="101">
      <c r="A101" s="114" t="s">
        <v>447</v>
      </c>
      <c r="B101" s="143"/>
      <c r="C101" s="157">
        <v>514.5959163174235</v>
      </c>
      <c r="D101" s="144" t="s">
        <v>547</v>
      </c>
    </row>
    <row r="102">
      <c r="A102" s="114" t="s">
        <v>448</v>
      </c>
      <c r="B102" s="143"/>
      <c r="C102" s="157">
        <v>10191.886600081609</v>
      </c>
      <c r="D102" s="144" t="s">
        <v>547</v>
      </c>
    </row>
    <row r="103">
      <c r="A103" s="114" t="s">
        <v>450</v>
      </c>
      <c r="B103" s="143"/>
      <c r="C103" s="12">
        <v>10.649415071590926</v>
      </c>
      <c r="D103" s="144" t="s">
        <v>547</v>
      </c>
    </row>
    <row r="104">
      <c r="A104" s="114" t="s">
        <v>452</v>
      </c>
      <c r="B104" s="143"/>
      <c r="C104" s="157">
        <v>6.071436962241567E-4</v>
      </c>
      <c r="D104" s="144" t="s">
        <v>547</v>
      </c>
    </row>
    <row r="105">
      <c r="A105" s="133" t="s">
        <v>454</v>
      </c>
      <c r="B105" s="143"/>
      <c r="C105" s="156"/>
      <c r="D105" s="143"/>
    </row>
    <row r="106">
      <c r="A106" s="114" t="s">
        <v>456</v>
      </c>
      <c r="B106" s="143"/>
      <c r="C106" s="157">
        <v>1.106203224617312E9</v>
      </c>
      <c r="D106" s="144" t="s">
        <v>547</v>
      </c>
    </row>
    <row r="107">
      <c r="A107" s="114" t="s">
        <v>458</v>
      </c>
      <c r="B107" s="143"/>
      <c r="C107" s="12">
        <v>16.314779868872986</v>
      </c>
      <c r="D107" s="144" t="s">
        <v>547</v>
      </c>
    </row>
    <row r="108">
      <c r="A108" s="114" t="s">
        <v>460</v>
      </c>
      <c r="B108" s="143"/>
      <c r="C108" s="152"/>
      <c r="D108" s="143"/>
    </row>
    <row r="109">
      <c r="A109" s="114" t="s">
        <v>461</v>
      </c>
      <c r="B109" s="143"/>
      <c r="C109" s="152"/>
      <c r="D109" s="143"/>
    </row>
    <row r="110">
      <c r="A110" s="114" t="s">
        <v>462</v>
      </c>
      <c r="B110" s="143"/>
      <c r="C110" s="152"/>
      <c r="D110" s="143"/>
    </row>
    <row r="111">
      <c r="A111" s="114" t="s">
        <v>463</v>
      </c>
      <c r="B111" s="143"/>
      <c r="C111" s="152"/>
      <c r="D111" s="143"/>
    </row>
    <row r="112">
      <c r="A112" s="114" t="s">
        <v>464</v>
      </c>
      <c r="B112" s="143"/>
      <c r="C112" s="152"/>
      <c r="D112" s="143"/>
    </row>
    <row r="113">
      <c r="A113" s="114" t="s">
        <v>465</v>
      </c>
      <c r="B113" s="143"/>
      <c r="C113" s="152"/>
      <c r="D113" s="143"/>
    </row>
    <row r="114">
      <c r="A114" s="114" t="s">
        <v>466</v>
      </c>
      <c r="B114" s="143"/>
      <c r="C114" s="152"/>
      <c r="D114" s="143"/>
    </row>
    <row r="115">
      <c r="A115" s="114" t="s">
        <v>467</v>
      </c>
      <c r="B115" s="143"/>
      <c r="C115" s="152"/>
      <c r="D115" s="143"/>
    </row>
    <row r="116">
      <c r="A116" s="114" t="s">
        <v>468</v>
      </c>
      <c r="B116" s="143"/>
      <c r="C116" s="152"/>
      <c r="D116" s="143"/>
    </row>
    <row r="117">
      <c r="A117" s="114" t="s">
        <v>469</v>
      </c>
      <c r="B117" s="143"/>
      <c r="C117" s="152"/>
      <c r="D117" s="143"/>
    </row>
    <row r="118">
      <c r="A118" s="114" t="s">
        <v>470</v>
      </c>
      <c r="B118" s="143"/>
      <c r="C118" s="152"/>
      <c r="D118" s="143"/>
    </row>
    <row r="119">
      <c r="A119" s="114" t="s">
        <v>471</v>
      </c>
      <c r="B119" s="143"/>
      <c r="C119" s="152"/>
      <c r="D119" s="143"/>
    </row>
    <row r="120">
      <c r="A120" s="114" t="s">
        <v>472</v>
      </c>
      <c r="B120" s="143"/>
      <c r="C120" s="152"/>
      <c r="D120" s="143"/>
    </row>
    <row r="121">
      <c r="A121" s="114" t="s">
        <v>473</v>
      </c>
      <c r="B121" s="143"/>
      <c r="C121" s="152"/>
      <c r="D121" s="143"/>
    </row>
    <row r="122">
      <c r="A122" s="114" t="s">
        <v>474</v>
      </c>
      <c r="B122" s="143"/>
      <c r="C122" s="152"/>
      <c r="D122" s="143"/>
    </row>
    <row r="123">
      <c r="A123" s="114" t="s">
        <v>475</v>
      </c>
      <c r="B123" s="143"/>
      <c r="C123" s="152"/>
      <c r="D123" s="143"/>
    </row>
    <row r="124">
      <c r="A124" s="114" t="s">
        <v>476</v>
      </c>
      <c r="B124" s="143"/>
      <c r="C124" s="152"/>
      <c r="D124" s="143"/>
    </row>
    <row r="125">
      <c r="A125" s="114" t="s">
        <v>477</v>
      </c>
      <c r="B125" s="143"/>
      <c r="C125" s="152"/>
      <c r="D125" s="143"/>
    </row>
    <row r="126">
      <c r="A126" s="114" t="s">
        <v>478</v>
      </c>
      <c r="B126" s="143"/>
      <c r="C126" s="152"/>
      <c r="D126" s="143"/>
    </row>
    <row r="127">
      <c r="A127" s="114" t="s">
        <v>479</v>
      </c>
      <c r="B127" s="143"/>
      <c r="C127" s="152"/>
      <c r="D127" s="143"/>
    </row>
    <row r="128">
      <c r="A128" s="114" t="s">
        <v>480</v>
      </c>
      <c r="B128" s="143"/>
      <c r="C128" s="152"/>
      <c r="D128" s="143"/>
    </row>
    <row r="129">
      <c r="A129" s="114" t="s">
        <v>481</v>
      </c>
      <c r="B129" s="143"/>
      <c r="C129" s="152"/>
      <c r="D129" s="143"/>
    </row>
    <row r="130">
      <c r="A130" s="114" t="s">
        <v>482</v>
      </c>
      <c r="B130" s="143"/>
      <c r="C130" s="152"/>
      <c r="D130" s="143"/>
    </row>
    <row r="131">
      <c r="A131" s="114" t="s">
        <v>483</v>
      </c>
      <c r="B131" s="143"/>
      <c r="C131" s="152"/>
      <c r="D131" s="143"/>
    </row>
    <row r="132">
      <c r="A132" s="114" t="s">
        <v>484</v>
      </c>
      <c r="B132" s="143"/>
      <c r="C132" s="152"/>
      <c r="D132" s="143"/>
    </row>
    <row r="133">
      <c r="A133" s="114" t="s">
        <v>485</v>
      </c>
      <c r="B133" s="143"/>
      <c r="C133" s="152"/>
      <c r="D133" s="143"/>
    </row>
    <row r="134">
      <c r="A134" s="114" t="s">
        <v>486</v>
      </c>
      <c r="B134" s="143"/>
      <c r="C134" s="152"/>
      <c r="D134" s="143"/>
    </row>
    <row r="135">
      <c r="A135" s="114" t="s">
        <v>487</v>
      </c>
      <c r="B135" s="143"/>
      <c r="C135" s="152"/>
      <c r="D135" s="143"/>
    </row>
    <row r="136">
      <c r="A136" s="114" t="s">
        <v>488</v>
      </c>
      <c r="B136" s="143"/>
      <c r="C136" s="152"/>
      <c r="D136" s="143"/>
    </row>
    <row r="137">
      <c r="A137" s="114" t="s">
        <v>489</v>
      </c>
      <c r="B137" s="143"/>
      <c r="C137" s="152"/>
      <c r="D137" s="143"/>
    </row>
    <row r="138">
      <c r="A138" s="114" t="s">
        <v>490</v>
      </c>
      <c r="B138" s="143"/>
      <c r="C138" s="152"/>
      <c r="D138" s="143"/>
    </row>
    <row r="139">
      <c r="A139" s="114" t="s">
        <v>491</v>
      </c>
      <c r="B139" s="143"/>
      <c r="C139" s="152"/>
      <c r="D139" s="143"/>
    </row>
    <row r="140">
      <c r="A140" s="114" t="s">
        <v>492</v>
      </c>
      <c r="B140" s="143"/>
      <c r="C140" s="152"/>
      <c r="D140" s="143"/>
    </row>
    <row r="141">
      <c r="A141" s="114" t="s">
        <v>493</v>
      </c>
      <c r="B141" s="143"/>
      <c r="C141" s="152"/>
      <c r="D141" s="143"/>
    </row>
    <row r="142">
      <c r="A142" s="114" t="s">
        <v>494</v>
      </c>
      <c r="B142" s="143"/>
      <c r="C142" s="152"/>
      <c r="D142" s="143"/>
    </row>
    <row r="143">
      <c r="A143" s="114" t="s">
        <v>495</v>
      </c>
      <c r="B143" s="143"/>
      <c r="C143" s="152"/>
      <c r="D143" s="143"/>
    </row>
    <row r="144">
      <c r="A144" s="114" t="s">
        <v>496</v>
      </c>
      <c r="B144" s="143"/>
      <c r="C144" s="152"/>
      <c r="D144" s="143"/>
    </row>
    <row r="145">
      <c r="A145" s="114" t="s">
        <v>497</v>
      </c>
      <c r="B145" s="143"/>
      <c r="C145" s="152"/>
      <c r="D145" s="143"/>
    </row>
    <row r="146">
      <c r="A146" s="114" t="s">
        <v>498</v>
      </c>
      <c r="B146" s="143"/>
      <c r="C146" s="152"/>
      <c r="D146" s="143"/>
    </row>
    <row r="147">
      <c r="A147" s="114" t="s">
        <v>499</v>
      </c>
      <c r="B147" s="143"/>
      <c r="C147" s="152"/>
      <c r="D147" s="143"/>
    </row>
    <row r="148">
      <c r="A148" s="114" t="s">
        <v>500</v>
      </c>
      <c r="B148" s="143"/>
      <c r="C148" s="152"/>
      <c r="D148" s="143"/>
    </row>
    <row r="149">
      <c r="A149" s="114" t="s">
        <v>501</v>
      </c>
      <c r="B149" s="143"/>
      <c r="C149" s="152"/>
      <c r="D149" s="143"/>
    </row>
    <row r="150">
      <c r="A150" s="114" t="s">
        <v>502</v>
      </c>
      <c r="B150" s="143"/>
      <c r="C150" s="152"/>
      <c r="D150" s="143"/>
    </row>
    <row r="151">
      <c r="A151" s="114" t="s">
        <v>503</v>
      </c>
      <c r="B151" s="143"/>
      <c r="C151" s="152"/>
      <c r="D151" s="143"/>
    </row>
    <row r="152">
      <c r="A152" s="114" t="s">
        <v>504</v>
      </c>
      <c r="B152" s="143"/>
      <c r="C152" s="152"/>
      <c r="D152" s="143"/>
    </row>
    <row r="153">
      <c r="A153" s="114" t="s">
        <v>505</v>
      </c>
      <c r="B153" s="143"/>
      <c r="C153" s="152"/>
      <c r="D153" s="143"/>
    </row>
    <row r="154">
      <c r="A154" s="114" t="s">
        <v>506</v>
      </c>
      <c r="B154" s="143"/>
      <c r="C154" s="152"/>
      <c r="D154" s="143"/>
    </row>
    <row r="155">
      <c r="A155" s="114" t="s">
        <v>507</v>
      </c>
      <c r="B155" s="143"/>
      <c r="C155" s="152"/>
      <c r="D155" s="143"/>
    </row>
    <row r="156">
      <c r="A156" s="114" t="s">
        <v>508</v>
      </c>
      <c r="B156" s="143"/>
      <c r="C156" s="152"/>
      <c r="D156" s="143"/>
    </row>
    <row r="157">
      <c r="A157" s="114" t="s">
        <v>509</v>
      </c>
      <c r="B157" s="143"/>
      <c r="C157" s="152"/>
      <c r="D157" s="143"/>
    </row>
    <row r="158">
      <c r="A158" s="114" t="s">
        <v>510</v>
      </c>
      <c r="B158" s="143"/>
      <c r="C158" s="152"/>
      <c r="D158" s="143"/>
    </row>
    <row r="159">
      <c r="A159" s="114" t="s">
        <v>511</v>
      </c>
      <c r="B159" s="143"/>
      <c r="C159" s="152"/>
      <c r="D159" s="143"/>
    </row>
    <row r="160">
      <c r="A160" s="114" t="s">
        <v>512</v>
      </c>
      <c r="B160" s="143"/>
      <c r="C160" s="152"/>
      <c r="D160" s="143"/>
    </row>
    <row r="161">
      <c r="A161" s="114" t="s">
        <v>513</v>
      </c>
      <c r="B161" s="143"/>
      <c r="C161" s="152"/>
      <c r="D161" s="143"/>
    </row>
    <row r="162">
      <c r="A162" s="114" t="s">
        <v>514</v>
      </c>
      <c r="B162" s="143"/>
      <c r="C162" s="152"/>
      <c r="D162" s="143"/>
    </row>
    <row r="163">
      <c r="A163" s="114" t="s">
        <v>515</v>
      </c>
      <c r="B163" s="143"/>
      <c r="C163" s="152"/>
      <c r="D163" s="143"/>
    </row>
    <row r="164">
      <c r="A164" s="114" t="s">
        <v>516</v>
      </c>
      <c r="B164" s="143"/>
      <c r="C164" s="152"/>
      <c r="D164" s="143"/>
    </row>
    <row r="165">
      <c r="A165" s="114" t="s">
        <v>517</v>
      </c>
      <c r="B165" s="143"/>
      <c r="C165" s="152"/>
      <c r="D165" s="143"/>
    </row>
    <row r="166">
      <c r="A166" s="114" t="s">
        <v>518</v>
      </c>
      <c r="B166" s="143"/>
      <c r="C166" s="152"/>
      <c r="D166" s="143"/>
    </row>
    <row r="167">
      <c r="A167" s="114" t="s">
        <v>519</v>
      </c>
      <c r="B167" s="143"/>
      <c r="C167" s="152"/>
      <c r="D167" s="143"/>
    </row>
    <row r="168">
      <c r="A168" s="114" t="s">
        <v>79</v>
      </c>
      <c r="B168" s="143"/>
      <c r="C168" s="152"/>
      <c r="D168" s="143"/>
    </row>
    <row r="169">
      <c r="A169" s="114" t="s">
        <v>520</v>
      </c>
      <c r="B169" s="143"/>
      <c r="C169" s="152"/>
      <c r="D169" s="143"/>
    </row>
    <row r="170">
      <c r="A170" s="114" t="s">
        <v>521</v>
      </c>
      <c r="B170" s="143"/>
      <c r="C170" s="152"/>
      <c r="D170" s="143"/>
    </row>
    <row r="171">
      <c r="A171" s="114" t="s">
        <v>75</v>
      </c>
      <c r="B171" s="143"/>
      <c r="C171" s="152"/>
      <c r="D171" s="143"/>
    </row>
    <row r="172">
      <c r="A172" s="114" t="s">
        <v>522</v>
      </c>
      <c r="B172" s="143"/>
      <c r="C172" s="152"/>
      <c r="D172" s="143"/>
    </row>
    <row r="173">
      <c r="A173" s="114" t="s">
        <v>523</v>
      </c>
      <c r="B173" s="143"/>
      <c r="C173" s="152"/>
      <c r="D173" s="143"/>
    </row>
    <row r="174">
      <c r="A174" s="114" t="s">
        <v>524</v>
      </c>
      <c r="B174" s="143"/>
      <c r="C174" s="152"/>
      <c r="D174" s="143"/>
    </row>
    <row r="175">
      <c r="A175" s="114" t="s">
        <v>525</v>
      </c>
      <c r="B175" s="143"/>
      <c r="C175" s="152"/>
      <c r="D175" s="143"/>
    </row>
    <row r="176">
      <c r="A176" s="114" t="s">
        <v>526</v>
      </c>
      <c r="B176" s="143"/>
      <c r="C176" s="152"/>
      <c r="D176" s="143"/>
    </row>
    <row r="177">
      <c r="A177" s="114" t="s">
        <v>527</v>
      </c>
      <c r="B177" s="143"/>
      <c r="C177" s="152"/>
      <c r="D177" s="143"/>
    </row>
    <row r="178">
      <c r="A178" s="114" t="s">
        <v>528</v>
      </c>
      <c r="B178" s="143"/>
      <c r="C178" s="152"/>
      <c r="D178" s="143"/>
    </row>
    <row r="179">
      <c r="A179" s="114" t="s">
        <v>529</v>
      </c>
      <c r="B179" s="143"/>
      <c r="C179" s="152"/>
      <c r="D179" s="143"/>
    </row>
    <row r="180">
      <c r="A180" s="114" t="s">
        <v>530</v>
      </c>
      <c r="B180" s="143"/>
      <c r="C180" s="152"/>
      <c r="D180" s="143"/>
    </row>
    <row r="181">
      <c r="A181" s="114" t="s">
        <v>531</v>
      </c>
      <c r="B181" s="143"/>
      <c r="C181" s="152"/>
      <c r="D181" s="143"/>
    </row>
    <row r="182">
      <c r="A182" s="114" t="s">
        <v>532</v>
      </c>
      <c r="B182" s="143"/>
      <c r="C182" s="152"/>
      <c r="D182" s="143"/>
    </row>
    <row r="183">
      <c r="A183" s="114" t="s">
        <v>533</v>
      </c>
      <c r="B183" s="143"/>
      <c r="C183" s="152"/>
      <c r="D183" s="143"/>
    </row>
    <row r="184">
      <c r="A184" s="114" t="s">
        <v>534</v>
      </c>
      <c r="B184" s="143"/>
      <c r="C184" s="152"/>
      <c r="D184" s="143"/>
    </row>
    <row r="185">
      <c r="A185" s="114" t="s">
        <v>535</v>
      </c>
      <c r="B185" s="143"/>
      <c r="C185" s="152"/>
      <c r="D185" s="143"/>
    </row>
    <row r="186">
      <c r="A186" s="114" t="s">
        <v>536</v>
      </c>
      <c r="B186" s="143"/>
      <c r="C186" s="152"/>
      <c r="D186" s="143"/>
    </row>
    <row r="187">
      <c r="A187" s="114" t="s">
        <v>537</v>
      </c>
      <c r="B187" s="143"/>
      <c r="C187" s="152"/>
      <c r="D187" s="143"/>
    </row>
    <row r="188">
      <c r="A188" s="114" t="s">
        <v>538</v>
      </c>
      <c r="B188" s="143"/>
      <c r="C188" s="152"/>
      <c r="D188" s="143"/>
    </row>
    <row r="189">
      <c r="A189" s="114" t="s">
        <v>539</v>
      </c>
      <c r="B189" s="143"/>
      <c r="C189" s="152"/>
      <c r="D189" s="143"/>
    </row>
    <row r="190">
      <c r="A190" s="114" t="s">
        <v>540</v>
      </c>
      <c r="B190" s="143"/>
      <c r="C190" s="152"/>
      <c r="D190" s="143"/>
    </row>
    <row r="191">
      <c r="A191" s="114" t="s">
        <v>541</v>
      </c>
      <c r="B191" s="143"/>
      <c r="C191" s="152"/>
      <c r="D191" s="143"/>
    </row>
    <row r="192">
      <c r="A192" s="114" t="s">
        <v>542</v>
      </c>
      <c r="B192" s="143"/>
      <c r="C192" s="152"/>
      <c r="D192" s="143"/>
    </row>
    <row r="193">
      <c r="A193" s="20"/>
      <c r="C193" s="20"/>
    </row>
    <row r="194">
      <c r="A194" s="20"/>
      <c r="C194" s="20"/>
    </row>
    <row r="195">
      <c r="A195" s="20"/>
      <c r="C195" s="20"/>
    </row>
    <row r="196">
      <c r="A196" s="20"/>
      <c r="C196" s="20"/>
    </row>
    <row r="197">
      <c r="A197" s="20"/>
      <c r="C197" s="20"/>
    </row>
    <row r="198">
      <c r="A198" s="20"/>
      <c r="C198" s="20"/>
    </row>
    <row r="199">
      <c r="A199" s="20"/>
      <c r="C199" s="20"/>
    </row>
    <row r="200">
      <c r="A200" s="20"/>
      <c r="C200" s="20"/>
    </row>
    <row r="201">
      <c r="A201" s="20"/>
      <c r="C201" s="20"/>
    </row>
    <row r="202">
      <c r="A202" s="20"/>
      <c r="C202" s="20"/>
    </row>
    <row r="203">
      <c r="A203" s="20"/>
      <c r="C203" s="20"/>
    </row>
    <row r="204">
      <c r="A204" s="20"/>
      <c r="C204" s="20"/>
    </row>
    <row r="205">
      <c r="A205" s="20"/>
      <c r="C205" s="20"/>
    </row>
    <row r="206">
      <c r="A206" s="20"/>
      <c r="C206" s="20"/>
    </row>
    <row r="207">
      <c r="A207" s="20"/>
      <c r="C207" s="20"/>
    </row>
    <row r="208">
      <c r="A208" s="20"/>
      <c r="C208" s="20"/>
    </row>
    <row r="209">
      <c r="A209" s="20"/>
      <c r="C209" s="20"/>
    </row>
    <row r="210">
      <c r="A210" s="20"/>
      <c r="C210" s="20"/>
    </row>
    <row r="211">
      <c r="A211" s="20"/>
      <c r="C211" s="20"/>
    </row>
    <row r="212">
      <c r="A212" s="20"/>
      <c r="C212" s="20"/>
    </row>
    <row r="213">
      <c r="A213" s="20"/>
      <c r="C213" s="20"/>
    </row>
    <row r="214">
      <c r="A214" s="20"/>
      <c r="C214" s="20"/>
    </row>
    <row r="215">
      <c r="A215" s="20"/>
      <c r="C215" s="20"/>
    </row>
    <row r="216">
      <c r="A216" s="20"/>
      <c r="C216" s="20"/>
    </row>
    <row r="217">
      <c r="A217" s="20"/>
      <c r="C217" s="20"/>
    </row>
    <row r="218">
      <c r="A218" s="20"/>
      <c r="C218" s="20"/>
    </row>
    <row r="219">
      <c r="A219" s="20"/>
      <c r="C219" s="20"/>
    </row>
    <row r="220">
      <c r="A220" s="20"/>
      <c r="C220" s="20"/>
    </row>
    <row r="221">
      <c r="A221" s="20"/>
      <c r="C221" s="20"/>
    </row>
    <row r="222">
      <c r="A222" s="20"/>
      <c r="C222" s="20"/>
    </row>
    <row r="223">
      <c r="A223" s="20"/>
      <c r="C223" s="20"/>
    </row>
    <row r="224">
      <c r="A224" s="20"/>
      <c r="C224" s="20"/>
    </row>
    <row r="225">
      <c r="A225" s="20"/>
      <c r="C225" s="20"/>
    </row>
    <row r="226">
      <c r="A226" s="20"/>
      <c r="C226" s="20"/>
    </row>
    <row r="227">
      <c r="A227" s="20"/>
      <c r="C227" s="20"/>
    </row>
    <row r="228">
      <c r="A228" s="20"/>
      <c r="C228" s="20"/>
    </row>
    <row r="229">
      <c r="A229" s="20"/>
      <c r="C229" s="20"/>
    </row>
    <row r="230">
      <c r="A230" s="20"/>
      <c r="C230" s="20"/>
    </row>
    <row r="231">
      <c r="A231" s="20"/>
      <c r="C231" s="20"/>
    </row>
    <row r="232">
      <c r="A232" s="20"/>
      <c r="C232" s="20"/>
    </row>
    <row r="233">
      <c r="A233" s="20"/>
      <c r="C233" s="20"/>
    </row>
    <row r="234">
      <c r="A234" s="20"/>
      <c r="C234" s="20"/>
    </row>
    <row r="235">
      <c r="A235" s="20"/>
      <c r="C235" s="20"/>
    </row>
    <row r="236">
      <c r="A236" s="20"/>
      <c r="C236" s="20"/>
    </row>
    <row r="237">
      <c r="A237" s="20"/>
      <c r="C237" s="20"/>
    </row>
    <row r="238">
      <c r="A238" s="20"/>
      <c r="C238" s="20"/>
    </row>
    <row r="239">
      <c r="A239" s="20"/>
      <c r="C239" s="20"/>
    </row>
    <row r="240">
      <c r="A240" s="20"/>
      <c r="C240" s="20"/>
    </row>
    <row r="241">
      <c r="A241" s="20"/>
      <c r="C241" s="20"/>
    </row>
    <row r="242">
      <c r="A242" s="20"/>
      <c r="C242" s="20"/>
    </row>
    <row r="243">
      <c r="A243" s="20"/>
      <c r="C243" s="20"/>
    </row>
    <row r="244">
      <c r="A244" s="20"/>
      <c r="C244" s="20"/>
    </row>
    <row r="245">
      <c r="A245" s="20"/>
      <c r="C245" s="20"/>
    </row>
    <row r="246">
      <c r="A246" s="20"/>
      <c r="C246" s="20"/>
    </row>
    <row r="247">
      <c r="A247" s="20"/>
      <c r="C247" s="20"/>
    </row>
    <row r="248">
      <c r="A248" s="20"/>
      <c r="C248" s="20"/>
    </row>
    <row r="249">
      <c r="A249" s="20"/>
      <c r="C249" s="20"/>
    </row>
    <row r="250">
      <c r="A250" s="20"/>
      <c r="C250" s="20"/>
    </row>
    <row r="251">
      <c r="A251" s="20"/>
      <c r="C251" s="20"/>
    </row>
    <row r="252">
      <c r="A252" s="20"/>
      <c r="C252" s="20"/>
    </row>
    <row r="253">
      <c r="A253" s="20"/>
      <c r="C253" s="20"/>
    </row>
    <row r="254">
      <c r="A254" s="20"/>
      <c r="C254" s="20"/>
    </row>
    <row r="255">
      <c r="A255" s="20"/>
      <c r="C255" s="20"/>
    </row>
    <row r="256">
      <c r="A256" s="20"/>
      <c r="C256" s="20"/>
    </row>
    <row r="257">
      <c r="A257" s="20"/>
      <c r="C257" s="20"/>
    </row>
    <row r="258">
      <c r="A258" s="20"/>
      <c r="C258" s="20"/>
    </row>
    <row r="259">
      <c r="A259" s="20"/>
      <c r="C259" s="20"/>
    </row>
    <row r="260">
      <c r="A260" s="20"/>
      <c r="C260" s="20"/>
    </row>
    <row r="261">
      <c r="A261" s="20"/>
      <c r="C261" s="20"/>
    </row>
    <row r="262">
      <c r="A262" s="20"/>
      <c r="C262" s="20"/>
    </row>
    <row r="263">
      <c r="A263" s="20"/>
      <c r="C263" s="20"/>
    </row>
    <row r="264">
      <c r="A264" s="20"/>
      <c r="C264" s="20"/>
    </row>
    <row r="265">
      <c r="A265" s="20"/>
      <c r="C265" s="20"/>
    </row>
    <row r="266">
      <c r="A266" s="20"/>
      <c r="C266" s="20"/>
    </row>
    <row r="267">
      <c r="A267" s="20"/>
      <c r="C267" s="20"/>
    </row>
    <row r="268">
      <c r="A268" s="20"/>
      <c r="C268" s="20"/>
    </row>
    <row r="269">
      <c r="A269" s="20"/>
      <c r="C269" s="20"/>
    </row>
    <row r="270">
      <c r="A270" s="20"/>
      <c r="C270" s="20"/>
    </row>
    <row r="271">
      <c r="A271" s="20"/>
      <c r="C271" s="20"/>
    </row>
    <row r="272">
      <c r="A272" s="20"/>
      <c r="C272" s="20"/>
    </row>
    <row r="273">
      <c r="A273" s="20"/>
      <c r="C273" s="20"/>
    </row>
    <row r="274">
      <c r="A274" s="20"/>
      <c r="C274" s="20"/>
    </row>
    <row r="275">
      <c r="A275" s="20"/>
      <c r="C275" s="20"/>
    </row>
    <row r="276">
      <c r="A276" s="20"/>
      <c r="C276" s="20"/>
    </row>
    <row r="277">
      <c r="A277" s="20"/>
      <c r="C277" s="20"/>
    </row>
    <row r="278">
      <c r="A278" s="20"/>
      <c r="C278" s="20"/>
    </row>
    <row r="279">
      <c r="A279" s="20"/>
      <c r="C279" s="20"/>
    </row>
    <row r="280">
      <c r="A280" s="20"/>
      <c r="C280" s="20"/>
    </row>
    <row r="281">
      <c r="A281" s="20"/>
      <c r="C281" s="20"/>
    </row>
    <row r="282">
      <c r="A282" s="20"/>
      <c r="C282" s="20"/>
    </row>
    <row r="283">
      <c r="A283" s="20"/>
      <c r="C283" s="20"/>
    </row>
    <row r="284">
      <c r="A284" s="20"/>
      <c r="C284" s="20"/>
    </row>
    <row r="285">
      <c r="A285" s="20"/>
      <c r="C285" s="20"/>
    </row>
    <row r="286">
      <c r="A286" s="20"/>
      <c r="C286" s="20"/>
    </row>
    <row r="287">
      <c r="A287" s="20"/>
      <c r="C287" s="20"/>
    </row>
    <row r="288">
      <c r="A288" s="20"/>
      <c r="C288" s="20"/>
    </row>
    <row r="289">
      <c r="A289" s="20"/>
      <c r="C289" s="20"/>
    </row>
    <row r="290">
      <c r="A290" s="20"/>
      <c r="C290" s="20"/>
    </row>
    <row r="291">
      <c r="A291" s="20"/>
      <c r="C291" s="20"/>
    </row>
    <row r="292">
      <c r="A292" s="20"/>
      <c r="C292" s="20"/>
    </row>
    <row r="293">
      <c r="A293" s="20"/>
      <c r="C293" s="20"/>
    </row>
    <row r="294">
      <c r="A294" s="20"/>
      <c r="C294" s="20"/>
    </row>
    <row r="295">
      <c r="A295" s="20"/>
      <c r="C295" s="20"/>
    </row>
    <row r="296">
      <c r="A296" s="20"/>
      <c r="C296" s="20"/>
    </row>
    <row r="297">
      <c r="A297" s="20"/>
      <c r="C297" s="20"/>
    </row>
    <row r="298">
      <c r="A298" s="20"/>
      <c r="C298" s="20"/>
    </row>
    <row r="299">
      <c r="A299" s="20"/>
      <c r="C299" s="20"/>
    </row>
    <row r="300">
      <c r="A300" s="20"/>
      <c r="C300" s="20"/>
    </row>
    <row r="301">
      <c r="A301" s="20"/>
      <c r="C301" s="20"/>
    </row>
    <row r="302">
      <c r="A302" s="20"/>
      <c r="C302" s="20"/>
    </row>
    <row r="303">
      <c r="A303" s="20"/>
      <c r="C303" s="20"/>
    </row>
    <row r="304">
      <c r="A304" s="20"/>
      <c r="C304" s="20"/>
    </row>
    <row r="305">
      <c r="A305" s="20"/>
      <c r="C305" s="20"/>
    </row>
    <row r="306">
      <c r="A306" s="20"/>
      <c r="C306" s="20"/>
    </row>
    <row r="307">
      <c r="A307" s="20"/>
      <c r="C307" s="20"/>
    </row>
    <row r="308">
      <c r="A308" s="20"/>
      <c r="C308" s="20"/>
    </row>
    <row r="309">
      <c r="A309" s="20"/>
      <c r="C309" s="20"/>
    </row>
    <row r="310">
      <c r="A310" s="20"/>
      <c r="C310" s="20"/>
    </row>
    <row r="311">
      <c r="A311" s="20"/>
      <c r="C311" s="20"/>
    </row>
    <row r="312">
      <c r="A312" s="20"/>
      <c r="C312" s="20"/>
    </row>
    <row r="313">
      <c r="A313" s="20"/>
      <c r="C313" s="20"/>
    </row>
    <row r="314">
      <c r="A314" s="20"/>
      <c r="C314" s="20"/>
    </row>
    <row r="315">
      <c r="A315" s="20"/>
      <c r="C315" s="20"/>
    </row>
    <row r="316">
      <c r="A316" s="20"/>
      <c r="C316" s="20"/>
    </row>
    <row r="317">
      <c r="A317" s="20"/>
      <c r="C317" s="20"/>
    </row>
    <row r="318">
      <c r="A318" s="20"/>
      <c r="C318" s="20"/>
    </row>
    <row r="319">
      <c r="A319" s="20"/>
      <c r="C319" s="20"/>
    </row>
    <row r="320">
      <c r="A320" s="20"/>
      <c r="C320" s="20"/>
    </row>
    <row r="321">
      <c r="A321" s="20"/>
      <c r="C321" s="20"/>
    </row>
    <row r="322">
      <c r="A322" s="20"/>
      <c r="C322" s="20"/>
    </row>
    <row r="323">
      <c r="A323" s="20"/>
      <c r="C323" s="20"/>
    </row>
    <row r="324">
      <c r="A324" s="20"/>
      <c r="C324" s="20"/>
    </row>
    <row r="325">
      <c r="A325" s="20"/>
      <c r="C325" s="20"/>
    </row>
    <row r="326">
      <c r="A326" s="20"/>
      <c r="C326" s="20"/>
    </row>
    <row r="327">
      <c r="A327" s="20"/>
      <c r="C327" s="20"/>
    </row>
    <row r="328">
      <c r="A328" s="20"/>
      <c r="C328" s="20"/>
    </row>
    <row r="329">
      <c r="A329" s="20"/>
      <c r="C329" s="20"/>
    </row>
    <row r="330">
      <c r="A330" s="20"/>
      <c r="C330" s="20"/>
    </row>
    <row r="331">
      <c r="A331" s="20"/>
      <c r="C331" s="20"/>
    </row>
    <row r="332">
      <c r="A332" s="20"/>
      <c r="C332" s="20"/>
    </row>
    <row r="333">
      <c r="A333" s="20"/>
      <c r="C333" s="20"/>
    </row>
    <row r="334">
      <c r="A334" s="20"/>
      <c r="C334" s="20"/>
    </row>
    <row r="335">
      <c r="A335" s="20"/>
      <c r="C335" s="20"/>
    </row>
    <row r="336">
      <c r="A336" s="20"/>
      <c r="C336" s="20"/>
    </row>
    <row r="337">
      <c r="A337" s="20"/>
      <c r="C337" s="20"/>
    </row>
    <row r="338">
      <c r="A338" s="20"/>
      <c r="C338" s="20"/>
    </row>
    <row r="339">
      <c r="A339" s="20"/>
      <c r="C339" s="20"/>
    </row>
    <row r="340">
      <c r="A340" s="20"/>
      <c r="C340" s="20"/>
    </row>
    <row r="341">
      <c r="A341" s="20"/>
      <c r="C341" s="20"/>
    </row>
    <row r="342">
      <c r="A342" s="20"/>
      <c r="C342" s="20"/>
    </row>
    <row r="343">
      <c r="A343" s="20"/>
      <c r="C343" s="20"/>
    </row>
    <row r="344">
      <c r="A344" s="20"/>
      <c r="C344" s="20"/>
    </row>
    <row r="345">
      <c r="A345" s="20"/>
      <c r="C345" s="20"/>
    </row>
    <row r="346">
      <c r="A346" s="20"/>
      <c r="C346" s="20"/>
    </row>
    <row r="347">
      <c r="A347" s="20"/>
      <c r="C347" s="20"/>
    </row>
    <row r="348">
      <c r="A348" s="20"/>
      <c r="C348" s="20"/>
    </row>
    <row r="349">
      <c r="A349" s="20"/>
      <c r="C349" s="20"/>
    </row>
    <row r="350">
      <c r="A350" s="20"/>
      <c r="C350" s="20"/>
    </row>
    <row r="351">
      <c r="A351" s="20"/>
      <c r="C351" s="20"/>
    </row>
    <row r="352">
      <c r="A352" s="20"/>
      <c r="C352" s="20"/>
    </row>
    <row r="353">
      <c r="A353" s="20"/>
      <c r="C353" s="20"/>
    </row>
    <row r="354">
      <c r="A354" s="20"/>
      <c r="C354" s="20"/>
    </row>
    <row r="355">
      <c r="A355" s="20"/>
      <c r="C355" s="20"/>
    </row>
    <row r="356">
      <c r="A356" s="20"/>
      <c r="C356" s="20"/>
    </row>
    <row r="357">
      <c r="A357" s="20"/>
      <c r="C357" s="20"/>
    </row>
    <row r="358">
      <c r="A358" s="20"/>
      <c r="C358" s="20"/>
    </row>
    <row r="359">
      <c r="A359" s="20"/>
      <c r="C359" s="20"/>
    </row>
    <row r="360">
      <c r="A360" s="20"/>
      <c r="C360" s="20"/>
    </row>
    <row r="361">
      <c r="A361" s="20"/>
      <c r="C361" s="20"/>
    </row>
    <row r="362">
      <c r="A362" s="20"/>
      <c r="C362" s="20"/>
    </row>
    <row r="363">
      <c r="A363" s="20"/>
      <c r="C363" s="20"/>
    </row>
    <row r="364">
      <c r="A364" s="20"/>
      <c r="C364" s="20"/>
    </row>
    <row r="365">
      <c r="A365" s="20"/>
      <c r="C365" s="20"/>
    </row>
    <row r="366">
      <c r="A366" s="20"/>
      <c r="C366" s="20"/>
    </row>
    <row r="367">
      <c r="A367" s="20"/>
      <c r="C367" s="20"/>
    </row>
    <row r="368">
      <c r="A368" s="20"/>
      <c r="C368" s="20"/>
    </row>
    <row r="369">
      <c r="A369" s="20"/>
      <c r="C369" s="20"/>
    </row>
    <row r="370">
      <c r="A370" s="20"/>
      <c r="C370" s="20"/>
    </row>
    <row r="371">
      <c r="A371" s="20"/>
      <c r="C371" s="20"/>
    </row>
    <row r="372">
      <c r="A372" s="20"/>
      <c r="C372" s="20"/>
    </row>
    <row r="373">
      <c r="A373" s="20"/>
      <c r="C373" s="20"/>
    </row>
    <row r="374">
      <c r="A374" s="20"/>
      <c r="C374" s="20"/>
    </row>
    <row r="375">
      <c r="A375" s="20"/>
      <c r="C375" s="20"/>
    </row>
    <row r="376">
      <c r="A376" s="20"/>
      <c r="C376" s="20"/>
    </row>
    <row r="377">
      <c r="A377" s="20"/>
      <c r="C377" s="20"/>
    </row>
    <row r="378">
      <c r="A378" s="20"/>
      <c r="C378" s="20"/>
    </row>
    <row r="379">
      <c r="A379" s="20"/>
      <c r="C379" s="20"/>
    </row>
    <row r="380">
      <c r="A380" s="20"/>
      <c r="C380" s="20"/>
    </row>
    <row r="381">
      <c r="A381" s="20"/>
      <c r="C381" s="20"/>
    </row>
    <row r="382">
      <c r="A382" s="20"/>
      <c r="C382" s="20"/>
    </row>
    <row r="383">
      <c r="A383" s="20"/>
      <c r="C383" s="20"/>
    </row>
    <row r="384">
      <c r="A384" s="20"/>
      <c r="C384" s="20"/>
    </row>
    <row r="385">
      <c r="A385" s="20"/>
      <c r="C385" s="20"/>
    </row>
    <row r="386">
      <c r="A386" s="20"/>
      <c r="C386" s="20"/>
    </row>
    <row r="387">
      <c r="A387" s="20"/>
      <c r="C387" s="20"/>
    </row>
    <row r="388">
      <c r="A388" s="20"/>
      <c r="C388" s="20"/>
    </row>
    <row r="389">
      <c r="A389" s="20"/>
      <c r="C389" s="20"/>
    </row>
    <row r="390">
      <c r="A390" s="20"/>
      <c r="C390" s="20"/>
    </row>
    <row r="391">
      <c r="A391" s="20"/>
      <c r="C391" s="20"/>
    </row>
    <row r="392">
      <c r="A392" s="20"/>
      <c r="C392" s="20"/>
    </row>
    <row r="393">
      <c r="A393" s="20"/>
      <c r="C393" s="20"/>
    </row>
    <row r="394">
      <c r="A394" s="20"/>
      <c r="C394" s="20"/>
    </row>
    <row r="395">
      <c r="A395" s="20"/>
      <c r="C395" s="20"/>
    </row>
    <row r="396">
      <c r="A396" s="20"/>
      <c r="C396" s="20"/>
    </row>
    <row r="397">
      <c r="A397" s="20"/>
      <c r="C397" s="20"/>
    </row>
    <row r="398">
      <c r="A398" s="20"/>
      <c r="C398" s="20"/>
    </row>
    <row r="399">
      <c r="A399" s="20"/>
      <c r="C399" s="20"/>
    </row>
    <row r="400">
      <c r="A400" s="20"/>
      <c r="C400" s="20"/>
    </row>
    <row r="401">
      <c r="A401" s="20"/>
      <c r="C401" s="20"/>
    </row>
    <row r="402">
      <c r="A402" s="20"/>
      <c r="C402" s="20"/>
    </row>
    <row r="403">
      <c r="A403" s="20"/>
      <c r="C403" s="20"/>
    </row>
    <row r="404">
      <c r="A404" s="20"/>
      <c r="C404" s="20"/>
    </row>
    <row r="405">
      <c r="A405" s="20"/>
      <c r="C405" s="20"/>
    </row>
    <row r="406">
      <c r="A406" s="20"/>
      <c r="C406" s="20"/>
    </row>
    <row r="407">
      <c r="A407" s="20"/>
      <c r="C407" s="20"/>
    </row>
    <row r="408">
      <c r="A408" s="20"/>
      <c r="C408" s="20"/>
    </row>
    <row r="409">
      <c r="A409" s="20"/>
      <c r="C409" s="20"/>
    </row>
    <row r="410">
      <c r="A410" s="20"/>
      <c r="C410" s="20"/>
    </row>
    <row r="411">
      <c r="A411" s="20"/>
      <c r="C411" s="20"/>
    </row>
    <row r="412">
      <c r="A412" s="20"/>
      <c r="C412" s="20"/>
    </row>
    <row r="413">
      <c r="A413" s="20"/>
      <c r="C413" s="20"/>
    </row>
    <row r="414">
      <c r="A414" s="20"/>
      <c r="C414" s="20"/>
    </row>
    <row r="415">
      <c r="A415" s="20"/>
      <c r="C415" s="20"/>
    </row>
    <row r="416">
      <c r="A416" s="20"/>
      <c r="C416" s="20"/>
    </row>
    <row r="417">
      <c r="A417" s="20"/>
      <c r="C417" s="20"/>
    </row>
    <row r="418">
      <c r="A418" s="20"/>
      <c r="C418" s="20"/>
    </row>
    <row r="419">
      <c r="A419" s="20"/>
      <c r="C419" s="20"/>
    </row>
    <row r="420">
      <c r="A420" s="20"/>
      <c r="C420" s="20"/>
    </row>
    <row r="421">
      <c r="A421" s="20"/>
      <c r="C421" s="20"/>
    </row>
    <row r="422">
      <c r="A422" s="20"/>
      <c r="C422" s="20"/>
    </row>
    <row r="423">
      <c r="A423" s="20"/>
      <c r="C423" s="20"/>
    </row>
    <row r="424">
      <c r="A424" s="20"/>
      <c r="C424" s="20"/>
    </row>
    <row r="425">
      <c r="A425" s="20"/>
      <c r="C425" s="20"/>
    </row>
    <row r="426">
      <c r="A426" s="20"/>
      <c r="C426" s="20"/>
    </row>
    <row r="427">
      <c r="A427" s="20"/>
      <c r="C427" s="20"/>
    </row>
    <row r="428">
      <c r="A428" s="20"/>
      <c r="C428" s="20"/>
    </row>
    <row r="429">
      <c r="A429" s="20"/>
      <c r="C429" s="20"/>
    </row>
    <row r="430">
      <c r="A430" s="20"/>
      <c r="C430" s="20"/>
    </row>
    <row r="431">
      <c r="A431" s="20"/>
      <c r="C431" s="20"/>
    </row>
    <row r="432">
      <c r="A432" s="20"/>
      <c r="C432" s="20"/>
    </row>
    <row r="433">
      <c r="A433" s="20"/>
      <c r="C433" s="20"/>
    </row>
    <row r="434">
      <c r="A434" s="20"/>
      <c r="C434" s="20"/>
    </row>
    <row r="435">
      <c r="A435" s="20"/>
      <c r="C435" s="20"/>
    </row>
    <row r="436">
      <c r="A436" s="20"/>
      <c r="C436" s="20"/>
    </row>
    <row r="437">
      <c r="A437" s="20"/>
      <c r="C437" s="20"/>
    </row>
    <row r="438">
      <c r="A438" s="20"/>
      <c r="C438" s="20"/>
    </row>
    <row r="439">
      <c r="A439" s="20"/>
      <c r="C439" s="20"/>
    </row>
    <row r="440">
      <c r="A440" s="20"/>
      <c r="C440" s="20"/>
    </row>
    <row r="441">
      <c r="A441" s="20"/>
      <c r="C441" s="20"/>
    </row>
    <row r="442">
      <c r="A442" s="20"/>
      <c r="C442" s="20"/>
    </row>
    <row r="443">
      <c r="A443" s="20"/>
      <c r="C443" s="20"/>
    </row>
    <row r="444">
      <c r="A444" s="20"/>
      <c r="C444" s="20"/>
    </row>
    <row r="445">
      <c r="A445" s="20"/>
      <c r="C445" s="20"/>
    </row>
    <row r="446">
      <c r="A446" s="20"/>
      <c r="C446" s="20"/>
    </row>
    <row r="447">
      <c r="A447" s="20"/>
      <c r="C447" s="20"/>
    </row>
    <row r="448">
      <c r="A448" s="20"/>
      <c r="C448" s="20"/>
    </row>
    <row r="449">
      <c r="A449" s="20"/>
      <c r="C449" s="20"/>
    </row>
    <row r="450">
      <c r="A450" s="20"/>
      <c r="C450" s="20"/>
    </row>
    <row r="451">
      <c r="A451" s="20"/>
      <c r="C451" s="20"/>
    </row>
    <row r="452">
      <c r="A452" s="20"/>
      <c r="C452" s="20"/>
    </row>
    <row r="453">
      <c r="A453" s="20"/>
      <c r="C453" s="20"/>
    </row>
    <row r="454">
      <c r="A454" s="20"/>
      <c r="C454" s="20"/>
    </row>
    <row r="455">
      <c r="A455" s="20"/>
      <c r="C455" s="20"/>
    </row>
    <row r="456">
      <c r="A456" s="20"/>
      <c r="C456" s="20"/>
    </row>
    <row r="457">
      <c r="A457" s="20"/>
      <c r="C457" s="20"/>
    </row>
    <row r="458">
      <c r="A458" s="20"/>
      <c r="C458" s="20"/>
    </row>
    <row r="459">
      <c r="A459" s="20"/>
      <c r="C459" s="20"/>
    </row>
    <row r="460">
      <c r="A460" s="20"/>
      <c r="C460" s="20"/>
    </row>
    <row r="461">
      <c r="A461" s="20"/>
      <c r="C461" s="20"/>
    </row>
    <row r="462">
      <c r="A462" s="20"/>
      <c r="C462" s="20"/>
    </row>
    <row r="463">
      <c r="A463" s="20"/>
      <c r="C463" s="20"/>
    </row>
    <row r="464">
      <c r="A464" s="20"/>
      <c r="C464" s="20"/>
    </row>
    <row r="465">
      <c r="A465" s="20"/>
      <c r="C465" s="20"/>
    </row>
    <row r="466">
      <c r="A466" s="20"/>
      <c r="C466" s="20"/>
    </row>
    <row r="467">
      <c r="A467" s="20"/>
      <c r="C467" s="20"/>
    </row>
    <row r="468">
      <c r="A468" s="20"/>
      <c r="C468" s="20"/>
    </row>
    <row r="469">
      <c r="A469" s="20"/>
      <c r="C469" s="20"/>
    </row>
    <row r="470">
      <c r="A470" s="20"/>
      <c r="C470" s="20"/>
    </row>
    <row r="471">
      <c r="A471" s="20"/>
      <c r="C471" s="20"/>
    </row>
    <row r="472">
      <c r="A472" s="20"/>
      <c r="C472" s="20"/>
    </row>
    <row r="473">
      <c r="A473" s="20"/>
      <c r="C473" s="20"/>
    </row>
    <row r="474">
      <c r="A474" s="20"/>
      <c r="C474" s="20"/>
    </row>
    <row r="475">
      <c r="A475" s="20"/>
      <c r="C475" s="20"/>
    </row>
    <row r="476">
      <c r="A476" s="20"/>
      <c r="C476" s="20"/>
    </row>
    <row r="477">
      <c r="A477" s="20"/>
      <c r="C477" s="20"/>
    </row>
    <row r="478">
      <c r="A478" s="20"/>
      <c r="C478" s="20"/>
    </row>
    <row r="479">
      <c r="A479" s="20"/>
      <c r="C479" s="20"/>
    </row>
    <row r="480">
      <c r="A480" s="20"/>
      <c r="C480" s="20"/>
    </row>
    <row r="481">
      <c r="A481" s="20"/>
      <c r="C481" s="20"/>
    </row>
    <row r="482">
      <c r="A482" s="20"/>
      <c r="C482" s="20"/>
    </row>
    <row r="483">
      <c r="A483" s="20"/>
      <c r="C483" s="20"/>
    </row>
    <row r="484">
      <c r="A484" s="20"/>
      <c r="C484" s="20"/>
    </row>
    <row r="485">
      <c r="A485" s="20"/>
      <c r="C485" s="20"/>
    </row>
    <row r="486">
      <c r="A486" s="20"/>
      <c r="C486" s="20"/>
    </row>
    <row r="487">
      <c r="A487" s="20"/>
      <c r="C487" s="20"/>
    </row>
    <row r="488">
      <c r="A488" s="20"/>
      <c r="C488" s="20"/>
    </row>
    <row r="489">
      <c r="A489" s="20"/>
      <c r="C489" s="20"/>
    </row>
    <row r="490">
      <c r="A490" s="20"/>
      <c r="C490" s="20"/>
    </row>
    <row r="491">
      <c r="A491" s="20"/>
      <c r="C491" s="20"/>
    </row>
    <row r="492">
      <c r="A492" s="20"/>
      <c r="C492" s="20"/>
    </row>
    <row r="493">
      <c r="A493" s="20"/>
      <c r="C493" s="20"/>
    </row>
    <row r="494">
      <c r="A494" s="20"/>
      <c r="C494" s="20"/>
    </row>
    <row r="495">
      <c r="A495" s="20"/>
      <c r="C495" s="20"/>
    </row>
    <row r="496">
      <c r="A496" s="20"/>
      <c r="C496" s="20"/>
    </row>
    <row r="497">
      <c r="A497" s="20"/>
      <c r="C497" s="20"/>
    </row>
    <row r="498">
      <c r="A498" s="20"/>
      <c r="C498" s="20"/>
    </row>
    <row r="499">
      <c r="A499" s="20"/>
      <c r="C499" s="20"/>
    </row>
    <row r="500">
      <c r="A500" s="20"/>
      <c r="C500" s="20"/>
    </row>
    <row r="501">
      <c r="A501" s="20"/>
      <c r="C501" s="20"/>
    </row>
    <row r="502">
      <c r="A502" s="20"/>
      <c r="C502" s="20"/>
    </row>
    <row r="503">
      <c r="A503" s="20"/>
      <c r="C503" s="20"/>
    </row>
    <row r="504">
      <c r="A504" s="20"/>
      <c r="C504" s="20"/>
    </row>
    <row r="505">
      <c r="A505" s="20"/>
      <c r="C505" s="20"/>
    </row>
    <row r="506">
      <c r="A506" s="20"/>
      <c r="C506" s="20"/>
    </row>
    <row r="507">
      <c r="A507" s="20"/>
      <c r="C507" s="20"/>
    </row>
    <row r="508">
      <c r="A508" s="20"/>
      <c r="C508" s="20"/>
    </row>
    <row r="509">
      <c r="A509" s="20"/>
      <c r="C509" s="20"/>
    </row>
    <row r="510">
      <c r="A510" s="20"/>
      <c r="C510" s="20"/>
    </row>
    <row r="511">
      <c r="A511" s="20"/>
      <c r="C511" s="20"/>
    </row>
    <row r="512">
      <c r="A512" s="20"/>
      <c r="C512" s="20"/>
    </row>
    <row r="513">
      <c r="A513" s="20"/>
      <c r="C513" s="20"/>
    </row>
    <row r="514">
      <c r="A514" s="20"/>
      <c r="C514" s="20"/>
    </row>
    <row r="515">
      <c r="A515" s="20"/>
      <c r="C515" s="20"/>
    </row>
    <row r="516">
      <c r="A516" s="20"/>
      <c r="C516" s="20"/>
    </row>
    <row r="517">
      <c r="A517" s="20"/>
      <c r="C517" s="20"/>
    </row>
    <row r="518">
      <c r="A518" s="20"/>
      <c r="C518" s="20"/>
    </row>
    <row r="519">
      <c r="A519" s="20"/>
      <c r="C519" s="20"/>
    </row>
    <row r="520">
      <c r="A520" s="20"/>
      <c r="C520" s="20"/>
    </row>
    <row r="521">
      <c r="A521" s="20"/>
      <c r="C521" s="20"/>
    </row>
    <row r="522">
      <c r="A522" s="20"/>
      <c r="C522" s="20"/>
    </row>
    <row r="523">
      <c r="A523" s="20"/>
      <c r="C523" s="20"/>
    </row>
    <row r="524">
      <c r="A524" s="20"/>
      <c r="C524" s="20"/>
    </row>
    <row r="525">
      <c r="A525" s="20"/>
      <c r="C525" s="20"/>
    </row>
    <row r="526">
      <c r="A526" s="20"/>
      <c r="C526" s="20"/>
    </row>
    <row r="527">
      <c r="A527" s="20"/>
      <c r="C527" s="20"/>
    </row>
    <row r="528">
      <c r="A528" s="20"/>
      <c r="C528" s="20"/>
    </row>
    <row r="529">
      <c r="A529" s="20"/>
      <c r="C529" s="20"/>
    </row>
    <row r="530">
      <c r="A530" s="20"/>
      <c r="C530" s="20"/>
    </row>
    <row r="531">
      <c r="A531" s="20"/>
      <c r="C531" s="20"/>
    </row>
    <row r="532">
      <c r="A532" s="20"/>
      <c r="C532" s="20"/>
    </row>
    <row r="533">
      <c r="A533" s="20"/>
      <c r="C533" s="20"/>
    </row>
    <row r="534">
      <c r="A534" s="20"/>
      <c r="C534" s="20"/>
    </row>
    <row r="535">
      <c r="A535" s="20"/>
      <c r="C535" s="20"/>
    </row>
    <row r="536">
      <c r="A536" s="20"/>
      <c r="C536" s="20"/>
    </row>
    <row r="537">
      <c r="A537" s="20"/>
      <c r="C537" s="20"/>
    </row>
    <row r="538">
      <c r="A538" s="20"/>
      <c r="C538" s="20"/>
    </row>
    <row r="539">
      <c r="A539" s="20"/>
      <c r="C539" s="20"/>
    </row>
    <row r="540">
      <c r="A540" s="20"/>
      <c r="C540" s="20"/>
    </row>
    <row r="541">
      <c r="A541" s="20"/>
      <c r="C541" s="20"/>
    </row>
    <row r="542">
      <c r="A542" s="20"/>
      <c r="C542" s="20"/>
    </row>
    <row r="543">
      <c r="A543" s="20"/>
      <c r="C543" s="20"/>
    </row>
    <row r="544">
      <c r="A544" s="20"/>
      <c r="C544" s="20"/>
    </row>
    <row r="545">
      <c r="A545" s="20"/>
      <c r="C545" s="20"/>
    </row>
    <row r="546">
      <c r="A546" s="20"/>
      <c r="C546" s="20"/>
    </row>
    <row r="547">
      <c r="A547" s="20"/>
      <c r="C547" s="20"/>
    </row>
    <row r="548">
      <c r="A548" s="20"/>
      <c r="C548" s="20"/>
    </row>
    <row r="549">
      <c r="A549" s="20"/>
      <c r="C549" s="20"/>
    </row>
    <row r="550">
      <c r="A550" s="20"/>
      <c r="C550" s="20"/>
    </row>
    <row r="551">
      <c r="A551" s="20"/>
      <c r="C551" s="20"/>
    </row>
    <row r="552">
      <c r="A552" s="20"/>
      <c r="C552" s="20"/>
    </row>
    <row r="553">
      <c r="A553" s="20"/>
      <c r="C553" s="20"/>
    </row>
    <row r="554">
      <c r="A554" s="20"/>
      <c r="C554" s="20"/>
    </row>
    <row r="555">
      <c r="A555" s="20"/>
      <c r="C555" s="20"/>
    </row>
    <row r="556">
      <c r="A556" s="20"/>
      <c r="C556" s="20"/>
    </row>
    <row r="557">
      <c r="A557" s="20"/>
      <c r="C557" s="20"/>
    </row>
    <row r="558">
      <c r="A558" s="20"/>
      <c r="C558" s="20"/>
    </row>
    <row r="559">
      <c r="A559" s="20"/>
      <c r="C559" s="20"/>
    </row>
    <row r="560">
      <c r="A560" s="20"/>
      <c r="C560" s="20"/>
    </row>
    <row r="561">
      <c r="A561" s="20"/>
      <c r="C561" s="20"/>
    </row>
    <row r="562">
      <c r="A562" s="20"/>
      <c r="C562" s="20"/>
    </row>
    <row r="563">
      <c r="A563" s="20"/>
      <c r="C563" s="20"/>
    </row>
    <row r="564">
      <c r="A564" s="20"/>
      <c r="C564" s="20"/>
    </row>
    <row r="565">
      <c r="A565" s="20"/>
      <c r="C565" s="20"/>
    </row>
    <row r="566">
      <c r="A566" s="20"/>
      <c r="C566" s="20"/>
    </row>
    <row r="567">
      <c r="A567" s="20"/>
      <c r="C567" s="20"/>
    </row>
    <row r="568">
      <c r="A568" s="20"/>
      <c r="C568" s="20"/>
    </row>
    <row r="569">
      <c r="A569" s="20"/>
      <c r="C569" s="20"/>
    </row>
    <row r="570">
      <c r="A570" s="20"/>
      <c r="C570" s="20"/>
    </row>
    <row r="571">
      <c r="A571" s="20"/>
      <c r="C571" s="20"/>
    </row>
    <row r="572">
      <c r="A572" s="20"/>
      <c r="C572" s="20"/>
    </row>
    <row r="573">
      <c r="A573" s="20"/>
      <c r="C573" s="20"/>
    </row>
    <row r="574">
      <c r="A574" s="20"/>
      <c r="C574" s="20"/>
    </row>
    <row r="575">
      <c r="A575" s="20"/>
      <c r="C575" s="20"/>
    </row>
    <row r="576">
      <c r="A576" s="20"/>
      <c r="C576" s="20"/>
    </row>
    <row r="577">
      <c r="A577" s="20"/>
      <c r="C577" s="20"/>
    </row>
    <row r="578">
      <c r="A578" s="20"/>
      <c r="C578" s="20"/>
    </row>
    <row r="579">
      <c r="A579" s="20"/>
      <c r="C579" s="20"/>
    </row>
    <row r="580">
      <c r="A580" s="20"/>
      <c r="C580" s="20"/>
    </row>
    <row r="581">
      <c r="A581" s="20"/>
      <c r="C581" s="20"/>
    </row>
    <row r="582">
      <c r="A582" s="20"/>
      <c r="C582" s="20"/>
    </row>
    <row r="583">
      <c r="A583" s="20"/>
      <c r="C583" s="20"/>
    </row>
    <row r="584">
      <c r="A584" s="20"/>
      <c r="C584" s="20"/>
    </row>
    <row r="585">
      <c r="A585" s="20"/>
      <c r="C585" s="20"/>
    </row>
    <row r="586">
      <c r="A586" s="20"/>
      <c r="C586" s="20"/>
    </row>
    <row r="587">
      <c r="A587" s="20"/>
      <c r="C587" s="20"/>
    </row>
    <row r="588">
      <c r="A588" s="20"/>
      <c r="C588" s="20"/>
    </row>
    <row r="589">
      <c r="A589" s="20"/>
      <c r="C589" s="20"/>
    </row>
    <row r="590">
      <c r="A590" s="20"/>
      <c r="C590" s="20"/>
    </row>
    <row r="591">
      <c r="A591" s="20"/>
      <c r="C591" s="20"/>
    </row>
    <row r="592">
      <c r="A592" s="20"/>
      <c r="C592" s="20"/>
    </row>
    <row r="593">
      <c r="A593" s="20"/>
      <c r="C593" s="20"/>
    </row>
    <row r="594">
      <c r="A594" s="20"/>
      <c r="C594" s="20"/>
    </row>
    <row r="595">
      <c r="A595" s="20"/>
      <c r="C595" s="20"/>
    </row>
    <row r="596">
      <c r="A596" s="20"/>
      <c r="C596" s="20"/>
    </row>
    <row r="597">
      <c r="A597" s="20"/>
      <c r="C597" s="20"/>
    </row>
    <row r="598">
      <c r="A598" s="20"/>
      <c r="C598" s="20"/>
    </row>
    <row r="599">
      <c r="A599" s="20"/>
      <c r="C599" s="20"/>
    </row>
    <row r="600">
      <c r="A600" s="20"/>
      <c r="C600" s="20"/>
    </row>
    <row r="601">
      <c r="A601" s="20"/>
      <c r="C601" s="20"/>
    </row>
    <row r="602">
      <c r="A602" s="20"/>
      <c r="C602" s="20"/>
    </row>
    <row r="603">
      <c r="A603" s="20"/>
      <c r="C603" s="20"/>
    </row>
    <row r="604">
      <c r="A604" s="20"/>
      <c r="C604" s="20"/>
    </row>
    <row r="605">
      <c r="A605" s="20"/>
      <c r="C605" s="20"/>
    </row>
    <row r="606">
      <c r="A606" s="20"/>
      <c r="C606" s="20"/>
    </row>
    <row r="607">
      <c r="A607" s="20"/>
      <c r="C607" s="20"/>
    </row>
    <row r="608">
      <c r="A608" s="20"/>
      <c r="C608" s="20"/>
    </row>
    <row r="609">
      <c r="A609" s="20"/>
      <c r="C609" s="20"/>
    </row>
    <row r="610">
      <c r="A610" s="20"/>
      <c r="C610" s="20"/>
    </row>
    <row r="611">
      <c r="A611" s="20"/>
      <c r="C611" s="20"/>
    </row>
    <row r="612">
      <c r="A612" s="20"/>
      <c r="C612" s="20"/>
    </row>
    <row r="613">
      <c r="A613" s="20"/>
      <c r="C613" s="20"/>
    </row>
    <row r="614">
      <c r="A614" s="20"/>
      <c r="C614" s="20"/>
    </row>
    <row r="615">
      <c r="A615" s="20"/>
      <c r="C615" s="20"/>
    </row>
    <row r="616">
      <c r="A616" s="20"/>
      <c r="C616" s="20"/>
    </row>
    <row r="617">
      <c r="A617" s="20"/>
      <c r="C617" s="20"/>
    </row>
    <row r="618">
      <c r="A618" s="20"/>
      <c r="C618" s="20"/>
    </row>
    <row r="619">
      <c r="A619" s="20"/>
      <c r="C619" s="20"/>
    </row>
    <row r="620">
      <c r="A620" s="20"/>
      <c r="C620" s="20"/>
    </row>
    <row r="621">
      <c r="A621" s="20"/>
      <c r="C621" s="20"/>
    </row>
    <row r="622">
      <c r="A622" s="20"/>
      <c r="C622" s="20"/>
    </row>
    <row r="623">
      <c r="A623" s="20"/>
      <c r="C623" s="20"/>
    </row>
    <row r="624">
      <c r="A624" s="20"/>
      <c r="C624" s="20"/>
    </row>
    <row r="625">
      <c r="A625" s="20"/>
      <c r="C625" s="20"/>
    </row>
    <row r="626">
      <c r="A626" s="20"/>
      <c r="C626" s="20"/>
    </row>
    <row r="627">
      <c r="A627" s="20"/>
      <c r="C627" s="20"/>
    </row>
    <row r="628">
      <c r="A628" s="20"/>
      <c r="C628" s="20"/>
    </row>
    <row r="629">
      <c r="A629" s="20"/>
      <c r="C629" s="20"/>
    </row>
    <row r="630">
      <c r="A630" s="20"/>
      <c r="C630" s="20"/>
    </row>
    <row r="631">
      <c r="A631" s="20"/>
      <c r="C631" s="20"/>
    </row>
    <row r="632">
      <c r="A632" s="20"/>
      <c r="C632" s="20"/>
    </row>
    <row r="633">
      <c r="A633" s="20"/>
      <c r="C633" s="20"/>
    </row>
    <row r="634">
      <c r="A634" s="20"/>
      <c r="C634" s="20"/>
    </row>
    <row r="635">
      <c r="A635" s="20"/>
      <c r="C635" s="20"/>
    </row>
    <row r="636">
      <c r="A636" s="20"/>
      <c r="C636" s="20"/>
    </row>
    <row r="637">
      <c r="A637" s="20"/>
      <c r="C637" s="20"/>
    </row>
    <row r="638">
      <c r="A638" s="20"/>
      <c r="C638" s="20"/>
    </row>
    <row r="639">
      <c r="A639" s="20"/>
      <c r="C639" s="20"/>
    </row>
    <row r="640">
      <c r="A640" s="20"/>
      <c r="C640" s="20"/>
    </row>
    <row r="641">
      <c r="A641" s="20"/>
      <c r="C641" s="20"/>
    </row>
    <row r="642">
      <c r="A642" s="20"/>
      <c r="C642" s="20"/>
    </row>
    <row r="643">
      <c r="A643" s="20"/>
      <c r="C643" s="20"/>
    </row>
    <row r="644">
      <c r="A644" s="20"/>
      <c r="C644" s="20"/>
    </row>
    <row r="645">
      <c r="A645" s="20"/>
      <c r="C645" s="20"/>
    </row>
    <row r="646">
      <c r="A646" s="20"/>
      <c r="C646" s="20"/>
    </row>
    <row r="647">
      <c r="A647" s="20"/>
      <c r="C647" s="20"/>
    </row>
    <row r="648">
      <c r="A648" s="20"/>
      <c r="C648" s="20"/>
    </row>
    <row r="649">
      <c r="A649" s="20"/>
      <c r="C649" s="20"/>
    </row>
    <row r="650">
      <c r="A650" s="20"/>
      <c r="C650" s="20"/>
    </row>
    <row r="651">
      <c r="A651" s="20"/>
      <c r="C651" s="20"/>
    </row>
    <row r="652">
      <c r="A652" s="20"/>
      <c r="C652" s="20"/>
    </row>
    <row r="653">
      <c r="A653" s="20"/>
      <c r="C653" s="20"/>
    </row>
    <row r="654">
      <c r="A654" s="20"/>
      <c r="C654" s="20"/>
    </row>
    <row r="655">
      <c r="A655" s="20"/>
      <c r="C655" s="20"/>
    </row>
    <row r="656">
      <c r="A656" s="20"/>
      <c r="C656" s="20"/>
    </row>
    <row r="657">
      <c r="A657" s="20"/>
      <c r="C657" s="20"/>
    </row>
    <row r="658">
      <c r="A658" s="20"/>
      <c r="C658" s="20"/>
    </row>
    <row r="659">
      <c r="A659" s="20"/>
      <c r="C659" s="20"/>
    </row>
    <row r="660">
      <c r="A660" s="20"/>
      <c r="C660" s="20"/>
    </row>
    <row r="661">
      <c r="A661" s="20"/>
      <c r="C661" s="20"/>
    </row>
    <row r="662">
      <c r="A662" s="20"/>
      <c r="C662" s="20"/>
    </row>
    <row r="663">
      <c r="A663" s="20"/>
      <c r="C663" s="20"/>
    </row>
    <row r="664">
      <c r="A664" s="20"/>
      <c r="C664" s="20"/>
    </row>
    <row r="665">
      <c r="A665" s="20"/>
      <c r="C665" s="20"/>
    </row>
    <row r="666">
      <c r="A666" s="20"/>
      <c r="C666" s="20"/>
    </row>
    <row r="667">
      <c r="A667" s="20"/>
      <c r="C667" s="20"/>
    </row>
    <row r="668">
      <c r="A668" s="20"/>
      <c r="C668" s="20"/>
    </row>
    <row r="669">
      <c r="A669" s="20"/>
      <c r="C669" s="20"/>
    </row>
    <row r="670">
      <c r="A670" s="20"/>
      <c r="C670" s="20"/>
    </row>
    <row r="671">
      <c r="A671" s="20"/>
      <c r="C671" s="20"/>
    </row>
    <row r="672">
      <c r="A672" s="20"/>
      <c r="C672" s="20"/>
    </row>
    <row r="673">
      <c r="A673" s="20"/>
      <c r="C673" s="20"/>
    </row>
    <row r="674">
      <c r="A674" s="20"/>
      <c r="C674" s="20"/>
    </row>
    <row r="675">
      <c r="A675" s="20"/>
      <c r="C675" s="20"/>
    </row>
    <row r="676">
      <c r="A676" s="20"/>
      <c r="C676" s="20"/>
    </row>
    <row r="677">
      <c r="A677" s="20"/>
      <c r="C677" s="20"/>
    </row>
    <row r="678">
      <c r="A678" s="20"/>
      <c r="C678" s="20"/>
    </row>
    <row r="679">
      <c r="A679" s="20"/>
      <c r="C679" s="20"/>
    </row>
    <row r="680">
      <c r="A680" s="20"/>
      <c r="C680" s="20"/>
    </row>
    <row r="681">
      <c r="A681" s="20"/>
      <c r="C681" s="20"/>
    </row>
    <row r="682">
      <c r="A682" s="20"/>
      <c r="C682" s="20"/>
    </row>
    <row r="683">
      <c r="A683" s="20"/>
      <c r="C683" s="20"/>
    </row>
    <row r="684">
      <c r="A684" s="20"/>
      <c r="C684" s="20"/>
    </row>
    <row r="685">
      <c r="A685" s="20"/>
      <c r="C685" s="20"/>
    </row>
    <row r="686">
      <c r="A686" s="20"/>
      <c r="C686" s="20"/>
    </row>
    <row r="687">
      <c r="A687" s="20"/>
      <c r="C687" s="20"/>
    </row>
    <row r="688">
      <c r="A688" s="20"/>
      <c r="C688" s="20"/>
    </row>
    <row r="689">
      <c r="A689" s="20"/>
      <c r="C689" s="20"/>
    </row>
    <row r="690">
      <c r="A690" s="20"/>
      <c r="C690" s="20"/>
    </row>
    <row r="691">
      <c r="A691" s="20"/>
      <c r="C691" s="20"/>
    </row>
    <row r="692">
      <c r="A692" s="20"/>
      <c r="C692" s="20"/>
    </row>
    <row r="693">
      <c r="A693" s="20"/>
      <c r="C693" s="20"/>
    </row>
    <row r="694">
      <c r="A694" s="20"/>
      <c r="C694" s="20"/>
    </row>
    <row r="695">
      <c r="A695" s="20"/>
      <c r="C695" s="20"/>
    </row>
    <row r="696">
      <c r="A696" s="20"/>
      <c r="C696" s="20"/>
    </row>
    <row r="697">
      <c r="A697" s="20"/>
      <c r="C697" s="20"/>
    </row>
    <row r="698">
      <c r="A698" s="20"/>
      <c r="C698" s="20"/>
    </row>
    <row r="699">
      <c r="A699" s="20"/>
      <c r="C699" s="20"/>
    </row>
    <row r="700">
      <c r="A700" s="20"/>
      <c r="C700" s="20"/>
    </row>
    <row r="701">
      <c r="A701" s="20"/>
      <c r="C701" s="20"/>
    </row>
    <row r="702">
      <c r="A702" s="20"/>
      <c r="C702" s="20"/>
    </row>
    <row r="703">
      <c r="A703" s="20"/>
      <c r="C703" s="20"/>
    </row>
    <row r="704">
      <c r="A704" s="20"/>
      <c r="C704" s="20"/>
    </row>
    <row r="705">
      <c r="A705" s="20"/>
      <c r="C705" s="20"/>
    </row>
    <row r="706">
      <c r="A706" s="20"/>
      <c r="C706" s="20"/>
    </row>
    <row r="707">
      <c r="A707" s="20"/>
      <c r="C707" s="20"/>
    </row>
    <row r="708">
      <c r="A708" s="20"/>
      <c r="C708" s="20"/>
    </row>
    <row r="709">
      <c r="A709" s="20"/>
      <c r="C709" s="20"/>
    </row>
    <row r="710">
      <c r="A710" s="20"/>
      <c r="C710" s="20"/>
    </row>
    <row r="711">
      <c r="A711" s="20"/>
      <c r="C711" s="20"/>
    </row>
    <row r="712">
      <c r="A712" s="20"/>
      <c r="C712" s="20"/>
    </row>
    <row r="713">
      <c r="A713" s="20"/>
      <c r="C713" s="20"/>
    </row>
    <row r="714">
      <c r="A714" s="20"/>
      <c r="C714" s="20"/>
    </row>
    <row r="715">
      <c r="A715" s="20"/>
      <c r="C715" s="20"/>
    </row>
    <row r="716">
      <c r="A716" s="20"/>
      <c r="C716" s="20"/>
    </row>
    <row r="717">
      <c r="A717" s="20"/>
      <c r="C717" s="20"/>
    </row>
    <row r="718">
      <c r="A718" s="20"/>
      <c r="C718" s="20"/>
    </row>
    <row r="719">
      <c r="A719" s="20"/>
      <c r="C719" s="20"/>
    </row>
    <row r="720">
      <c r="A720" s="20"/>
      <c r="C720" s="20"/>
    </row>
    <row r="721">
      <c r="A721" s="20"/>
      <c r="C721" s="20"/>
    </row>
    <row r="722">
      <c r="A722" s="20"/>
      <c r="C722" s="20"/>
    </row>
    <row r="723">
      <c r="A723" s="20"/>
      <c r="C723" s="20"/>
    </row>
    <row r="724">
      <c r="A724" s="20"/>
      <c r="C724" s="20"/>
    </row>
    <row r="725">
      <c r="A725" s="20"/>
      <c r="C725" s="20"/>
    </row>
    <row r="726">
      <c r="A726" s="20"/>
      <c r="C726" s="20"/>
    </row>
    <row r="727">
      <c r="A727" s="20"/>
      <c r="C727" s="20"/>
    </row>
    <row r="728">
      <c r="A728" s="20"/>
      <c r="C728" s="20"/>
    </row>
    <row r="729">
      <c r="A729" s="20"/>
      <c r="C729" s="20"/>
    </row>
    <row r="730">
      <c r="A730" s="20"/>
      <c r="C730" s="20"/>
    </row>
    <row r="731">
      <c r="A731" s="20"/>
      <c r="C731" s="20"/>
    </row>
    <row r="732">
      <c r="A732" s="20"/>
      <c r="C732" s="20"/>
    </row>
    <row r="733">
      <c r="A733" s="20"/>
      <c r="C733" s="20"/>
    </row>
    <row r="734">
      <c r="A734" s="20"/>
      <c r="C734" s="20"/>
    </row>
    <row r="735">
      <c r="A735" s="20"/>
      <c r="C735" s="20"/>
    </row>
    <row r="736">
      <c r="A736" s="20"/>
      <c r="C736" s="20"/>
    </row>
    <row r="737">
      <c r="A737" s="20"/>
      <c r="C737" s="20"/>
    </row>
    <row r="738">
      <c r="A738" s="20"/>
      <c r="C738" s="20"/>
    </row>
    <row r="739">
      <c r="A739" s="20"/>
      <c r="C739" s="20"/>
    </row>
    <row r="740">
      <c r="A740" s="20"/>
      <c r="C740" s="20"/>
    </row>
    <row r="741">
      <c r="A741" s="20"/>
      <c r="C741" s="20"/>
    </row>
    <row r="742">
      <c r="A742" s="20"/>
      <c r="C742" s="20"/>
    </row>
    <row r="743">
      <c r="A743" s="20"/>
      <c r="C743" s="20"/>
    </row>
    <row r="744">
      <c r="A744" s="20"/>
      <c r="C744" s="20"/>
    </row>
    <row r="745">
      <c r="A745" s="20"/>
      <c r="C745" s="20"/>
    </row>
    <row r="746">
      <c r="A746" s="20"/>
      <c r="C746" s="20"/>
    </row>
    <row r="747">
      <c r="A747" s="20"/>
      <c r="C747" s="20"/>
    </row>
    <row r="748">
      <c r="A748" s="20"/>
      <c r="C748" s="20"/>
    </row>
    <row r="749">
      <c r="A749" s="20"/>
      <c r="C749" s="20"/>
    </row>
    <row r="750">
      <c r="A750" s="20"/>
      <c r="C750" s="20"/>
    </row>
    <row r="751">
      <c r="A751" s="20"/>
      <c r="C751" s="20"/>
    </row>
    <row r="752">
      <c r="A752" s="20"/>
      <c r="C752" s="20"/>
    </row>
    <row r="753">
      <c r="A753" s="20"/>
      <c r="C753" s="20"/>
    </row>
    <row r="754">
      <c r="A754" s="20"/>
      <c r="C754" s="20"/>
    </row>
    <row r="755">
      <c r="A755" s="20"/>
      <c r="C755" s="20"/>
    </row>
    <row r="756">
      <c r="A756" s="20"/>
      <c r="C756" s="20"/>
    </row>
    <row r="757">
      <c r="A757" s="20"/>
      <c r="C757" s="20"/>
    </row>
    <row r="758">
      <c r="A758" s="20"/>
      <c r="C758" s="20"/>
    </row>
    <row r="759">
      <c r="A759" s="20"/>
      <c r="C759" s="20"/>
    </row>
    <row r="760">
      <c r="A760" s="20"/>
      <c r="C760" s="20"/>
    </row>
    <row r="761">
      <c r="A761" s="20"/>
      <c r="C761" s="20"/>
    </row>
    <row r="762">
      <c r="A762" s="20"/>
      <c r="C762" s="20"/>
    </row>
    <row r="763">
      <c r="A763" s="20"/>
      <c r="C763" s="20"/>
    </row>
    <row r="764">
      <c r="A764" s="20"/>
      <c r="C764" s="20"/>
    </row>
    <row r="765">
      <c r="A765" s="20"/>
      <c r="C765" s="20"/>
    </row>
    <row r="766">
      <c r="A766" s="20"/>
      <c r="C766" s="20"/>
    </row>
    <row r="767">
      <c r="A767" s="20"/>
      <c r="C767" s="20"/>
    </row>
    <row r="768">
      <c r="A768" s="20"/>
      <c r="C768" s="20"/>
    </row>
    <row r="769">
      <c r="A769" s="20"/>
      <c r="C769" s="20"/>
    </row>
    <row r="770">
      <c r="A770" s="20"/>
      <c r="C770" s="20"/>
    </row>
    <row r="771">
      <c r="A771" s="20"/>
      <c r="C771" s="20"/>
    </row>
    <row r="772">
      <c r="A772" s="20"/>
      <c r="C772" s="20"/>
    </row>
    <row r="773">
      <c r="A773" s="20"/>
      <c r="C773" s="20"/>
    </row>
    <row r="774">
      <c r="A774" s="20"/>
      <c r="C774" s="20"/>
    </row>
    <row r="775">
      <c r="A775" s="20"/>
      <c r="C775" s="20"/>
    </row>
    <row r="776">
      <c r="A776" s="20"/>
      <c r="C776" s="20"/>
    </row>
    <row r="777">
      <c r="A777" s="20"/>
      <c r="C777" s="20"/>
    </row>
    <row r="778">
      <c r="A778" s="20"/>
      <c r="C778" s="20"/>
    </row>
    <row r="779">
      <c r="A779" s="20"/>
      <c r="C779" s="20"/>
    </row>
    <row r="780">
      <c r="A780" s="20"/>
      <c r="C780" s="20"/>
    </row>
    <row r="781">
      <c r="A781" s="20"/>
      <c r="C781" s="20"/>
    </row>
    <row r="782">
      <c r="A782" s="20"/>
      <c r="C782" s="20"/>
    </row>
    <row r="783">
      <c r="A783" s="20"/>
      <c r="C783" s="20"/>
    </row>
    <row r="784">
      <c r="A784" s="20"/>
      <c r="C784" s="20"/>
    </row>
    <row r="785">
      <c r="A785" s="20"/>
      <c r="C785" s="20"/>
    </row>
    <row r="786">
      <c r="A786" s="20"/>
      <c r="C786" s="20"/>
    </row>
    <row r="787">
      <c r="A787" s="20"/>
      <c r="C787" s="20"/>
    </row>
    <row r="788">
      <c r="A788" s="20"/>
      <c r="C788" s="20"/>
    </row>
    <row r="789">
      <c r="A789" s="20"/>
      <c r="C789" s="20"/>
    </row>
    <row r="790">
      <c r="A790" s="20"/>
      <c r="C790" s="20"/>
    </row>
    <row r="791">
      <c r="A791" s="20"/>
      <c r="C791" s="20"/>
    </row>
    <row r="792">
      <c r="A792" s="20"/>
      <c r="C792" s="20"/>
    </row>
    <row r="793">
      <c r="A793" s="20"/>
      <c r="C793" s="20"/>
    </row>
    <row r="794">
      <c r="A794" s="20"/>
      <c r="C794" s="20"/>
    </row>
    <row r="795">
      <c r="A795" s="20"/>
      <c r="C795" s="20"/>
    </row>
    <row r="796">
      <c r="A796" s="20"/>
      <c r="C796" s="20"/>
    </row>
    <row r="797">
      <c r="A797" s="20"/>
      <c r="C797" s="20"/>
    </row>
    <row r="798">
      <c r="A798" s="20"/>
      <c r="C798" s="20"/>
    </row>
    <row r="799">
      <c r="A799" s="20"/>
      <c r="C799" s="20"/>
    </row>
    <row r="800">
      <c r="A800" s="20"/>
      <c r="C800" s="20"/>
    </row>
    <row r="801">
      <c r="A801" s="20"/>
      <c r="C801" s="20"/>
    </row>
    <row r="802">
      <c r="A802" s="20"/>
      <c r="C802" s="20"/>
    </row>
    <row r="803">
      <c r="A803" s="20"/>
      <c r="C803" s="20"/>
    </row>
    <row r="804">
      <c r="A804" s="20"/>
      <c r="C804" s="20"/>
    </row>
    <row r="805">
      <c r="A805" s="20"/>
      <c r="C805" s="20"/>
    </row>
    <row r="806">
      <c r="A806" s="20"/>
      <c r="C806" s="20"/>
    </row>
    <row r="807">
      <c r="A807" s="20"/>
      <c r="C807" s="20"/>
    </row>
    <row r="808">
      <c r="A808" s="20"/>
      <c r="C808" s="20"/>
    </row>
    <row r="809">
      <c r="A809" s="20"/>
      <c r="C809" s="20"/>
    </row>
    <row r="810">
      <c r="A810" s="20"/>
      <c r="C810" s="20"/>
    </row>
    <row r="811">
      <c r="A811" s="20"/>
      <c r="C811" s="20"/>
    </row>
    <row r="812">
      <c r="A812" s="20"/>
      <c r="C812" s="20"/>
    </row>
    <row r="813">
      <c r="A813" s="20"/>
      <c r="C813" s="20"/>
    </row>
    <row r="814">
      <c r="A814" s="20"/>
      <c r="C814" s="20"/>
    </row>
    <row r="815">
      <c r="A815" s="20"/>
      <c r="C815" s="20"/>
    </row>
    <row r="816">
      <c r="A816" s="20"/>
      <c r="C816" s="20"/>
    </row>
    <row r="817">
      <c r="A817" s="20"/>
      <c r="C817" s="20"/>
    </row>
    <row r="818">
      <c r="A818" s="20"/>
      <c r="C818" s="20"/>
    </row>
    <row r="819">
      <c r="A819" s="20"/>
      <c r="C819" s="20"/>
    </row>
    <row r="820">
      <c r="A820" s="20"/>
      <c r="C820" s="20"/>
    </row>
    <row r="821">
      <c r="A821" s="20"/>
      <c r="C821" s="20"/>
    </row>
    <row r="822">
      <c r="A822" s="20"/>
      <c r="C822" s="20"/>
    </row>
    <row r="823">
      <c r="A823" s="20"/>
      <c r="C823" s="20"/>
    </row>
    <row r="824">
      <c r="A824" s="20"/>
      <c r="C824" s="20"/>
    </row>
    <row r="825">
      <c r="A825" s="20"/>
      <c r="C825" s="20"/>
    </row>
    <row r="826">
      <c r="A826" s="20"/>
      <c r="C826" s="20"/>
    </row>
    <row r="827">
      <c r="A827" s="20"/>
      <c r="C827" s="20"/>
    </row>
    <row r="828">
      <c r="A828" s="20"/>
      <c r="C828" s="20"/>
    </row>
    <row r="829">
      <c r="A829" s="20"/>
      <c r="C829" s="20"/>
    </row>
    <row r="830">
      <c r="A830" s="20"/>
      <c r="C830" s="20"/>
    </row>
    <row r="831">
      <c r="A831" s="20"/>
      <c r="C831" s="20"/>
    </row>
    <row r="832">
      <c r="A832" s="20"/>
      <c r="C832" s="20"/>
    </row>
    <row r="833">
      <c r="A833" s="20"/>
      <c r="C833" s="20"/>
    </row>
    <row r="834">
      <c r="A834" s="20"/>
      <c r="C834" s="20"/>
    </row>
    <row r="835">
      <c r="A835" s="20"/>
      <c r="C835" s="20"/>
    </row>
    <row r="836">
      <c r="A836" s="20"/>
      <c r="C836" s="20"/>
    </row>
    <row r="837">
      <c r="A837" s="20"/>
      <c r="C837" s="20"/>
    </row>
    <row r="838">
      <c r="A838" s="20"/>
      <c r="C838" s="20"/>
    </row>
    <row r="839">
      <c r="A839" s="20"/>
      <c r="C839" s="20"/>
    </row>
    <row r="840">
      <c r="A840" s="20"/>
      <c r="C840" s="20"/>
    </row>
    <row r="841">
      <c r="A841" s="20"/>
      <c r="C841" s="20"/>
    </row>
    <row r="842">
      <c r="A842" s="20"/>
      <c r="C842" s="20"/>
    </row>
    <row r="843">
      <c r="A843" s="20"/>
      <c r="C843" s="20"/>
    </row>
    <row r="844">
      <c r="A844" s="20"/>
      <c r="C844" s="20"/>
    </row>
    <row r="845">
      <c r="A845" s="20"/>
      <c r="C845" s="20"/>
    </row>
    <row r="846">
      <c r="A846" s="20"/>
      <c r="C846" s="20"/>
    </row>
    <row r="847">
      <c r="A847" s="20"/>
      <c r="C847" s="20"/>
    </row>
    <row r="848">
      <c r="A848" s="20"/>
      <c r="C848" s="20"/>
    </row>
    <row r="849">
      <c r="A849" s="20"/>
      <c r="C849" s="20"/>
    </row>
    <row r="850">
      <c r="A850" s="20"/>
      <c r="C850" s="20"/>
    </row>
    <row r="851">
      <c r="A851" s="20"/>
      <c r="C851" s="20"/>
    </row>
    <row r="852">
      <c r="A852" s="20"/>
      <c r="C852" s="20"/>
    </row>
    <row r="853">
      <c r="A853" s="20"/>
      <c r="C853" s="20"/>
    </row>
    <row r="854">
      <c r="A854" s="20"/>
      <c r="C854" s="20"/>
    </row>
    <row r="855">
      <c r="A855" s="20"/>
      <c r="C855" s="20"/>
    </row>
    <row r="856">
      <c r="A856" s="20"/>
      <c r="C856" s="20"/>
    </row>
    <row r="857">
      <c r="A857" s="20"/>
      <c r="C857" s="20"/>
    </row>
    <row r="858">
      <c r="A858" s="20"/>
      <c r="C858" s="20"/>
    </row>
    <row r="859">
      <c r="A859" s="20"/>
      <c r="C859" s="20"/>
    </row>
    <row r="860">
      <c r="A860" s="20"/>
      <c r="C860" s="20"/>
    </row>
    <row r="861">
      <c r="A861" s="20"/>
      <c r="C861" s="20"/>
    </row>
    <row r="862">
      <c r="A862" s="20"/>
      <c r="C862" s="20"/>
    </row>
    <row r="863">
      <c r="A863" s="20"/>
      <c r="C863" s="20"/>
    </row>
    <row r="864">
      <c r="A864" s="20"/>
      <c r="C864" s="20"/>
    </row>
    <row r="865">
      <c r="A865" s="20"/>
      <c r="C865" s="20"/>
    </row>
    <row r="866">
      <c r="A866" s="20"/>
      <c r="C866" s="20"/>
    </row>
    <row r="867">
      <c r="A867" s="20"/>
      <c r="C867" s="20"/>
    </row>
    <row r="868">
      <c r="A868" s="20"/>
      <c r="C868" s="20"/>
    </row>
    <row r="869">
      <c r="A869" s="20"/>
      <c r="C869" s="20"/>
    </row>
    <row r="870">
      <c r="A870" s="20"/>
      <c r="C870" s="20"/>
    </row>
    <row r="871">
      <c r="A871" s="20"/>
      <c r="C871" s="20"/>
    </row>
    <row r="872">
      <c r="A872" s="20"/>
      <c r="C872" s="20"/>
    </row>
    <row r="873">
      <c r="A873" s="20"/>
      <c r="C873" s="20"/>
    </row>
    <row r="874">
      <c r="A874" s="20"/>
      <c r="C874" s="20"/>
    </row>
    <row r="875">
      <c r="A875" s="20"/>
      <c r="C875" s="20"/>
    </row>
    <row r="876">
      <c r="A876" s="20"/>
      <c r="C876" s="20"/>
    </row>
    <row r="877">
      <c r="A877" s="20"/>
      <c r="C877" s="20"/>
    </row>
    <row r="878">
      <c r="A878" s="20"/>
      <c r="C878" s="20"/>
    </row>
    <row r="879">
      <c r="A879" s="20"/>
      <c r="C879" s="20"/>
    </row>
    <row r="880">
      <c r="A880" s="20"/>
      <c r="C880" s="20"/>
    </row>
    <row r="881">
      <c r="A881" s="20"/>
      <c r="C881" s="20"/>
    </row>
    <row r="882">
      <c r="A882" s="20"/>
      <c r="C882" s="20"/>
    </row>
    <row r="883">
      <c r="A883" s="20"/>
      <c r="C883" s="20"/>
    </row>
    <row r="884">
      <c r="A884" s="20"/>
      <c r="C884" s="20"/>
    </row>
    <row r="885">
      <c r="A885" s="20"/>
      <c r="C885" s="20"/>
    </row>
    <row r="886">
      <c r="A886" s="20"/>
      <c r="C886" s="20"/>
    </row>
    <row r="887">
      <c r="A887" s="20"/>
      <c r="C887" s="20"/>
    </row>
    <row r="888">
      <c r="A888" s="20"/>
      <c r="C888" s="20"/>
    </row>
    <row r="889">
      <c r="A889" s="20"/>
      <c r="C889" s="20"/>
    </row>
    <row r="890">
      <c r="A890" s="20"/>
      <c r="C890" s="20"/>
    </row>
    <row r="891">
      <c r="A891" s="20"/>
      <c r="C891" s="20"/>
    </row>
    <row r="892">
      <c r="A892" s="20"/>
      <c r="C892" s="20"/>
    </row>
    <row r="893">
      <c r="A893" s="20"/>
      <c r="C893" s="20"/>
    </row>
    <row r="894">
      <c r="A894" s="20"/>
      <c r="C894" s="20"/>
    </row>
    <row r="895">
      <c r="A895" s="20"/>
      <c r="C895" s="20"/>
    </row>
    <row r="896">
      <c r="A896" s="20"/>
      <c r="C896" s="20"/>
    </row>
    <row r="897">
      <c r="A897" s="20"/>
      <c r="C897" s="20"/>
    </row>
    <row r="898">
      <c r="A898" s="20"/>
      <c r="C898" s="20"/>
    </row>
    <row r="899">
      <c r="A899" s="20"/>
      <c r="C899" s="20"/>
    </row>
    <row r="900">
      <c r="A900" s="20"/>
      <c r="C900" s="20"/>
    </row>
    <row r="901">
      <c r="A901" s="20"/>
      <c r="C901" s="20"/>
    </row>
    <row r="902">
      <c r="A902" s="20"/>
      <c r="C902" s="20"/>
    </row>
    <row r="903">
      <c r="A903" s="20"/>
      <c r="C903" s="20"/>
    </row>
    <row r="904">
      <c r="A904" s="20"/>
      <c r="C904" s="20"/>
    </row>
    <row r="905">
      <c r="A905" s="20"/>
      <c r="C905" s="20"/>
    </row>
    <row r="906">
      <c r="A906" s="20"/>
      <c r="C906" s="20"/>
    </row>
    <row r="907">
      <c r="A907" s="20"/>
      <c r="C907" s="20"/>
    </row>
    <row r="908">
      <c r="A908" s="20"/>
      <c r="C908" s="20"/>
    </row>
    <row r="909">
      <c r="A909" s="20"/>
      <c r="C909" s="20"/>
    </row>
    <row r="910">
      <c r="A910" s="20"/>
      <c r="C910" s="20"/>
    </row>
    <row r="911">
      <c r="A911" s="20"/>
      <c r="C911" s="20"/>
    </row>
    <row r="912">
      <c r="A912" s="20"/>
      <c r="C912" s="20"/>
    </row>
    <row r="913">
      <c r="A913" s="20"/>
      <c r="C913" s="20"/>
    </row>
    <row r="914">
      <c r="A914" s="20"/>
      <c r="C914" s="20"/>
    </row>
    <row r="915">
      <c r="A915" s="20"/>
      <c r="C915" s="20"/>
    </row>
    <row r="916">
      <c r="A916" s="20"/>
      <c r="C916" s="20"/>
    </row>
    <row r="917">
      <c r="A917" s="20"/>
      <c r="C917" s="20"/>
    </row>
    <row r="918">
      <c r="A918" s="20"/>
      <c r="C918" s="20"/>
    </row>
    <row r="919">
      <c r="A919" s="20"/>
      <c r="C919" s="20"/>
    </row>
    <row r="920">
      <c r="A920" s="20"/>
      <c r="C920" s="20"/>
    </row>
    <row r="921">
      <c r="A921" s="20"/>
      <c r="C921" s="20"/>
    </row>
    <row r="922">
      <c r="A922" s="20"/>
      <c r="C922" s="20"/>
    </row>
    <row r="923">
      <c r="A923" s="20"/>
      <c r="C923" s="20"/>
    </row>
    <row r="924">
      <c r="A924" s="20"/>
      <c r="C924" s="20"/>
    </row>
    <row r="925">
      <c r="A925" s="20"/>
      <c r="C925" s="20"/>
    </row>
    <row r="926">
      <c r="A926" s="20"/>
      <c r="C926" s="20"/>
    </row>
    <row r="927">
      <c r="A927" s="20"/>
      <c r="C927" s="20"/>
    </row>
    <row r="928">
      <c r="A928" s="20"/>
      <c r="C928" s="20"/>
    </row>
    <row r="929">
      <c r="A929" s="20"/>
      <c r="C929" s="20"/>
    </row>
    <row r="930">
      <c r="A930" s="20"/>
      <c r="C930" s="20"/>
    </row>
    <row r="931">
      <c r="A931" s="20"/>
      <c r="C931" s="20"/>
    </row>
    <row r="932">
      <c r="A932" s="20"/>
      <c r="C932" s="20"/>
    </row>
    <row r="933">
      <c r="A933" s="20"/>
      <c r="C933" s="20"/>
    </row>
    <row r="934">
      <c r="A934" s="20"/>
      <c r="C934" s="20"/>
    </row>
    <row r="935">
      <c r="A935" s="20"/>
      <c r="C935" s="20"/>
    </row>
    <row r="936">
      <c r="A936" s="20"/>
      <c r="C936" s="20"/>
    </row>
    <row r="937">
      <c r="A937" s="20"/>
      <c r="C937" s="20"/>
    </row>
    <row r="938">
      <c r="A938" s="20"/>
      <c r="C938" s="20"/>
    </row>
    <row r="939">
      <c r="A939" s="20"/>
      <c r="C939" s="20"/>
    </row>
    <row r="940">
      <c r="A940" s="20"/>
      <c r="C940" s="20"/>
    </row>
    <row r="941">
      <c r="A941" s="20"/>
      <c r="C941" s="20"/>
    </row>
    <row r="942">
      <c r="A942" s="20"/>
      <c r="C942" s="20"/>
    </row>
    <row r="943">
      <c r="A943" s="20"/>
      <c r="C943" s="20"/>
    </row>
    <row r="944">
      <c r="A944" s="20"/>
      <c r="C944" s="20"/>
    </row>
    <row r="945">
      <c r="A945" s="20"/>
      <c r="C945" s="20"/>
    </row>
    <row r="946">
      <c r="A946" s="20"/>
      <c r="C946" s="20"/>
    </row>
    <row r="947">
      <c r="A947" s="20"/>
      <c r="C947" s="20"/>
    </row>
    <row r="948">
      <c r="A948" s="20"/>
      <c r="C948" s="20"/>
    </row>
    <row r="949">
      <c r="A949" s="20"/>
      <c r="C949" s="20"/>
    </row>
    <row r="950">
      <c r="A950" s="20"/>
      <c r="C950" s="20"/>
    </row>
    <row r="951">
      <c r="A951" s="20"/>
      <c r="C951" s="20"/>
    </row>
    <row r="952">
      <c r="A952" s="20"/>
      <c r="C952" s="20"/>
    </row>
    <row r="953">
      <c r="A953" s="20"/>
      <c r="C953" s="20"/>
    </row>
    <row r="954">
      <c r="A954" s="20"/>
      <c r="C954" s="20"/>
    </row>
    <row r="955">
      <c r="A955" s="20"/>
      <c r="C955" s="20"/>
    </row>
    <row r="956">
      <c r="A956" s="20"/>
      <c r="C956" s="20"/>
    </row>
    <row r="957">
      <c r="A957" s="20"/>
      <c r="C957" s="20"/>
    </row>
    <row r="958">
      <c r="A958" s="20"/>
      <c r="C958" s="20"/>
    </row>
    <row r="959">
      <c r="A959" s="20"/>
      <c r="C959" s="20"/>
    </row>
    <row r="960">
      <c r="A960" s="20"/>
      <c r="C960" s="20"/>
    </row>
    <row r="961">
      <c r="A961" s="20"/>
      <c r="C961" s="20"/>
    </row>
    <row r="962">
      <c r="A962" s="20"/>
      <c r="C962" s="20"/>
    </row>
    <row r="963">
      <c r="A963" s="20"/>
      <c r="C963" s="20"/>
    </row>
    <row r="964">
      <c r="A964" s="20"/>
      <c r="C964" s="20"/>
    </row>
    <row r="965">
      <c r="A965" s="20"/>
      <c r="C965" s="20"/>
    </row>
    <row r="966">
      <c r="A966" s="20"/>
      <c r="C966" s="20"/>
    </row>
    <row r="967">
      <c r="A967" s="20"/>
      <c r="C967" s="20"/>
    </row>
    <row r="968">
      <c r="A968" s="20"/>
      <c r="C968" s="20"/>
    </row>
    <row r="969">
      <c r="A969" s="20"/>
      <c r="C969" s="20"/>
    </row>
    <row r="970">
      <c r="A970" s="20"/>
      <c r="C970" s="20"/>
    </row>
    <row r="971">
      <c r="A971" s="20"/>
      <c r="C971" s="20"/>
    </row>
    <row r="972">
      <c r="A972" s="20"/>
      <c r="C972" s="20"/>
    </row>
    <row r="973">
      <c r="A973" s="20"/>
      <c r="C973" s="20"/>
    </row>
    <row r="974">
      <c r="A974" s="20"/>
      <c r="C974" s="20"/>
    </row>
    <row r="975">
      <c r="A975" s="20"/>
      <c r="C975" s="20"/>
    </row>
    <row r="976">
      <c r="A976" s="20"/>
      <c r="C976" s="20"/>
    </row>
    <row r="977">
      <c r="A977" s="20"/>
      <c r="C977" s="20"/>
    </row>
    <row r="978">
      <c r="A978" s="20"/>
      <c r="C978" s="20"/>
    </row>
    <row r="979">
      <c r="A979" s="20"/>
      <c r="C979" s="20"/>
    </row>
    <row r="980">
      <c r="A980" s="20"/>
      <c r="C980" s="20"/>
    </row>
    <row r="981">
      <c r="A981" s="20"/>
      <c r="C981" s="20"/>
    </row>
    <row r="982">
      <c r="A982" s="20"/>
      <c r="C982" s="20"/>
    </row>
    <row r="983">
      <c r="A983" s="20"/>
      <c r="C983" s="20"/>
    </row>
    <row r="984">
      <c r="A984" s="20"/>
      <c r="C984" s="20"/>
    </row>
    <row r="985">
      <c r="A985" s="20"/>
      <c r="C985" s="20"/>
    </row>
    <row r="986">
      <c r="A986" s="20"/>
      <c r="C986" s="20"/>
    </row>
    <row r="987">
      <c r="A987" s="20"/>
      <c r="C987" s="20"/>
    </row>
    <row r="988">
      <c r="A988" s="20"/>
      <c r="C988" s="20"/>
    </row>
    <row r="989">
      <c r="A989" s="20"/>
      <c r="C989" s="20"/>
    </row>
    <row r="990">
      <c r="A990" s="20"/>
      <c r="C990" s="20"/>
    </row>
    <row r="991">
      <c r="A991" s="20"/>
      <c r="C991" s="20"/>
    </row>
    <row r="992">
      <c r="A992" s="20"/>
      <c r="C992" s="20"/>
    </row>
    <row r="993">
      <c r="A993" s="20"/>
      <c r="C993" s="20"/>
    </row>
    <row r="994">
      <c r="A994" s="20"/>
      <c r="C994" s="20"/>
    </row>
    <row r="995">
      <c r="A995" s="20"/>
      <c r="C995" s="20"/>
    </row>
    <row r="996">
      <c r="A996" s="20"/>
      <c r="C996" s="20"/>
    </row>
    <row r="997">
      <c r="A997" s="20"/>
      <c r="C997" s="20"/>
    </row>
    <row r="998">
      <c r="A998" s="20"/>
      <c r="C998" s="20"/>
    </row>
    <row r="999">
      <c r="A999" s="20"/>
      <c r="C999" s="20"/>
    </row>
    <row r="1000">
      <c r="A1000" s="20"/>
      <c r="C1000" s="20"/>
    </row>
    <row r="1001">
      <c r="A1001" s="20"/>
      <c r="C1001" s="20"/>
    </row>
    <row r="1002">
      <c r="A1002" s="20"/>
      <c r="C1002" s="20"/>
    </row>
    <row r="1003">
      <c r="A1003" s="20"/>
      <c r="C1003" s="20"/>
    </row>
    <row r="1004">
      <c r="A1004" s="20"/>
      <c r="C1004" s="20"/>
    </row>
  </sheetData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2"/>
    <hyperlink r:id="rId8" ref="D13"/>
    <hyperlink r:id="rId9" ref="D18"/>
    <hyperlink r:id="rId10" ref="D20"/>
    <hyperlink r:id="rId11" ref="D21"/>
    <hyperlink r:id="rId12" ref="D22"/>
    <hyperlink r:id="rId13" ref="D23"/>
    <hyperlink r:id="rId14" ref="D24"/>
    <hyperlink r:id="rId15" ref="D25"/>
    <hyperlink r:id="rId16" ref="D26"/>
    <hyperlink r:id="rId17" ref="D27"/>
    <hyperlink r:id="rId18" ref="D28"/>
    <hyperlink r:id="rId19" ref="D29"/>
    <hyperlink r:id="rId20" ref="D30"/>
    <hyperlink r:id="rId21" ref="D31"/>
    <hyperlink r:id="rId22" ref="D32"/>
    <hyperlink r:id="rId23" ref="D33"/>
    <hyperlink r:id="rId24" ref="D34"/>
    <hyperlink r:id="rId25" ref="D35"/>
    <hyperlink r:id="rId26" ref="D36"/>
    <hyperlink r:id="rId27" ref="D37"/>
    <hyperlink r:id="rId28" ref="D38"/>
    <hyperlink r:id="rId29" ref="D39"/>
    <hyperlink r:id="rId30" ref="D40"/>
    <hyperlink r:id="rId31" ref="D41"/>
    <hyperlink r:id="rId32" ref="D42"/>
    <hyperlink r:id="rId33" ref="D43"/>
    <hyperlink r:id="rId34" ref="D44"/>
    <hyperlink r:id="rId35" ref="D48"/>
    <hyperlink r:id="rId36" ref="D49"/>
    <hyperlink r:id="rId37" ref="D50"/>
    <hyperlink r:id="rId38" ref="D51"/>
    <hyperlink r:id="rId39" ref="D58"/>
    <hyperlink r:id="rId40" ref="D59"/>
    <hyperlink r:id="rId41" ref="D60"/>
    <hyperlink r:id="rId42" ref="D61"/>
    <hyperlink r:id="rId43" ref="D62"/>
    <hyperlink r:id="rId44" ref="D63"/>
    <hyperlink r:id="rId45" ref="D64"/>
    <hyperlink r:id="rId46" ref="D65"/>
    <hyperlink r:id="rId47" ref="D66"/>
    <hyperlink r:id="rId48" ref="D70"/>
    <hyperlink r:id="rId49" ref="D71"/>
    <hyperlink r:id="rId50" ref="D73"/>
    <hyperlink r:id="rId51" ref="D74"/>
    <hyperlink r:id="rId52" ref="D75"/>
    <hyperlink r:id="rId53" ref="D76"/>
    <hyperlink r:id="rId54" ref="D77"/>
    <hyperlink r:id="rId55" ref="D78"/>
    <hyperlink r:id="rId56" ref="D79"/>
    <hyperlink r:id="rId57" ref="D80"/>
    <hyperlink r:id="rId58" ref="D82"/>
    <hyperlink r:id="rId59" ref="D83"/>
    <hyperlink r:id="rId60" ref="D84"/>
    <hyperlink r:id="rId61" ref="D85"/>
    <hyperlink r:id="rId62" ref="D87"/>
    <hyperlink r:id="rId63" ref="D89"/>
    <hyperlink r:id="rId64" ref="D90"/>
    <hyperlink r:id="rId65" ref="D91"/>
    <hyperlink r:id="rId66" ref="D92"/>
    <hyperlink r:id="rId67" ref="D93"/>
    <hyperlink r:id="rId68" ref="D97"/>
    <hyperlink r:id="rId69" ref="D98"/>
    <hyperlink r:id="rId70" ref="D99"/>
    <hyperlink r:id="rId71" ref="D100"/>
    <hyperlink r:id="rId72" ref="D101"/>
    <hyperlink r:id="rId73" ref="D102"/>
    <hyperlink r:id="rId74" ref="D103"/>
    <hyperlink r:id="rId75" ref="D104"/>
    <hyperlink r:id="rId76" ref="D106"/>
    <hyperlink r:id="rId77" ref="D107"/>
  </hyperlinks>
  <drawing r:id="rId7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36.14"/>
    <col customWidth="1" min="3" max="3" width="24.29"/>
    <col customWidth="1" min="4" max="4" width="29.14"/>
    <col customWidth="1" min="6" max="6" width="31.71"/>
    <col customWidth="1" min="7" max="7" width="38.71"/>
    <col customWidth="1" min="8" max="8" width="40.29"/>
  </cols>
  <sheetData>
    <row r="1">
      <c r="A1" s="158" t="s">
        <v>24</v>
      </c>
      <c r="B1" s="158" t="s">
        <v>565</v>
      </c>
      <c r="C1" s="158" t="s">
        <v>566</v>
      </c>
      <c r="D1" s="158" t="s">
        <v>567</v>
      </c>
      <c r="E1" s="158" t="s">
        <v>568</v>
      </c>
      <c r="F1" s="159" t="s">
        <v>569</v>
      </c>
      <c r="G1" s="160"/>
      <c r="H1" s="160"/>
      <c r="I1" s="161"/>
      <c r="J1" s="162"/>
      <c r="K1" s="163"/>
      <c r="L1" s="164"/>
      <c r="M1" s="164"/>
      <c r="N1" s="158"/>
      <c r="O1" s="160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>
      <c r="A2" s="165" t="s">
        <v>570</v>
      </c>
      <c r="B2" s="120" t="s">
        <v>571</v>
      </c>
      <c r="C2" s="166">
        <v>9.19</v>
      </c>
      <c r="D2" s="166">
        <v>4.72714598</v>
      </c>
      <c r="E2" s="166">
        <f t="shared" ref="E2:E10" si="1">0+$J$2*$J$3*LN(C2/D2)</f>
        <v>1.71340527</v>
      </c>
      <c r="F2" s="160">
        <f t="shared" ref="F2:F10" si="2">EXP(-E2/($J$2*$J$3))
</f>
        <v>0.5143793232</v>
      </c>
      <c r="G2" s="166"/>
      <c r="H2" s="167"/>
      <c r="I2" s="161" t="s">
        <v>572</v>
      </c>
      <c r="J2" s="162">
        <v>310.15</v>
      </c>
      <c r="K2" s="163"/>
      <c r="L2" s="168"/>
      <c r="M2" s="169"/>
      <c r="N2" s="165"/>
      <c r="O2" s="167"/>
    </row>
    <row r="3">
      <c r="A3" s="165" t="s">
        <v>573</v>
      </c>
      <c r="B3" s="120" t="s">
        <v>574</v>
      </c>
      <c r="C3" s="166">
        <v>0.48</v>
      </c>
      <c r="D3" s="166">
        <v>1.34</v>
      </c>
      <c r="E3" s="166">
        <f t="shared" si="1"/>
        <v>-2.64600389</v>
      </c>
      <c r="F3" s="160">
        <f t="shared" si="2"/>
        <v>2.791666667</v>
      </c>
      <c r="G3" s="170"/>
      <c r="I3" s="171" t="s">
        <v>575</v>
      </c>
      <c r="J3" s="172">
        <v>0.00831</v>
      </c>
      <c r="K3" s="173"/>
      <c r="L3" s="174"/>
      <c r="M3" s="169"/>
      <c r="N3" s="170"/>
    </row>
    <row r="4">
      <c r="A4" s="165" t="s">
        <v>40</v>
      </c>
      <c r="B4" s="120" t="s">
        <v>41</v>
      </c>
      <c r="C4" s="166">
        <v>0.14</v>
      </c>
      <c r="D4" s="166">
        <v>0.386553505</v>
      </c>
      <c r="E4" s="166">
        <f t="shared" si="1"/>
        <v>-2.617624937</v>
      </c>
      <c r="F4" s="160">
        <f t="shared" si="2"/>
        <v>2.761096464</v>
      </c>
      <c r="G4" s="175"/>
      <c r="H4" s="176"/>
      <c r="I4" s="177" t="s">
        <v>576</v>
      </c>
      <c r="K4" s="173"/>
      <c r="L4" s="178"/>
      <c r="M4" s="179"/>
      <c r="N4" s="175"/>
      <c r="O4" s="175"/>
    </row>
    <row r="5">
      <c r="A5" s="165" t="s">
        <v>43</v>
      </c>
      <c r="B5" s="120" t="s">
        <v>44</v>
      </c>
      <c r="C5" s="166">
        <v>10.48280703</v>
      </c>
      <c r="D5" s="166">
        <v>10.48280703</v>
      </c>
      <c r="E5" s="166">
        <f t="shared" si="1"/>
        <v>0</v>
      </c>
      <c r="F5" s="160">
        <f t="shared" si="2"/>
        <v>1</v>
      </c>
      <c r="H5" s="176"/>
      <c r="I5" s="180" t="s">
        <v>577</v>
      </c>
      <c r="J5" s="181"/>
      <c r="K5" s="173"/>
      <c r="L5" s="182"/>
      <c r="M5" s="169"/>
      <c r="N5" s="176"/>
    </row>
    <row r="6">
      <c r="A6" s="165" t="s">
        <v>343</v>
      </c>
      <c r="B6" s="120" t="s">
        <v>578</v>
      </c>
      <c r="C6" s="166">
        <f>0.45*1.522</f>
        <v>0.6849</v>
      </c>
      <c r="D6" s="166">
        <f>6.4*2.703530905</f>
        <v>17.30259779</v>
      </c>
      <c r="E6" s="166">
        <f t="shared" si="1"/>
        <v>-8.323125797</v>
      </c>
      <c r="F6" s="160">
        <f t="shared" si="2"/>
        <v>25.26295487</v>
      </c>
      <c r="I6" s="183" t="s">
        <v>579</v>
      </c>
      <c r="J6" s="173"/>
      <c r="K6" s="173"/>
      <c r="L6" s="174"/>
      <c r="M6" s="169"/>
      <c r="N6" s="176"/>
    </row>
    <row r="7">
      <c r="A7" s="165" t="s">
        <v>382</v>
      </c>
      <c r="B7" s="120" t="s">
        <v>580</v>
      </c>
      <c r="C7" s="166">
        <f>1.99495195*9.19</f>
        <v>18.33360842</v>
      </c>
      <c r="D7" s="166">
        <f>4.72714598*8.0389058</f>
        <v>38.00108124</v>
      </c>
      <c r="E7" s="166">
        <f t="shared" si="1"/>
        <v>-1.878572997</v>
      </c>
      <c r="F7" s="160">
        <f t="shared" si="2"/>
        <v>2.072755148</v>
      </c>
      <c r="I7" s="183" t="s">
        <v>581</v>
      </c>
      <c r="J7" s="173"/>
      <c r="K7" s="173"/>
    </row>
    <row r="8">
      <c r="A8" s="165" t="s">
        <v>384</v>
      </c>
      <c r="B8" s="120" t="s">
        <v>582</v>
      </c>
      <c r="C8" s="166">
        <f>1.522*1.605</f>
        <v>2.44281</v>
      </c>
      <c r="D8" s="166">
        <f>0.638181795*2.703530905</f>
        <v>1.725344206</v>
      </c>
      <c r="E8" s="166">
        <f t="shared" si="1"/>
        <v>0.8962012288</v>
      </c>
      <c r="F8" s="160">
        <f t="shared" si="2"/>
        <v>0.7062948841</v>
      </c>
      <c r="I8" s="173"/>
      <c r="J8" s="173"/>
      <c r="K8" s="173"/>
    </row>
    <row r="9">
      <c r="A9" s="165" t="s">
        <v>389</v>
      </c>
      <c r="B9" s="120" t="s">
        <v>583</v>
      </c>
      <c r="C9" s="184">
        <v>2.887850748099092</v>
      </c>
      <c r="D9" s="184">
        <v>9.166511654399999</v>
      </c>
      <c r="E9" s="166">
        <f t="shared" si="1"/>
        <v>-2.976949296</v>
      </c>
      <c r="F9" s="160">
        <f t="shared" si="2"/>
        <v>3.174163921</v>
      </c>
      <c r="I9" s="173"/>
      <c r="J9" s="173"/>
      <c r="K9" s="173"/>
    </row>
    <row r="10" ht="19.5" customHeight="1">
      <c r="A10" s="165" t="s">
        <v>407</v>
      </c>
      <c r="B10" s="120" t="s">
        <v>584</v>
      </c>
      <c r="C10" s="185">
        <v>1.313860745</v>
      </c>
      <c r="D10" s="185">
        <v>0.0245</v>
      </c>
      <c r="E10" s="166">
        <f t="shared" si="1"/>
        <v>10.26312804</v>
      </c>
      <c r="F10" s="160">
        <f t="shared" si="2"/>
        <v>0.01864733389</v>
      </c>
      <c r="I10" s="173"/>
      <c r="J10" s="173"/>
      <c r="K10" s="173"/>
      <c r="L10" s="165"/>
    </row>
    <row r="11">
      <c r="A11" s="186" t="s">
        <v>417</v>
      </c>
      <c r="B11" s="120" t="s">
        <v>585</v>
      </c>
      <c r="F11" s="54"/>
      <c r="I11" s="165"/>
      <c r="J11" s="165"/>
      <c r="K11" s="165"/>
      <c r="L11" s="165"/>
      <c r="Q11" s="187"/>
    </row>
    <row r="12">
      <c r="A12" s="186" t="s">
        <v>421</v>
      </c>
      <c r="B12" s="120" t="s">
        <v>586</v>
      </c>
      <c r="F12" s="54"/>
      <c r="I12" s="165"/>
      <c r="J12" s="165"/>
      <c r="K12" s="165"/>
      <c r="L12" s="165"/>
    </row>
    <row r="13">
      <c r="A13" s="186" t="s">
        <v>433</v>
      </c>
      <c r="B13" s="120" t="s">
        <v>587</v>
      </c>
      <c r="F13" s="54"/>
      <c r="I13" s="165"/>
      <c r="J13" s="165"/>
      <c r="K13" s="165"/>
      <c r="L13" s="165"/>
    </row>
    <row r="14">
      <c r="A14" s="186" t="s">
        <v>435</v>
      </c>
      <c r="B14" s="120" t="s">
        <v>588</v>
      </c>
      <c r="F14" s="54"/>
      <c r="I14" s="165"/>
      <c r="J14" s="165"/>
      <c r="K14" s="165"/>
      <c r="L14" s="165"/>
    </row>
    <row r="15">
      <c r="A15" s="186" t="s">
        <v>437</v>
      </c>
      <c r="B15" s="120" t="s">
        <v>589</v>
      </c>
      <c r="F15" s="54"/>
    </row>
    <row r="16">
      <c r="A16" s="188" t="s">
        <v>454</v>
      </c>
      <c r="B16" s="120" t="s">
        <v>590</v>
      </c>
      <c r="F16" s="54"/>
    </row>
    <row r="17">
      <c r="A17" s="188" t="s">
        <v>269</v>
      </c>
      <c r="B17" s="120" t="s">
        <v>545</v>
      </c>
      <c r="F17" s="54"/>
    </row>
    <row r="18">
      <c r="A18" s="188" t="s">
        <v>29</v>
      </c>
      <c r="B18" s="120" t="s">
        <v>591</v>
      </c>
      <c r="F18" s="54"/>
    </row>
    <row r="19">
      <c r="A19" s="188" t="s">
        <v>305</v>
      </c>
      <c r="B19" s="120" t="s">
        <v>559</v>
      </c>
      <c r="F19" s="54"/>
    </row>
    <row r="20">
      <c r="A20" s="189"/>
    </row>
    <row r="21">
      <c r="A21" s="190" t="s">
        <v>592</v>
      </c>
    </row>
    <row r="22">
      <c r="A22" s="191" t="s">
        <v>24</v>
      </c>
      <c r="B22" s="158" t="s">
        <v>198</v>
      </c>
      <c r="C22" s="158" t="s">
        <v>593</v>
      </c>
      <c r="D22" s="158" t="s">
        <v>594</v>
      </c>
      <c r="E22" s="164"/>
      <c r="F22" s="158" t="s">
        <v>565</v>
      </c>
      <c r="G22" s="164"/>
      <c r="H22" s="158" t="s">
        <v>595</v>
      </c>
      <c r="I22" s="158" t="s">
        <v>596</v>
      </c>
      <c r="J22" s="158" t="s">
        <v>597</v>
      </c>
      <c r="K22" s="164"/>
    </row>
    <row r="23">
      <c r="A23" s="189" t="s">
        <v>296</v>
      </c>
      <c r="B23" s="192" t="s">
        <v>598</v>
      </c>
      <c r="C23" s="120" t="s">
        <v>297</v>
      </c>
      <c r="D23" s="120" t="s">
        <v>599</v>
      </c>
      <c r="E23" s="120"/>
      <c r="F23" s="120" t="s">
        <v>554</v>
      </c>
      <c r="G23" s="120" t="s">
        <v>600</v>
      </c>
      <c r="H23" s="193"/>
      <c r="I23" s="193"/>
      <c r="J23" s="193"/>
      <c r="K23" s="175"/>
    </row>
    <row r="24">
      <c r="A24" s="189" t="s">
        <v>298</v>
      </c>
      <c r="B24" s="192" t="s">
        <v>601</v>
      </c>
      <c r="C24" s="120" t="s">
        <v>299</v>
      </c>
      <c r="D24" s="120" t="s">
        <v>602</v>
      </c>
      <c r="E24" s="120"/>
      <c r="F24" s="120" t="s">
        <v>555</v>
      </c>
      <c r="G24" s="120" t="s">
        <v>603</v>
      </c>
      <c r="H24" s="193"/>
      <c r="I24" s="193"/>
      <c r="J24" s="193"/>
      <c r="K24" s="175"/>
    </row>
    <row r="25">
      <c r="A25" s="189" t="s">
        <v>300</v>
      </c>
      <c r="B25" s="192" t="s">
        <v>604</v>
      </c>
      <c r="C25" s="120" t="s">
        <v>301</v>
      </c>
      <c r="D25" s="120" t="s">
        <v>605</v>
      </c>
      <c r="E25" s="120"/>
      <c r="F25" s="120" t="s">
        <v>556</v>
      </c>
      <c r="G25" s="120" t="s">
        <v>603</v>
      </c>
      <c r="H25" s="193"/>
      <c r="I25" s="193"/>
      <c r="J25" s="193"/>
      <c r="K25" s="175"/>
    </row>
    <row r="26">
      <c r="A26" s="189" t="s">
        <v>302</v>
      </c>
      <c r="B26" s="192" t="s">
        <v>606</v>
      </c>
      <c r="C26" s="120" t="s">
        <v>302</v>
      </c>
      <c r="D26" s="120" t="s">
        <v>607</v>
      </c>
      <c r="E26" s="120"/>
      <c r="F26" s="120" t="s">
        <v>557</v>
      </c>
      <c r="G26" s="194" t="s">
        <v>608</v>
      </c>
      <c r="H26" s="193"/>
      <c r="I26" s="193"/>
      <c r="J26" s="193"/>
      <c r="K26" s="175"/>
    </row>
    <row r="27">
      <c r="A27" s="189" t="s">
        <v>351</v>
      </c>
      <c r="B27" s="192" t="s">
        <v>609</v>
      </c>
      <c r="C27" s="120" t="s">
        <v>352</v>
      </c>
      <c r="D27" s="120" t="s">
        <v>610</v>
      </c>
      <c r="E27" s="120"/>
      <c r="F27" s="120" t="s">
        <v>611</v>
      </c>
      <c r="G27" s="120" t="s">
        <v>612</v>
      </c>
      <c r="H27" s="193"/>
      <c r="I27" s="193"/>
      <c r="J27" s="193"/>
      <c r="K27" s="175"/>
    </row>
    <row r="28">
      <c r="A28" s="189" t="s">
        <v>353</v>
      </c>
      <c r="B28" s="192" t="s">
        <v>613</v>
      </c>
      <c r="C28" s="120" t="s">
        <v>354</v>
      </c>
      <c r="D28" s="120" t="s">
        <v>614</v>
      </c>
      <c r="E28" s="120"/>
      <c r="F28" s="120" t="s">
        <v>615</v>
      </c>
      <c r="G28" s="120" t="s">
        <v>616</v>
      </c>
      <c r="H28" s="193"/>
      <c r="I28" s="193"/>
      <c r="J28" s="193"/>
      <c r="K28" s="175"/>
    </row>
    <row r="29">
      <c r="A29" s="189" t="s">
        <v>53</v>
      </c>
      <c r="B29" s="192" t="s">
        <v>617</v>
      </c>
      <c r="C29" s="120" t="s">
        <v>355</v>
      </c>
      <c r="D29" s="120" t="s">
        <v>618</v>
      </c>
      <c r="E29" s="120"/>
      <c r="F29" s="120" t="s">
        <v>243</v>
      </c>
      <c r="G29" s="120" t="s">
        <v>616</v>
      </c>
      <c r="H29" s="193"/>
      <c r="I29" s="193"/>
      <c r="J29" s="193"/>
      <c r="K29" s="175"/>
    </row>
    <row r="30">
      <c r="A30" s="189" t="s">
        <v>356</v>
      </c>
      <c r="B30" s="192" t="s">
        <v>619</v>
      </c>
      <c r="C30" s="120" t="s">
        <v>357</v>
      </c>
      <c r="D30" s="120" t="s">
        <v>620</v>
      </c>
      <c r="E30" s="120"/>
      <c r="F30" s="120" t="s">
        <v>621</v>
      </c>
      <c r="G30" s="120" t="s">
        <v>616</v>
      </c>
      <c r="H30" s="193"/>
      <c r="I30" s="193"/>
      <c r="J30" s="193"/>
      <c r="K30" s="175"/>
    </row>
    <row r="31">
      <c r="A31" s="189" t="s">
        <v>358</v>
      </c>
      <c r="B31" s="192" t="s">
        <v>622</v>
      </c>
      <c r="C31" s="120" t="s">
        <v>359</v>
      </c>
      <c r="D31" s="120" t="s">
        <v>623</v>
      </c>
      <c r="E31" s="120"/>
      <c r="F31" s="120" t="s">
        <v>624</v>
      </c>
      <c r="G31" s="120" t="s">
        <v>616</v>
      </c>
      <c r="H31" s="193"/>
      <c r="I31" s="193"/>
      <c r="J31" s="193"/>
      <c r="K31" s="175"/>
    </row>
  </sheetData>
  <mergeCells count="3">
    <mergeCell ref="G3:H3"/>
    <mergeCell ref="N3:O3"/>
    <mergeCell ref="I4:J4"/>
  </mergeCells>
  <hyperlinks>
    <hyperlink r:id="rId1" ref="I5"/>
    <hyperlink r:id="rId2" ref="I6"/>
    <hyperlink r:id="rId3" ref="I7"/>
    <hyperlink r:id="rId4" ref="B23"/>
    <hyperlink r:id="rId5" ref="B24"/>
    <hyperlink r:id="rId6" ref="B25"/>
    <hyperlink r:id="rId7" ref="B26"/>
    <hyperlink r:id="rId8" ref="B27"/>
    <hyperlink r:id="rId9" ref="B28"/>
    <hyperlink r:id="rId10" ref="B29"/>
    <hyperlink r:id="rId11" ref="B30"/>
    <hyperlink r:id="rId12" ref="B31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 outlineLevelCol="1"/>
  <cols>
    <col min="1" max="1" width="14.43" outlineLevel="1"/>
    <col customWidth="1" min="2" max="2" width="41.14" outlineLevel="1"/>
    <col min="3" max="3" width="14.43" outlineLevel="1"/>
    <col customWidth="1" min="4" max="4" width="15.86" outlineLevel="1"/>
    <col customWidth="1" min="5" max="5" width="16.14" outlineLevel="1"/>
    <col min="6" max="6" width="14.43" outlineLevel="1"/>
    <col customWidth="1" min="7" max="7" width="18.86" outlineLevel="1"/>
    <col customWidth="1" min="9" max="9" width="54.86"/>
  </cols>
  <sheetData>
    <row r="1">
      <c r="A1" s="195" t="s">
        <v>90</v>
      </c>
      <c r="B1" s="195" t="s">
        <v>1</v>
      </c>
      <c r="C1" s="196" t="s">
        <v>625</v>
      </c>
      <c r="D1" s="197" t="s">
        <v>626</v>
      </c>
      <c r="E1" s="197" t="s">
        <v>627</v>
      </c>
      <c r="F1" s="195" t="s">
        <v>628</v>
      </c>
      <c r="G1" s="195" t="s">
        <v>629</v>
      </c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</row>
    <row r="2">
      <c r="A2" s="199" t="s">
        <v>630</v>
      </c>
      <c r="B2" s="200" t="s">
        <v>631</v>
      </c>
      <c r="C2" s="201" t="s">
        <v>632</v>
      </c>
      <c r="D2" s="202"/>
      <c r="E2" s="202"/>
      <c r="F2" s="201" t="s">
        <v>633</v>
      </c>
      <c r="G2" s="202"/>
      <c r="H2" s="198"/>
      <c r="I2" s="203" t="s">
        <v>6</v>
      </c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</row>
    <row r="3">
      <c r="A3" s="204" t="s">
        <v>634</v>
      </c>
      <c r="B3" s="205" t="s">
        <v>635</v>
      </c>
      <c r="C3" s="201"/>
      <c r="D3" s="202"/>
      <c r="E3" s="202"/>
      <c r="F3" s="202"/>
      <c r="G3" s="202"/>
      <c r="H3" s="198"/>
      <c r="I3" s="206" t="s">
        <v>636</v>
      </c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</row>
    <row r="4">
      <c r="A4" s="207" t="s">
        <v>637</v>
      </c>
      <c r="B4" s="208" t="s">
        <v>638</v>
      </c>
      <c r="C4" s="201" t="s">
        <v>639</v>
      </c>
      <c r="D4" s="209">
        <v>0.02456908</v>
      </c>
      <c r="E4" s="209">
        <v>0.19655263</v>
      </c>
      <c r="F4" s="202"/>
      <c r="G4" s="202">
        <f>SUM(D4:E4)/2</f>
        <v>0.110560855</v>
      </c>
      <c r="H4" s="198"/>
      <c r="I4" s="210" t="s">
        <v>640</v>
      </c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</row>
    <row r="5">
      <c r="A5" s="211" t="s">
        <v>641</v>
      </c>
      <c r="B5" s="212"/>
      <c r="C5" s="201"/>
      <c r="D5" s="209"/>
      <c r="E5" s="209"/>
      <c r="F5" s="202"/>
      <c r="G5" s="202"/>
      <c r="H5" s="198"/>
      <c r="I5" s="210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</row>
    <row r="6">
      <c r="A6" s="213" t="s">
        <v>642</v>
      </c>
      <c r="B6" s="212"/>
      <c r="C6" s="201"/>
      <c r="D6" s="209"/>
      <c r="E6" s="209"/>
      <c r="F6" s="202"/>
      <c r="G6" s="202"/>
      <c r="H6" s="198"/>
      <c r="I6" s="210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</row>
    <row r="7">
      <c r="A7" s="213" t="s">
        <v>643</v>
      </c>
      <c r="B7" s="212"/>
      <c r="C7" s="201"/>
      <c r="D7" s="209">
        <v>0.0</v>
      </c>
      <c r="E7" s="209">
        <v>0.0</v>
      </c>
      <c r="F7" s="202"/>
      <c r="G7" s="201">
        <v>0.0</v>
      </c>
      <c r="H7" s="198"/>
      <c r="I7" s="210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</row>
    <row r="8">
      <c r="A8" s="213" t="s">
        <v>644</v>
      </c>
      <c r="B8" s="212"/>
      <c r="C8" s="201"/>
      <c r="D8" s="209"/>
      <c r="E8" s="209"/>
      <c r="F8" s="202"/>
      <c r="G8" s="202"/>
      <c r="H8" s="198"/>
      <c r="I8" s="210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</row>
    <row r="9">
      <c r="A9" s="213" t="s">
        <v>645</v>
      </c>
      <c r="B9" s="212"/>
      <c r="C9" s="201"/>
      <c r="D9" s="209"/>
      <c r="E9" s="209"/>
      <c r="F9" s="202"/>
      <c r="G9" s="201"/>
      <c r="H9" s="198"/>
      <c r="I9" s="210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</row>
    <row r="10">
      <c r="A10" s="213" t="s">
        <v>646</v>
      </c>
      <c r="B10" s="212"/>
      <c r="C10" s="201"/>
      <c r="D10" s="209">
        <v>0.0</v>
      </c>
      <c r="E10" s="209">
        <v>0.0</v>
      </c>
      <c r="F10" s="202"/>
      <c r="G10" s="201">
        <v>0.0</v>
      </c>
      <c r="H10" s="198"/>
      <c r="I10" s="210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</row>
    <row r="11">
      <c r="A11" s="213" t="s">
        <v>647</v>
      </c>
      <c r="B11" s="212"/>
      <c r="C11" s="201"/>
      <c r="D11" s="209"/>
      <c r="E11" s="209"/>
      <c r="F11" s="202"/>
      <c r="G11" s="202"/>
      <c r="H11" s="198"/>
      <c r="I11" s="210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</row>
    <row r="12">
      <c r="A12" s="213" t="s">
        <v>648</v>
      </c>
      <c r="B12" s="212"/>
      <c r="C12" s="201"/>
      <c r="D12" s="209"/>
      <c r="E12" s="209"/>
      <c r="F12" s="202"/>
      <c r="G12" s="202"/>
      <c r="H12" s="198"/>
      <c r="I12" s="210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</row>
    <row r="13">
      <c r="A13" s="213" t="s">
        <v>649</v>
      </c>
      <c r="B13" s="212"/>
      <c r="C13" s="201"/>
      <c r="D13" s="209"/>
      <c r="E13" s="209"/>
      <c r="F13" s="202"/>
      <c r="G13" s="202"/>
      <c r="H13" s="198"/>
      <c r="I13" s="210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</row>
    <row r="14">
      <c r="A14" s="211" t="s">
        <v>650</v>
      </c>
      <c r="B14" s="212"/>
      <c r="C14" s="201"/>
      <c r="D14" s="209"/>
      <c r="E14" s="209"/>
      <c r="F14" s="202"/>
      <c r="G14" s="202"/>
      <c r="H14" s="198"/>
      <c r="I14" s="210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</row>
    <row r="15">
      <c r="A15" s="207" t="s">
        <v>651</v>
      </c>
      <c r="B15" s="214" t="s">
        <v>652</v>
      </c>
      <c r="C15" s="201" t="s">
        <v>632</v>
      </c>
      <c r="D15" s="209">
        <v>0.20123246</v>
      </c>
      <c r="E15" s="209">
        <v>0.84002851</v>
      </c>
      <c r="F15" s="202"/>
      <c r="G15" s="202">
        <f>SUM(D15:E15)/2</f>
        <v>0.520630485</v>
      </c>
      <c r="H15" s="198"/>
      <c r="I15" s="215" t="s">
        <v>653</v>
      </c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</row>
    <row r="16">
      <c r="A16" s="216" t="s">
        <v>654</v>
      </c>
      <c r="B16" s="217" t="s">
        <v>655</v>
      </c>
      <c r="C16" s="201"/>
      <c r="D16" s="202"/>
      <c r="E16" s="202"/>
      <c r="F16" s="202"/>
      <c r="G16" s="202"/>
      <c r="H16" s="198"/>
      <c r="I16" s="218" t="s">
        <v>656</v>
      </c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</row>
    <row r="17">
      <c r="A17" s="216" t="s">
        <v>657</v>
      </c>
      <c r="B17" s="217" t="s">
        <v>658</v>
      </c>
      <c r="C17" s="201"/>
      <c r="D17" s="202"/>
      <c r="E17" s="202"/>
      <c r="F17" s="202"/>
      <c r="G17" s="202"/>
      <c r="H17" s="198"/>
      <c r="I17" s="218" t="s">
        <v>659</v>
      </c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</row>
    <row r="18">
      <c r="A18" s="216" t="s">
        <v>660</v>
      </c>
      <c r="B18" s="217" t="s">
        <v>661</v>
      </c>
      <c r="C18" s="201"/>
      <c r="D18" s="202"/>
      <c r="E18" s="202"/>
      <c r="F18" s="202"/>
      <c r="G18" s="202"/>
      <c r="H18" s="198"/>
      <c r="I18" s="219" t="s">
        <v>662</v>
      </c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</row>
    <row r="19">
      <c r="A19" s="199" t="s">
        <v>663</v>
      </c>
      <c r="B19" s="200" t="s">
        <v>664</v>
      </c>
      <c r="C19" s="201" t="s">
        <v>639</v>
      </c>
      <c r="D19" s="202"/>
      <c r="E19" s="202"/>
      <c r="F19" s="202"/>
      <c r="G19" s="202"/>
      <c r="H19" s="198"/>
      <c r="I19" s="220" t="s">
        <v>665</v>
      </c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</row>
    <row r="20">
      <c r="A20" s="199" t="s">
        <v>666</v>
      </c>
      <c r="B20" s="200" t="s">
        <v>667</v>
      </c>
      <c r="C20" s="201" t="s">
        <v>639</v>
      </c>
      <c r="D20" s="198"/>
      <c r="E20" s="198"/>
      <c r="F20" s="202"/>
      <c r="G20" s="202"/>
      <c r="H20" s="198"/>
      <c r="I20" s="221" t="s">
        <v>668</v>
      </c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</row>
    <row r="21">
      <c r="A21" s="222" t="s">
        <v>669</v>
      </c>
      <c r="B21" s="223" t="s">
        <v>670</v>
      </c>
      <c r="C21" s="201" t="s">
        <v>639</v>
      </c>
      <c r="D21" s="209">
        <v>6.0838E-4</v>
      </c>
      <c r="E21" s="209">
        <v>6.0838E-4</v>
      </c>
      <c r="F21" s="202"/>
      <c r="G21" s="202">
        <f t="shared" ref="G21:G24" si="1">SUM(D21:E21)/2</f>
        <v>0.00060838</v>
      </c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</row>
    <row r="22">
      <c r="A22" s="222" t="s">
        <v>671</v>
      </c>
      <c r="B22" s="223" t="s">
        <v>672</v>
      </c>
      <c r="C22" s="201" t="s">
        <v>639</v>
      </c>
      <c r="D22" s="209">
        <v>1.05746036</v>
      </c>
      <c r="E22" s="209">
        <v>1.05746036</v>
      </c>
      <c r="F22" s="202"/>
      <c r="G22" s="202">
        <f t="shared" si="1"/>
        <v>1.05746036</v>
      </c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</row>
    <row r="23">
      <c r="A23" s="213" t="s">
        <v>673</v>
      </c>
      <c r="B23" s="224" t="s">
        <v>672</v>
      </c>
      <c r="C23" s="201"/>
      <c r="D23" s="209">
        <v>1.05746036</v>
      </c>
      <c r="E23" s="209">
        <v>1.05746036</v>
      </c>
      <c r="F23" s="202"/>
      <c r="G23" s="202">
        <f t="shared" si="1"/>
        <v>1.05746036</v>
      </c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</row>
    <row r="24">
      <c r="A24" s="222" t="s">
        <v>674</v>
      </c>
      <c r="B24" s="223" t="s">
        <v>675</v>
      </c>
      <c r="C24" s="201" t="s">
        <v>639</v>
      </c>
      <c r="D24" s="209">
        <v>0.06317763</v>
      </c>
      <c r="E24" s="209">
        <v>1.60283991</v>
      </c>
      <c r="F24" s="202"/>
      <c r="G24" s="202">
        <f t="shared" si="1"/>
        <v>0.83300877</v>
      </c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</row>
    <row r="25">
      <c r="A25" s="224" t="s">
        <v>676</v>
      </c>
      <c r="B25" s="225"/>
      <c r="C25" s="201"/>
      <c r="D25" s="209"/>
      <c r="E25" s="209"/>
      <c r="F25" s="202"/>
      <c r="G25" s="202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</row>
    <row r="26">
      <c r="A26" s="224" t="s">
        <v>677</v>
      </c>
      <c r="B26" s="224" t="s">
        <v>678</v>
      </c>
      <c r="C26" s="201"/>
      <c r="D26" s="209"/>
      <c r="E26" s="209"/>
      <c r="F26" s="202"/>
      <c r="G26" s="202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</row>
    <row r="27">
      <c r="A27" s="224" t="s">
        <v>679</v>
      </c>
      <c r="B27" s="224" t="s">
        <v>678</v>
      </c>
      <c r="C27" s="201"/>
      <c r="D27" s="209"/>
      <c r="E27" s="209"/>
      <c r="F27" s="202"/>
      <c r="G27" s="202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</row>
    <row r="28">
      <c r="A28" s="8" t="s">
        <v>680</v>
      </c>
      <c r="B28" s="201" t="s">
        <v>681</v>
      </c>
      <c r="C28" s="201" t="s">
        <v>639</v>
      </c>
      <c r="D28" s="209">
        <v>0.03332383</v>
      </c>
      <c r="E28" s="209">
        <v>1.36</v>
      </c>
      <c r="F28" s="202"/>
      <c r="G28" s="202">
        <f t="shared" ref="G28:G29" si="2">SUM(D28:E28)/2</f>
        <v>0.696661915</v>
      </c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</row>
    <row r="29">
      <c r="A29" s="8" t="s">
        <v>682</v>
      </c>
      <c r="B29" s="201" t="s">
        <v>681</v>
      </c>
      <c r="C29" s="226" t="s">
        <v>639</v>
      </c>
      <c r="D29" s="201">
        <v>0.006402</v>
      </c>
      <c r="E29" s="201">
        <v>2.74</v>
      </c>
      <c r="F29" s="201"/>
      <c r="G29" s="202">
        <f t="shared" si="2"/>
        <v>1.373201</v>
      </c>
      <c r="H29" s="198"/>
      <c r="I29" s="209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</row>
    <row r="30">
      <c r="A30" s="227" t="s">
        <v>683</v>
      </c>
      <c r="B30" s="217" t="s">
        <v>684</v>
      </c>
      <c r="C30" s="201"/>
      <c r="D30" s="202"/>
      <c r="E30" s="202"/>
      <c r="F30" s="202"/>
      <c r="G30" s="202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</row>
    <row r="31">
      <c r="A31" s="216" t="s">
        <v>685</v>
      </c>
      <c r="B31" s="217" t="s">
        <v>684</v>
      </c>
      <c r="C31" s="201"/>
      <c r="D31" s="202"/>
      <c r="E31" s="202"/>
      <c r="F31" s="202"/>
      <c r="G31" s="202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</row>
    <row r="32">
      <c r="A32" s="213" t="s">
        <v>686</v>
      </c>
      <c r="B32" s="225"/>
      <c r="C32" s="201"/>
      <c r="D32" s="202"/>
      <c r="E32" s="202"/>
      <c r="F32" s="202"/>
      <c r="G32" s="202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</row>
    <row r="33">
      <c r="A33" s="211" t="s">
        <v>687</v>
      </c>
      <c r="B33" s="225"/>
      <c r="C33" s="201"/>
      <c r="D33" s="202"/>
      <c r="E33" s="202"/>
      <c r="F33" s="202"/>
      <c r="G33" s="202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</row>
    <row r="34">
      <c r="A34" s="8" t="s">
        <v>11</v>
      </c>
      <c r="B34" s="201" t="s">
        <v>688</v>
      </c>
      <c r="C34" s="201" t="s">
        <v>639</v>
      </c>
      <c r="D34" s="209">
        <v>0.2899039</v>
      </c>
      <c r="E34" s="209">
        <v>3.7</v>
      </c>
      <c r="F34" s="202"/>
      <c r="G34" s="202">
        <f t="shared" ref="G34:G39" si="3">SUM(D34:E34)/2</f>
        <v>1.99495195</v>
      </c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</row>
    <row r="35">
      <c r="A35" s="8" t="s">
        <v>689</v>
      </c>
      <c r="B35" s="201" t="s">
        <v>688</v>
      </c>
      <c r="C35" s="228" t="s">
        <v>639</v>
      </c>
      <c r="D35" s="201">
        <v>0.3655542</v>
      </c>
      <c r="E35" s="201">
        <v>15.7122574</v>
      </c>
      <c r="F35" s="202"/>
      <c r="G35" s="202">
        <f t="shared" si="3"/>
        <v>8.0389058</v>
      </c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</row>
    <row r="36">
      <c r="A36" s="7" t="s">
        <v>690</v>
      </c>
      <c r="B36" s="201" t="s">
        <v>691</v>
      </c>
      <c r="C36" s="201" t="s">
        <v>639</v>
      </c>
      <c r="D36" s="209">
        <v>0.04636359</v>
      </c>
      <c r="E36" s="209">
        <v>1.23</v>
      </c>
      <c r="F36" s="202"/>
      <c r="G36" s="202">
        <f t="shared" si="3"/>
        <v>0.638181795</v>
      </c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</row>
    <row r="37">
      <c r="A37" s="8" t="s">
        <v>692</v>
      </c>
      <c r="B37" s="201" t="s">
        <v>691</v>
      </c>
      <c r="C37" s="226" t="s">
        <v>639</v>
      </c>
      <c r="D37" s="201">
        <v>0.01</v>
      </c>
      <c r="E37" s="201">
        <v>3.2</v>
      </c>
      <c r="F37" s="202"/>
      <c r="G37" s="202">
        <f t="shared" si="3"/>
        <v>1.605</v>
      </c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</row>
    <row r="38">
      <c r="A38" s="8" t="s">
        <v>693</v>
      </c>
      <c r="B38" s="201" t="s">
        <v>694</v>
      </c>
      <c r="C38" s="201" t="s">
        <v>639</v>
      </c>
      <c r="D38" s="209">
        <v>0.29</v>
      </c>
      <c r="E38" s="209">
        <v>0.29</v>
      </c>
      <c r="F38" s="202"/>
      <c r="G38" s="202">
        <f t="shared" si="3"/>
        <v>0.29</v>
      </c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</row>
    <row r="39">
      <c r="A39" s="8" t="s">
        <v>695</v>
      </c>
      <c r="B39" s="201" t="s">
        <v>696</v>
      </c>
      <c r="C39" s="201" t="s">
        <v>639</v>
      </c>
      <c r="D39" s="209">
        <v>0.03</v>
      </c>
      <c r="E39" s="209">
        <v>0.7</v>
      </c>
      <c r="F39" s="202"/>
      <c r="G39" s="202">
        <f t="shared" si="3"/>
        <v>0.365</v>
      </c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</row>
    <row r="40">
      <c r="A40" s="213" t="s">
        <v>697</v>
      </c>
      <c r="B40" s="229" t="s">
        <v>696</v>
      </c>
      <c r="C40" s="201"/>
      <c r="D40" s="209"/>
      <c r="E40" s="209"/>
      <c r="F40" s="202"/>
      <c r="G40" s="202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</row>
    <row r="41">
      <c r="A41" s="222" t="s">
        <v>698</v>
      </c>
      <c r="B41" s="223" t="s">
        <v>699</v>
      </c>
      <c r="C41" s="201" t="s">
        <v>639</v>
      </c>
      <c r="D41" s="209">
        <v>0.04211842</v>
      </c>
      <c r="E41" s="209">
        <v>0.07019737</v>
      </c>
      <c r="F41" s="202"/>
      <c r="G41" s="202">
        <f t="shared" ref="G41:G42" si="4">SUM(D41:E41)/2</f>
        <v>0.056157895</v>
      </c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</row>
    <row r="42">
      <c r="A42" s="8" t="s">
        <v>700</v>
      </c>
      <c r="B42" s="201" t="s">
        <v>701</v>
      </c>
      <c r="C42" s="201" t="s">
        <v>639</v>
      </c>
      <c r="D42" s="209">
        <v>0.13</v>
      </c>
      <c r="E42" s="209">
        <v>0.13</v>
      </c>
      <c r="F42" s="202"/>
      <c r="G42" s="202">
        <f t="shared" si="4"/>
        <v>0.13</v>
      </c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</row>
    <row r="43">
      <c r="A43" s="216" t="s">
        <v>702</v>
      </c>
      <c r="B43" s="217" t="s">
        <v>703</v>
      </c>
      <c r="C43" s="201"/>
      <c r="D43" s="202"/>
      <c r="E43" s="202"/>
      <c r="F43" s="202"/>
      <c r="G43" s="202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</row>
    <row r="44">
      <c r="A44" s="8" t="s">
        <v>704</v>
      </c>
      <c r="B44" s="201" t="s">
        <v>705</v>
      </c>
      <c r="C44" s="201" t="s">
        <v>639</v>
      </c>
      <c r="D44" s="209" t="s">
        <v>706</v>
      </c>
      <c r="E44" s="209">
        <v>17.09</v>
      </c>
      <c r="F44" s="202"/>
      <c r="G44" s="202">
        <f t="shared" ref="G44:G47" si="5">SUM(D44:E44)/2</f>
        <v>8.545</v>
      </c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</row>
    <row r="45">
      <c r="A45" s="8" t="s">
        <v>707</v>
      </c>
      <c r="B45" s="201" t="s">
        <v>705</v>
      </c>
      <c r="C45" s="201" t="s">
        <v>639</v>
      </c>
      <c r="D45" s="209">
        <v>0.0358512</v>
      </c>
      <c r="E45" s="209">
        <v>7.53</v>
      </c>
      <c r="F45" s="202"/>
      <c r="G45" s="202">
        <f t="shared" si="5"/>
        <v>3.7829256</v>
      </c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</row>
    <row r="46">
      <c r="A46" s="8" t="s">
        <v>9</v>
      </c>
      <c r="B46" s="201" t="s">
        <v>708</v>
      </c>
      <c r="C46" s="201" t="s">
        <v>639</v>
      </c>
      <c r="D46" s="209">
        <v>2.094521</v>
      </c>
      <c r="E46" s="209">
        <v>7.35977096</v>
      </c>
      <c r="F46" s="202"/>
      <c r="G46" s="202">
        <f t="shared" si="5"/>
        <v>4.72714598</v>
      </c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</row>
    <row r="47">
      <c r="A47" s="8" t="s">
        <v>709</v>
      </c>
      <c r="B47" s="3" t="s">
        <v>708</v>
      </c>
      <c r="C47" s="226" t="s">
        <v>639</v>
      </c>
      <c r="D47" s="201">
        <v>1.4</v>
      </c>
      <c r="E47" s="201">
        <v>16.98</v>
      </c>
      <c r="F47" s="202"/>
      <c r="G47" s="202">
        <f t="shared" si="5"/>
        <v>9.19</v>
      </c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</row>
    <row r="48">
      <c r="A48" s="224" t="s">
        <v>710</v>
      </c>
      <c r="B48" s="212"/>
      <c r="C48" s="226"/>
      <c r="D48" s="201"/>
      <c r="E48" s="201"/>
      <c r="F48" s="202"/>
      <c r="G48" s="202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</row>
    <row r="49">
      <c r="A49" s="227" t="s">
        <v>711</v>
      </c>
      <c r="B49" s="223" t="s">
        <v>712</v>
      </c>
      <c r="C49" s="201" t="s">
        <v>639</v>
      </c>
      <c r="D49" s="209">
        <v>0.17783333</v>
      </c>
      <c r="E49" s="209">
        <v>4.25864035</v>
      </c>
      <c r="F49" s="202"/>
      <c r="G49" s="202">
        <f t="shared" ref="G49:G50" si="6">SUM(D49:E49)/2</f>
        <v>2.21823684</v>
      </c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</row>
    <row r="50">
      <c r="A50" s="222" t="s">
        <v>713</v>
      </c>
      <c r="B50" s="223" t="s">
        <v>712</v>
      </c>
      <c r="C50" s="201" t="s">
        <v>639</v>
      </c>
      <c r="D50" s="209">
        <v>0.17783333</v>
      </c>
      <c r="E50" s="209">
        <v>4.25864035</v>
      </c>
      <c r="F50" s="202"/>
      <c r="G50" s="202">
        <f t="shared" si="6"/>
        <v>2.21823684</v>
      </c>
      <c r="H50" s="209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</row>
    <row r="51">
      <c r="A51" s="211" t="s">
        <v>714</v>
      </c>
      <c r="B51" s="225"/>
      <c r="C51" s="201"/>
      <c r="D51" s="209"/>
      <c r="E51" s="209"/>
      <c r="F51" s="202"/>
      <c r="G51" s="202"/>
      <c r="H51" s="209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</row>
    <row r="52">
      <c r="A52" s="213" t="s">
        <v>715</v>
      </c>
      <c r="B52" s="225"/>
      <c r="C52" s="201"/>
      <c r="D52" s="209"/>
      <c r="E52" s="209"/>
      <c r="F52" s="202"/>
      <c r="G52" s="202"/>
      <c r="H52" s="209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</row>
    <row r="53">
      <c r="A53" s="213" t="s">
        <v>716</v>
      </c>
      <c r="B53" s="225"/>
      <c r="C53" s="201"/>
      <c r="D53" s="209"/>
      <c r="E53" s="209"/>
      <c r="F53" s="202"/>
      <c r="G53" s="202"/>
      <c r="H53" s="209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</row>
    <row r="54">
      <c r="A54" s="213" t="s">
        <v>717</v>
      </c>
      <c r="B54" s="225"/>
      <c r="C54" s="201"/>
      <c r="D54" s="209"/>
      <c r="E54" s="209"/>
      <c r="F54" s="202"/>
      <c r="G54" s="202"/>
      <c r="H54" s="209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</row>
    <row r="55">
      <c r="A55" s="211" t="s">
        <v>718</v>
      </c>
      <c r="B55" s="225"/>
      <c r="C55" s="201"/>
      <c r="D55" s="209"/>
      <c r="E55" s="209"/>
      <c r="F55" s="202"/>
      <c r="G55" s="202"/>
      <c r="H55" s="209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</row>
    <row r="56">
      <c r="A56" s="199" t="s">
        <v>719</v>
      </c>
      <c r="B56" s="200" t="s">
        <v>720</v>
      </c>
      <c r="C56" s="201" t="s">
        <v>639</v>
      </c>
      <c r="D56" s="209">
        <v>0.02480307</v>
      </c>
      <c r="E56" s="209">
        <v>0.0374386</v>
      </c>
      <c r="F56" s="202"/>
      <c r="G56" s="202">
        <f t="shared" ref="G56:G60" si="7">SUM(D56:E56)/2</f>
        <v>0.031120835</v>
      </c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</row>
    <row r="57">
      <c r="A57" s="8" t="s">
        <v>721</v>
      </c>
      <c r="B57" s="201" t="s">
        <v>722</v>
      </c>
      <c r="C57" s="201" t="s">
        <v>639</v>
      </c>
      <c r="D57" s="201">
        <v>0.0263549</v>
      </c>
      <c r="E57" s="201">
        <v>2.11</v>
      </c>
      <c r="F57" s="201"/>
      <c r="G57" s="202">
        <f t="shared" si="7"/>
        <v>1.06817745</v>
      </c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</row>
    <row r="58">
      <c r="A58" s="8" t="s">
        <v>723</v>
      </c>
      <c r="B58" s="201" t="s">
        <v>724</v>
      </c>
      <c r="C58" s="226" t="s">
        <v>639</v>
      </c>
      <c r="D58" s="201">
        <v>0.2253504</v>
      </c>
      <c r="E58" s="201">
        <v>11.82</v>
      </c>
      <c r="F58" s="201"/>
      <c r="G58" s="202">
        <f t="shared" si="7"/>
        <v>6.0226752</v>
      </c>
      <c r="H58" s="198"/>
      <c r="I58" s="209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</row>
    <row r="59">
      <c r="A59" s="222" t="s">
        <v>725</v>
      </c>
      <c r="B59" s="223" t="s">
        <v>726</v>
      </c>
      <c r="C59" s="201" t="s">
        <v>639</v>
      </c>
      <c r="D59" s="209">
        <v>0.06785746</v>
      </c>
      <c r="E59" s="209">
        <v>0.23399123</v>
      </c>
      <c r="F59" s="201"/>
      <c r="G59" s="202">
        <f t="shared" si="7"/>
        <v>0.150924345</v>
      </c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</row>
    <row r="60">
      <c r="A60" s="222" t="s">
        <v>727</v>
      </c>
      <c r="B60" s="223" t="s">
        <v>726</v>
      </c>
      <c r="C60" s="201" t="s">
        <v>639</v>
      </c>
      <c r="D60" s="209">
        <v>0.06785746</v>
      </c>
      <c r="E60" s="209">
        <v>0.23399123</v>
      </c>
      <c r="F60" s="201"/>
      <c r="G60" s="202">
        <f t="shared" si="7"/>
        <v>0.150924345</v>
      </c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</row>
    <row r="61">
      <c r="A61" s="199" t="s">
        <v>728</v>
      </c>
      <c r="B61" s="200" t="s">
        <v>729</v>
      </c>
      <c r="C61" s="201" t="s">
        <v>639</v>
      </c>
      <c r="D61" s="201"/>
      <c r="E61" s="201"/>
      <c r="F61" s="201"/>
      <c r="G61" s="202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</row>
    <row r="62">
      <c r="A62" s="199" t="s">
        <v>730</v>
      </c>
      <c r="B62" s="200" t="s">
        <v>731</v>
      </c>
      <c r="C62" s="226" t="s">
        <v>639</v>
      </c>
      <c r="D62" s="201"/>
      <c r="E62" s="201"/>
      <c r="F62" s="201"/>
      <c r="G62" s="202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  <row r="63">
      <c r="A63" s="8" t="s">
        <v>732</v>
      </c>
      <c r="B63" s="201" t="s">
        <v>733</v>
      </c>
      <c r="C63" s="201" t="s">
        <v>639</v>
      </c>
      <c r="D63" s="201">
        <v>0.00982763</v>
      </c>
      <c r="E63" s="201">
        <v>0.1</v>
      </c>
      <c r="F63" s="201"/>
      <c r="G63" s="202">
        <f t="shared" ref="G63:G66" si="8">SUM(D63:E63)/2</f>
        <v>0.054913815</v>
      </c>
      <c r="H63" s="198"/>
      <c r="I63" s="198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</row>
    <row r="64">
      <c r="A64" s="8" t="s">
        <v>734</v>
      </c>
      <c r="B64" s="201" t="s">
        <v>735</v>
      </c>
      <c r="C64" s="226" t="s">
        <v>639</v>
      </c>
      <c r="D64" s="201">
        <v>0.006402</v>
      </c>
      <c r="E64" s="201">
        <v>3.08</v>
      </c>
      <c r="F64" s="201"/>
      <c r="G64" s="202">
        <f t="shared" si="8"/>
        <v>1.543201</v>
      </c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</row>
    <row r="65">
      <c r="A65" s="213" t="s">
        <v>736</v>
      </c>
      <c r="B65" s="225" t="s">
        <v>737</v>
      </c>
      <c r="C65" s="226"/>
      <c r="D65" s="209">
        <v>0.27142982</v>
      </c>
      <c r="E65" s="209">
        <v>0.54051974</v>
      </c>
      <c r="F65" s="201"/>
      <c r="G65" s="202">
        <f t="shared" si="8"/>
        <v>0.40597478</v>
      </c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</row>
    <row r="66">
      <c r="A66" s="213" t="s">
        <v>738</v>
      </c>
      <c r="B66" s="230" t="s">
        <v>737</v>
      </c>
      <c r="C66" s="226"/>
      <c r="D66" s="209">
        <v>0.27142982</v>
      </c>
      <c r="E66" s="209">
        <v>0.54051974</v>
      </c>
      <c r="F66" s="201"/>
      <c r="G66" s="202">
        <f t="shared" si="8"/>
        <v>0.40597478</v>
      </c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</row>
    <row r="67">
      <c r="A67" s="216" t="s">
        <v>739</v>
      </c>
      <c r="B67" s="217" t="s">
        <v>740</v>
      </c>
      <c r="C67" s="201"/>
      <c r="D67" s="201"/>
      <c r="E67" s="201"/>
      <c r="F67" s="201"/>
      <c r="G67" s="202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</row>
    <row r="68">
      <c r="A68" s="207" t="s">
        <v>741</v>
      </c>
      <c r="B68" s="208" t="s">
        <v>742</v>
      </c>
      <c r="C68" s="201" t="s">
        <v>639</v>
      </c>
      <c r="D68" s="209">
        <v>0.02620702</v>
      </c>
      <c r="E68" s="209">
        <v>0.32758772</v>
      </c>
      <c r="F68" s="201"/>
      <c r="G68" s="202">
        <f>SUM(D68:E68)/2</f>
        <v>0.17689737</v>
      </c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</row>
    <row r="69">
      <c r="A69" s="216" t="s">
        <v>743</v>
      </c>
      <c r="B69" s="217" t="s">
        <v>744</v>
      </c>
      <c r="C69" s="201"/>
      <c r="D69" s="201"/>
      <c r="E69" s="201"/>
      <c r="F69" s="201"/>
      <c r="G69" s="202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</row>
    <row r="70">
      <c r="A70" s="207" t="s">
        <v>745</v>
      </c>
      <c r="B70" s="208" t="s">
        <v>746</v>
      </c>
      <c r="C70" s="201" t="s">
        <v>639</v>
      </c>
      <c r="D70" s="209">
        <v>0.00467982</v>
      </c>
      <c r="E70" s="209">
        <v>0.00935965</v>
      </c>
      <c r="F70" s="201"/>
      <c r="G70" s="202">
        <f>SUM(D70:E70)/2</f>
        <v>0.007019735</v>
      </c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</row>
    <row r="71">
      <c r="A71" s="211" t="s">
        <v>747</v>
      </c>
      <c r="B71" s="231" t="s">
        <v>748</v>
      </c>
      <c r="C71" s="201"/>
      <c r="D71" s="209"/>
      <c r="E71" s="209"/>
      <c r="F71" s="201"/>
      <c r="G71" s="202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</row>
    <row r="72">
      <c r="A72" s="213" t="s">
        <v>749</v>
      </c>
      <c r="B72" s="229" t="s">
        <v>750</v>
      </c>
      <c r="C72" s="201"/>
      <c r="D72" s="209">
        <v>1.12315789</v>
      </c>
      <c r="E72" s="209">
        <v>5.8497807</v>
      </c>
      <c r="F72" s="201"/>
      <c r="G72" s="202">
        <f t="shared" ref="G72:G73" si="9">SUM(D72:E72)/2</f>
        <v>3.486469295</v>
      </c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</row>
    <row r="73">
      <c r="A73" s="207" t="s">
        <v>751</v>
      </c>
      <c r="B73" s="208" t="s">
        <v>752</v>
      </c>
      <c r="C73" s="201" t="s">
        <v>639</v>
      </c>
      <c r="D73" s="209">
        <v>0.02028407</v>
      </c>
      <c r="E73" s="209">
        <v>0.23399123</v>
      </c>
      <c r="F73" s="201"/>
      <c r="G73" s="202">
        <f t="shared" si="9"/>
        <v>0.12713765</v>
      </c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</row>
    <row r="74">
      <c r="A74" s="199" t="s">
        <v>753</v>
      </c>
      <c r="B74" s="200" t="s">
        <v>754</v>
      </c>
      <c r="C74" s="226" t="s">
        <v>639</v>
      </c>
      <c r="D74" s="201"/>
      <c r="E74" s="201"/>
      <c r="F74" s="201"/>
      <c r="G74" s="202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</row>
    <row r="75">
      <c r="A75" s="199" t="s">
        <v>755</v>
      </c>
      <c r="B75" s="200" t="s">
        <v>756</v>
      </c>
      <c r="C75" s="226" t="s">
        <v>639</v>
      </c>
      <c r="D75" s="201"/>
      <c r="E75" s="201"/>
      <c r="F75" s="201"/>
      <c r="G75" s="202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</row>
    <row r="76">
      <c r="A76" s="207" t="s">
        <v>757</v>
      </c>
      <c r="B76" s="208" t="s">
        <v>758</v>
      </c>
      <c r="C76" s="201" t="s">
        <v>639</v>
      </c>
      <c r="D76" s="209">
        <v>0.00934516</v>
      </c>
      <c r="E76" s="209">
        <v>0.09359649</v>
      </c>
      <c r="F76" s="201"/>
      <c r="G76" s="202">
        <f>SUM(D76:E76)/2</f>
        <v>0.051470825</v>
      </c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</row>
    <row r="77">
      <c r="A77" s="216" t="s">
        <v>759</v>
      </c>
      <c r="B77" s="232" t="s">
        <v>760</v>
      </c>
      <c r="C77" s="226"/>
      <c r="D77" s="201"/>
      <c r="E77" s="201"/>
      <c r="F77" s="201"/>
      <c r="G77" s="202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</row>
    <row r="78">
      <c r="A78" s="216" t="s">
        <v>761</v>
      </c>
      <c r="B78" s="217" t="s">
        <v>762</v>
      </c>
      <c r="C78" s="201"/>
      <c r="D78" s="201"/>
      <c r="E78" s="201"/>
      <c r="F78" s="201"/>
      <c r="G78" s="202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</row>
    <row r="79">
      <c r="A79" s="199" t="s">
        <v>763</v>
      </c>
      <c r="B79" s="200" t="s">
        <v>764</v>
      </c>
      <c r="C79" s="201" t="s">
        <v>639</v>
      </c>
      <c r="D79" s="201"/>
      <c r="E79" s="201"/>
      <c r="F79" s="201"/>
      <c r="G79" s="202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</row>
    <row r="80">
      <c r="A80" s="207" t="s">
        <v>765</v>
      </c>
      <c r="B80" s="208" t="s">
        <v>766</v>
      </c>
      <c r="C80" s="201" t="s">
        <v>639</v>
      </c>
      <c r="D80" s="209">
        <v>0.108</v>
      </c>
      <c r="E80" s="209">
        <v>0.95181511</v>
      </c>
      <c r="F80" s="201"/>
      <c r="G80" s="202">
        <f t="shared" ref="G80:G85" si="10">SUM(D80:E80)/2</f>
        <v>0.529907555</v>
      </c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</row>
    <row r="81">
      <c r="A81" s="8" t="s">
        <v>767</v>
      </c>
      <c r="B81" s="201" t="s">
        <v>766</v>
      </c>
      <c r="C81" s="226" t="s">
        <v>639</v>
      </c>
      <c r="D81" s="201">
        <v>8.4280308</v>
      </c>
      <c r="E81" s="201">
        <v>8.4280308</v>
      </c>
      <c r="F81" s="201"/>
      <c r="G81" s="202">
        <f t="shared" si="10"/>
        <v>8.4280308</v>
      </c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</row>
    <row r="82">
      <c r="A82" s="207" t="s">
        <v>768</v>
      </c>
      <c r="B82" s="208" t="s">
        <v>769</v>
      </c>
      <c r="C82" s="201" t="s">
        <v>639</v>
      </c>
      <c r="D82" s="209">
        <v>0.0115909</v>
      </c>
      <c r="E82" s="209">
        <v>0.25739035</v>
      </c>
      <c r="F82" s="201"/>
      <c r="G82" s="202">
        <f t="shared" si="10"/>
        <v>0.134490625</v>
      </c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</row>
    <row r="83">
      <c r="A83" s="233" t="s">
        <v>770</v>
      </c>
      <c r="B83" s="208" t="s">
        <v>771</v>
      </c>
      <c r="C83" s="201" t="s">
        <v>632</v>
      </c>
      <c r="D83" s="209">
        <v>0.00156774</v>
      </c>
      <c r="E83" s="209">
        <v>0.016</v>
      </c>
      <c r="F83" s="201"/>
      <c r="G83" s="202">
        <f t="shared" si="10"/>
        <v>0.00878387</v>
      </c>
      <c r="H83" s="198"/>
      <c r="I83" s="198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</row>
    <row r="84">
      <c r="A84" s="8" t="s">
        <v>14</v>
      </c>
      <c r="B84" s="201" t="s">
        <v>772</v>
      </c>
      <c r="C84" s="201" t="s">
        <v>639</v>
      </c>
      <c r="D84" s="201">
        <v>0.14</v>
      </c>
      <c r="E84" s="201">
        <v>0.14</v>
      </c>
      <c r="F84" s="201"/>
      <c r="G84" s="202">
        <f t="shared" si="10"/>
        <v>0.14</v>
      </c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</row>
    <row r="85">
      <c r="A85" s="222" t="s">
        <v>16</v>
      </c>
      <c r="B85" s="223" t="s">
        <v>772</v>
      </c>
      <c r="C85" s="201" t="s">
        <v>639</v>
      </c>
      <c r="D85" s="209">
        <v>0.01965526</v>
      </c>
      <c r="E85" s="209">
        <v>0.75345175</v>
      </c>
      <c r="F85" s="201"/>
      <c r="G85" s="202">
        <f t="shared" si="10"/>
        <v>0.386553505</v>
      </c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</row>
    <row r="86">
      <c r="A86" s="216" t="s">
        <v>773</v>
      </c>
      <c r="B86" s="217" t="s">
        <v>774</v>
      </c>
      <c r="C86" s="201"/>
      <c r="D86" s="201"/>
      <c r="E86" s="201"/>
      <c r="F86" s="201"/>
      <c r="G86" s="202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</row>
    <row r="87">
      <c r="A87" s="216" t="s">
        <v>775</v>
      </c>
      <c r="B87" s="217" t="s">
        <v>774</v>
      </c>
      <c r="C87" s="201"/>
      <c r="D87" s="201"/>
      <c r="E87" s="201"/>
      <c r="F87" s="201"/>
      <c r="G87" s="202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</row>
    <row r="88">
      <c r="A88" s="216" t="s">
        <v>776</v>
      </c>
      <c r="B88" s="217" t="s">
        <v>777</v>
      </c>
      <c r="C88" s="201"/>
      <c r="D88" s="201"/>
      <c r="E88" s="201"/>
      <c r="F88" s="201"/>
      <c r="G88" s="202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</row>
    <row r="89">
      <c r="A89" s="222" t="s">
        <v>7</v>
      </c>
      <c r="B89" s="223" t="s">
        <v>778</v>
      </c>
      <c r="C89" s="201" t="s">
        <v>639</v>
      </c>
      <c r="D89" s="209">
        <v>0.37438596</v>
      </c>
      <c r="E89" s="209">
        <v>20.5912281</v>
      </c>
      <c r="F89" s="201"/>
      <c r="G89" s="202">
        <f t="shared" ref="G89:G93" si="11">SUM(D89:E89)/2</f>
        <v>10.48280703</v>
      </c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</row>
    <row r="90">
      <c r="A90" s="222" t="s">
        <v>22</v>
      </c>
      <c r="B90" s="223" t="s">
        <v>778</v>
      </c>
      <c r="C90" s="201" t="s">
        <v>639</v>
      </c>
      <c r="D90" s="209">
        <v>0.37438596</v>
      </c>
      <c r="E90" s="209">
        <v>20.5912281</v>
      </c>
      <c r="F90" s="202"/>
      <c r="G90" s="202">
        <f t="shared" si="11"/>
        <v>10.48280703</v>
      </c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</row>
    <row r="91">
      <c r="A91" s="222" t="s">
        <v>779</v>
      </c>
      <c r="B91" s="223" t="s">
        <v>780</v>
      </c>
      <c r="C91" s="201" t="s">
        <v>639</v>
      </c>
      <c r="D91" s="209">
        <v>5.11</v>
      </c>
      <c r="E91" s="209">
        <v>10.3424123</v>
      </c>
      <c r="F91" s="202"/>
      <c r="G91" s="202">
        <f t="shared" si="11"/>
        <v>7.72620615</v>
      </c>
      <c r="H91" s="209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</row>
    <row r="92">
      <c r="A92" s="8" t="s">
        <v>781</v>
      </c>
      <c r="B92" s="201" t="s">
        <v>782</v>
      </c>
      <c r="C92" s="201" t="s">
        <v>639</v>
      </c>
      <c r="D92" s="201">
        <v>2.2</v>
      </c>
      <c r="E92" s="201">
        <v>11.91</v>
      </c>
      <c r="F92" s="202"/>
      <c r="G92" s="202">
        <f t="shared" si="11"/>
        <v>7.055</v>
      </c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</row>
    <row r="93">
      <c r="A93" s="8" t="s">
        <v>783</v>
      </c>
      <c r="B93" s="201" t="s">
        <v>782</v>
      </c>
      <c r="C93" s="201" t="s">
        <v>639</v>
      </c>
      <c r="D93" s="201">
        <v>0.9</v>
      </c>
      <c r="E93" s="201">
        <v>26.69</v>
      </c>
      <c r="F93" s="202"/>
      <c r="G93" s="202">
        <f t="shared" si="11"/>
        <v>13.795</v>
      </c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</row>
    <row r="94">
      <c r="A94" s="216" t="s">
        <v>784</v>
      </c>
      <c r="B94" s="217" t="s">
        <v>785</v>
      </c>
      <c r="C94" s="201"/>
      <c r="D94" s="202"/>
      <c r="E94" s="202"/>
      <c r="F94" s="202"/>
      <c r="G94" s="202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</row>
    <row r="95">
      <c r="A95" s="216" t="s">
        <v>786</v>
      </c>
      <c r="B95" s="217" t="s">
        <v>785</v>
      </c>
      <c r="C95" s="201"/>
      <c r="D95" s="202"/>
      <c r="E95" s="202"/>
      <c r="F95" s="202"/>
      <c r="G95" s="202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</row>
    <row r="96">
      <c r="A96" s="213" t="s">
        <v>787</v>
      </c>
      <c r="B96" s="229" t="s">
        <v>788</v>
      </c>
      <c r="C96" s="201"/>
      <c r="D96" s="202"/>
      <c r="E96" s="202"/>
      <c r="F96" s="202"/>
      <c r="G96" s="202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</row>
    <row r="97">
      <c r="A97" s="213" t="s">
        <v>789</v>
      </c>
      <c r="B97" s="224"/>
      <c r="C97" s="201"/>
      <c r="D97" s="202"/>
      <c r="E97" s="202"/>
      <c r="F97" s="202"/>
      <c r="G97" s="202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</row>
    <row r="98">
      <c r="A98" s="213" t="s">
        <v>790</v>
      </c>
      <c r="B98" s="224"/>
      <c r="C98" s="201"/>
      <c r="D98" s="202"/>
      <c r="E98" s="202"/>
      <c r="F98" s="202"/>
      <c r="G98" s="202"/>
      <c r="H98" s="198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</row>
    <row r="99">
      <c r="A99" s="234" t="s">
        <v>791</v>
      </c>
      <c r="B99" s="224" t="s">
        <v>792</v>
      </c>
      <c r="C99" s="201"/>
      <c r="D99" s="209">
        <v>0.07</v>
      </c>
      <c r="E99" s="209">
        <v>0.28078947</v>
      </c>
      <c r="F99" s="202"/>
      <c r="G99" s="202">
        <f>SUM(D99:E99)/2</f>
        <v>0.175394735</v>
      </c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</row>
    <row r="100">
      <c r="A100" s="213" t="s">
        <v>793</v>
      </c>
      <c r="B100" s="231"/>
      <c r="C100" s="201"/>
      <c r="D100" s="202"/>
      <c r="E100" s="202"/>
      <c r="F100" s="202"/>
      <c r="G100" s="202"/>
      <c r="H100" s="198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</row>
    <row r="101">
      <c r="A101" s="211" t="s">
        <v>794</v>
      </c>
      <c r="B101" s="231"/>
      <c r="C101" s="201"/>
      <c r="D101" s="202"/>
      <c r="E101" s="202"/>
      <c r="F101" s="202"/>
      <c r="G101" s="202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</row>
    <row r="102">
      <c r="A102" s="211" t="s">
        <v>795</v>
      </c>
      <c r="B102" s="229" t="s">
        <v>796</v>
      </c>
      <c r="C102" s="201"/>
      <c r="D102" s="209">
        <v>0.19269866</v>
      </c>
      <c r="E102" s="209">
        <v>1.6379386</v>
      </c>
      <c r="F102" s="202"/>
      <c r="G102" s="202">
        <f>SUM(D102:E102)/2</f>
        <v>0.91531863</v>
      </c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</row>
    <row r="103">
      <c r="A103" s="216" t="s">
        <v>797</v>
      </c>
      <c r="B103" s="217" t="s">
        <v>798</v>
      </c>
      <c r="C103" s="201"/>
      <c r="D103" s="202"/>
      <c r="E103" s="202"/>
      <c r="F103" s="202"/>
      <c r="G103" s="202"/>
      <c r="H103" s="198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</row>
    <row r="104">
      <c r="A104" s="216" t="s">
        <v>799</v>
      </c>
      <c r="B104" s="217" t="s">
        <v>800</v>
      </c>
      <c r="C104" s="201"/>
      <c r="D104" s="202"/>
      <c r="E104" s="202"/>
      <c r="F104" s="202"/>
      <c r="G104" s="202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</row>
    <row r="105">
      <c r="A105" s="216" t="s">
        <v>801</v>
      </c>
      <c r="B105" s="217" t="s">
        <v>802</v>
      </c>
      <c r="C105" s="201"/>
      <c r="D105" s="202"/>
      <c r="E105" s="202"/>
      <c r="F105" s="202"/>
      <c r="G105" s="202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</row>
    <row r="106">
      <c r="A106" s="216" t="s">
        <v>803</v>
      </c>
      <c r="B106" s="217" t="s">
        <v>804</v>
      </c>
      <c r="C106" s="201"/>
      <c r="D106" s="202"/>
      <c r="E106" s="202"/>
      <c r="F106" s="202"/>
      <c r="G106" s="202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</row>
    <row r="107">
      <c r="A107" s="216" t="s">
        <v>805</v>
      </c>
      <c r="B107" s="217" t="s">
        <v>804</v>
      </c>
      <c r="C107" s="201"/>
      <c r="D107" s="202"/>
      <c r="E107" s="202"/>
      <c r="F107" s="202"/>
      <c r="G107" s="202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</row>
    <row r="108">
      <c r="A108" s="199" t="s">
        <v>12</v>
      </c>
      <c r="B108" s="200" t="s">
        <v>806</v>
      </c>
      <c r="C108" s="201" t="s">
        <v>639</v>
      </c>
      <c r="D108" s="201"/>
      <c r="E108" s="201"/>
      <c r="F108" s="202"/>
      <c r="G108" s="202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</row>
    <row r="109">
      <c r="A109" s="216" t="s">
        <v>807</v>
      </c>
      <c r="B109" s="217" t="s">
        <v>806</v>
      </c>
      <c r="C109" s="226"/>
      <c r="D109" s="201"/>
      <c r="E109" s="201"/>
      <c r="F109" s="202"/>
      <c r="G109" s="202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</row>
    <row r="110">
      <c r="A110" s="199" t="s">
        <v>808</v>
      </c>
      <c r="B110" s="200" t="s">
        <v>806</v>
      </c>
      <c r="C110" s="226" t="s">
        <v>639</v>
      </c>
      <c r="D110" s="202"/>
      <c r="E110" s="202"/>
      <c r="F110" s="202"/>
      <c r="G110" s="202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</row>
    <row r="111">
      <c r="A111" s="216" t="s">
        <v>809</v>
      </c>
      <c r="B111" s="217" t="s">
        <v>810</v>
      </c>
      <c r="C111" s="201"/>
      <c r="D111" s="202"/>
      <c r="E111" s="202"/>
      <c r="F111" s="202"/>
      <c r="G111" s="202"/>
      <c r="H111" s="198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</row>
    <row r="112">
      <c r="A112" s="216" t="s">
        <v>811</v>
      </c>
      <c r="B112" s="217" t="s">
        <v>812</v>
      </c>
      <c r="C112" s="226"/>
      <c r="D112" s="202"/>
      <c r="E112" s="202"/>
      <c r="F112" s="202"/>
      <c r="G112" s="202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</row>
    <row r="113">
      <c r="A113" s="216" t="s">
        <v>813</v>
      </c>
      <c r="B113" s="217" t="s">
        <v>810</v>
      </c>
      <c r="C113" s="201"/>
      <c r="D113" s="202"/>
      <c r="E113" s="202"/>
      <c r="F113" s="202"/>
      <c r="G113" s="202"/>
      <c r="H113" s="198"/>
      <c r="I113" s="198"/>
      <c r="J113" s="198"/>
      <c r="K113" s="198"/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</row>
    <row r="114">
      <c r="A114" s="199" t="s">
        <v>814</v>
      </c>
      <c r="B114" s="200" t="s">
        <v>815</v>
      </c>
      <c r="C114" s="201" t="s">
        <v>639</v>
      </c>
      <c r="D114" s="202"/>
      <c r="E114" s="202"/>
      <c r="F114" s="202"/>
      <c r="G114" s="202"/>
      <c r="H114" s="198"/>
      <c r="I114" s="198"/>
      <c r="J114" s="198"/>
      <c r="K114" s="198"/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</row>
    <row r="115">
      <c r="A115" s="199" t="s">
        <v>816</v>
      </c>
      <c r="B115" s="200" t="s">
        <v>815</v>
      </c>
      <c r="C115" s="201" t="s">
        <v>639</v>
      </c>
      <c r="D115" s="202"/>
      <c r="E115" s="202"/>
      <c r="F115" s="202"/>
      <c r="G115" s="202"/>
      <c r="H115" s="198"/>
      <c r="I115" s="198"/>
      <c r="J115" s="198"/>
      <c r="K115" s="198"/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</row>
    <row r="116">
      <c r="A116" s="211" t="s">
        <v>817</v>
      </c>
      <c r="B116" s="231"/>
      <c r="C116" s="201"/>
      <c r="D116" s="202"/>
      <c r="E116" s="202"/>
      <c r="F116" s="202"/>
      <c r="G116" s="202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</row>
    <row r="117">
      <c r="A117" s="222" t="s">
        <v>818</v>
      </c>
      <c r="B117" s="223" t="s">
        <v>819</v>
      </c>
      <c r="C117" s="201" t="s">
        <v>639</v>
      </c>
      <c r="D117" s="209">
        <v>0.0080961</v>
      </c>
      <c r="E117" s="209">
        <v>0.01202715</v>
      </c>
      <c r="F117" s="202"/>
      <c r="G117" s="202">
        <f>sum(D117:E117)/2</f>
        <v>0.010061625</v>
      </c>
      <c r="H117" s="198"/>
      <c r="I117" s="198"/>
      <c r="J117" s="198"/>
      <c r="K117" s="198"/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</row>
    <row r="118">
      <c r="A118" s="211" t="s">
        <v>820</v>
      </c>
      <c r="B118" s="225"/>
      <c r="C118" s="201"/>
      <c r="D118" s="209"/>
      <c r="E118" s="209"/>
      <c r="F118" s="202"/>
      <c r="G118" s="202"/>
      <c r="H118" s="198"/>
      <c r="I118" s="198"/>
      <c r="J118" s="198"/>
      <c r="K118" s="198"/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</row>
    <row r="119">
      <c r="A119" s="213" t="s">
        <v>821</v>
      </c>
      <c r="B119" s="225"/>
      <c r="C119" s="201"/>
      <c r="D119" s="209"/>
      <c r="E119" s="209"/>
      <c r="F119" s="202"/>
      <c r="G119" s="202"/>
      <c r="H119" s="198"/>
      <c r="I119" s="198"/>
      <c r="J119" s="198"/>
      <c r="K119" s="198"/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</row>
    <row r="120">
      <c r="A120" s="8" t="s">
        <v>822</v>
      </c>
      <c r="B120" s="201" t="s">
        <v>823</v>
      </c>
      <c r="C120" s="226" t="s">
        <v>639</v>
      </c>
      <c r="D120" s="201">
        <v>0.042</v>
      </c>
      <c r="E120" s="201">
        <v>0.042</v>
      </c>
      <c r="F120" s="202"/>
      <c r="G120" s="202">
        <f t="shared" ref="G120:G123" si="12">sum(D120:E120)/2</f>
        <v>0.042</v>
      </c>
      <c r="H120" s="198"/>
      <c r="I120" s="198"/>
      <c r="J120" s="198"/>
      <c r="K120" s="198"/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</row>
    <row r="121">
      <c r="A121" s="235" t="s">
        <v>824</v>
      </c>
      <c r="B121" s="236" t="s">
        <v>825</v>
      </c>
      <c r="C121" s="237" t="s">
        <v>639</v>
      </c>
      <c r="D121" s="209">
        <v>0.34630702</v>
      </c>
      <c r="E121" s="209">
        <v>6.17736842</v>
      </c>
      <c r="F121" s="238"/>
      <c r="G121" s="202">
        <f t="shared" si="12"/>
        <v>3.26183772</v>
      </c>
      <c r="H121" s="198"/>
      <c r="I121" s="198"/>
      <c r="J121" s="198"/>
      <c r="K121" s="198"/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</row>
    <row r="122">
      <c r="A122" s="239" t="s">
        <v>826</v>
      </c>
      <c r="B122" s="237" t="s">
        <v>827</v>
      </c>
      <c r="C122" s="237" t="s">
        <v>639</v>
      </c>
      <c r="D122" s="237">
        <v>0.034</v>
      </c>
      <c r="E122" s="237">
        <v>3.01</v>
      </c>
      <c r="F122" s="238"/>
      <c r="G122" s="202">
        <f t="shared" si="12"/>
        <v>1.522</v>
      </c>
      <c r="H122" s="198"/>
      <c r="I122" s="198"/>
      <c r="J122" s="198"/>
      <c r="K122" s="198"/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</row>
    <row r="123">
      <c r="A123" s="239" t="s">
        <v>828</v>
      </c>
      <c r="B123" s="237" t="s">
        <v>827</v>
      </c>
      <c r="C123" s="240" t="s">
        <v>639</v>
      </c>
      <c r="D123" s="237">
        <v>0.0403326</v>
      </c>
      <c r="E123" s="237">
        <v>5.36672921</v>
      </c>
      <c r="F123" s="238"/>
      <c r="G123" s="202">
        <f t="shared" si="12"/>
        <v>2.703530905</v>
      </c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</row>
    <row r="124">
      <c r="A124" s="213" t="s">
        <v>829</v>
      </c>
      <c r="B124" s="241"/>
      <c r="C124" s="240"/>
      <c r="D124" s="237"/>
      <c r="E124" s="237"/>
      <c r="F124" s="238"/>
      <c r="G124" s="202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</row>
    <row r="125">
      <c r="A125" s="211" t="s">
        <v>830</v>
      </c>
      <c r="B125" s="241"/>
      <c r="C125" s="240"/>
      <c r="D125" s="209">
        <v>3.2E-5</v>
      </c>
      <c r="E125" s="209">
        <v>3.2E-5</v>
      </c>
      <c r="F125" s="238"/>
      <c r="G125" s="202">
        <f>sum(D125:E125)/2</f>
        <v>0.000032</v>
      </c>
      <c r="H125" s="198"/>
      <c r="I125" s="198"/>
      <c r="J125" s="198"/>
      <c r="K125" s="198"/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</row>
    <row r="126">
      <c r="A126" s="242" t="s">
        <v>831</v>
      </c>
      <c r="B126" s="243" t="s">
        <v>832</v>
      </c>
      <c r="C126" s="237"/>
      <c r="D126" s="238"/>
      <c r="E126" s="238"/>
      <c r="F126" s="238"/>
      <c r="G126" s="202"/>
      <c r="H126" s="198"/>
      <c r="I126" s="198"/>
      <c r="J126" s="198"/>
      <c r="K126" s="198"/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</row>
    <row r="127">
      <c r="A127" s="242" t="s">
        <v>833</v>
      </c>
      <c r="B127" s="243" t="s">
        <v>832</v>
      </c>
      <c r="C127" s="237"/>
      <c r="D127" s="238"/>
      <c r="E127" s="238"/>
      <c r="F127" s="238"/>
      <c r="G127" s="202"/>
      <c r="H127" s="198"/>
      <c r="I127" s="198"/>
      <c r="J127" s="198"/>
      <c r="K127" s="198"/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</row>
    <row r="128">
      <c r="A128" s="244" t="s">
        <v>834</v>
      </c>
      <c r="B128" s="245" t="s">
        <v>835</v>
      </c>
      <c r="C128" s="237" t="s">
        <v>639</v>
      </c>
      <c r="D128" s="209">
        <v>1.097</v>
      </c>
      <c r="E128" s="209">
        <v>2.55361944</v>
      </c>
      <c r="F128" s="238"/>
      <c r="G128" s="202">
        <f t="shared" ref="G128:G133" si="13">sum(D128:E128)/2</f>
        <v>1.82530972</v>
      </c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</row>
    <row r="129">
      <c r="A129" s="239" t="s">
        <v>836</v>
      </c>
      <c r="B129" s="237" t="s">
        <v>837</v>
      </c>
      <c r="C129" s="240" t="s">
        <v>632</v>
      </c>
      <c r="D129" s="237">
        <v>0.00752503</v>
      </c>
      <c r="E129" s="237">
        <v>0.00915043</v>
      </c>
      <c r="F129" s="238"/>
      <c r="G129" s="202">
        <f t="shared" si="13"/>
        <v>0.00833773</v>
      </c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</row>
    <row r="130">
      <c r="A130" s="239" t="s">
        <v>838</v>
      </c>
      <c r="B130" s="237" t="s">
        <v>839</v>
      </c>
      <c r="C130" s="237" t="s">
        <v>639</v>
      </c>
      <c r="D130" s="237">
        <v>0.00457522</v>
      </c>
      <c r="E130" s="237">
        <v>0.00469562</v>
      </c>
      <c r="F130" s="238"/>
      <c r="G130" s="202">
        <f t="shared" si="13"/>
        <v>0.00463542</v>
      </c>
      <c r="H130" s="198"/>
      <c r="I130" s="198"/>
      <c r="J130" s="198"/>
      <c r="K130" s="198"/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</row>
    <row r="131">
      <c r="A131" s="246" t="s">
        <v>840</v>
      </c>
      <c r="B131" s="245" t="s">
        <v>841</v>
      </c>
      <c r="C131" s="240" t="s">
        <v>639</v>
      </c>
      <c r="D131" s="209">
        <v>0.13257088</v>
      </c>
      <c r="E131" s="209">
        <v>0.44458333</v>
      </c>
      <c r="F131" s="238"/>
      <c r="G131" s="202">
        <f t="shared" si="13"/>
        <v>0.288577105</v>
      </c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</row>
    <row r="132">
      <c r="A132" s="246" t="s">
        <v>842</v>
      </c>
      <c r="B132" s="245" t="s">
        <v>843</v>
      </c>
      <c r="C132" s="237" t="s">
        <v>639</v>
      </c>
      <c r="D132" s="209">
        <v>0.09172456</v>
      </c>
      <c r="E132" s="209">
        <v>0.85874781</v>
      </c>
      <c r="F132" s="238"/>
      <c r="G132" s="202">
        <f t="shared" si="13"/>
        <v>0.475236185</v>
      </c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</row>
    <row r="133">
      <c r="A133" s="247" t="s">
        <v>844</v>
      </c>
      <c r="B133" s="237" t="s">
        <v>843</v>
      </c>
      <c r="C133" s="237" t="s">
        <v>639</v>
      </c>
      <c r="D133" s="237">
        <v>0.00198661</v>
      </c>
      <c r="E133" s="237">
        <v>1.78</v>
      </c>
      <c r="F133" s="238"/>
      <c r="G133" s="202">
        <f t="shared" si="13"/>
        <v>0.890993305</v>
      </c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</row>
    <row r="134">
      <c r="A134" s="248" t="s">
        <v>845</v>
      </c>
      <c r="B134" s="249" t="s">
        <v>846</v>
      </c>
      <c r="C134" s="237" t="s">
        <v>639</v>
      </c>
      <c r="D134" s="238"/>
      <c r="E134" s="238"/>
      <c r="F134" s="238"/>
      <c r="G134" s="202"/>
      <c r="H134" s="209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</row>
    <row r="135">
      <c r="A135" s="250" t="s">
        <v>847</v>
      </c>
      <c r="B135" s="249" t="s">
        <v>846</v>
      </c>
      <c r="C135" s="237" t="s">
        <v>639</v>
      </c>
      <c r="D135" s="238"/>
      <c r="E135" s="238"/>
      <c r="F135" s="238"/>
      <c r="G135" s="202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</row>
    <row r="136">
      <c r="A136" s="246" t="s">
        <v>848</v>
      </c>
      <c r="B136" s="245" t="s">
        <v>849</v>
      </c>
      <c r="C136" s="237" t="s">
        <v>639</v>
      </c>
      <c r="D136" s="209">
        <v>0.40480482</v>
      </c>
      <c r="E136" s="209">
        <v>2.22291667</v>
      </c>
      <c r="F136" s="238"/>
      <c r="G136" s="202">
        <f t="shared" ref="G136:G137" si="14">sum(D136:E136)/2</f>
        <v>1.313860745</v>
      </c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</row>
    <row r="137">
      <c r="A137" s="239" t="s">
        <v>850</v>
      </c>
      <c r="B137" s="237" t="s">
        <v>849</v>
      </c>
      <c r="C137" s="237" t="s">
        <v>639</v>
      </c>
      <c r="D137" s="209">
        <v>0.014</v>
      </c>
      <c r="E137" s="209">
        <v>0.035</v>
      </c>
      <c r="F137" s="238"/>
      <c r="G137" s="202">
        <f t="shared" si="14"/>
        <v>0.0245</v>
      </c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</row>
    <row r="138">
      <c r="A138" s="248" t="s">
        <v>851</v>
      </c>
      <c r="B138" s="249" t="s">
        <v>852</v>
      </c>
      <c r="C138" s="237" t="s">
        <v>639</v>
      </c>
      <c r="D138" s="202"/>
      <c r="E138" s="202"/>
      <c r="F138" s="238"/>
      <c r="G138" s="202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</row>
    <row r="139">
      <c r="A139" s="242" t="s">
        <v>853</v>
      </c>
      <c r="B139" s="243" t="s">
        <v>852</v>
      </c>
      <c r="C139" s="237"/>
      <c r="D139" s="202"/>
      <c r="E139" s="202"/>
      <c r="F139" s="238"/>
      <c r="G139" s="202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</row>
    <row r="140">
      <c r="A140" s="239" t="s">
        <v>854</v>
      </c>
      <c r="B140" s="237" t="s">
        <v>855</v>
      </c>
      <c r="C140" s="237" t="s">
        <v>639</v>
      </c>
      <c r="D140" s="251">
        <v>0.00289772</v>
      </c>
      <c r="E140" s="251" t="s">
        <v>856</v>
      </c>
      <c r="F140" s="238"/>
      <c r="G140" s="202">
        <f t="shared" ref="G140:G141" si="15">sum(D140:E140)/2</f>
        <v>0.00144886</v>
      </c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</row>
    <row r="141">
      <c r="A141" s="239" t="s">
        <v>857</v>
      </c>
      <c r="B141" s="237" t="s">
        <v>858</v>
      </c>
      <c r="C141" s="240" t="s">
        <v>639</v>
      </c>
      <c r="D141" s="201">
        <v>8.0E-5</v>
      </c>
      <c r="E141" s="201">
        <v>0.0623</v>
      </c>
      <c r="F141" s="238"/>
      <c r="G141" s="202">
        <f t="shared" si="15"/>
        <v>0.03119</v>
      </c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</row>
    <row r="142">
      <c r="A142" s="213" t="s">
        <v>859</v>
      </c>
      <c r="B142" s="241"/>
      <c r="C142" s="240"/>
      <c r="D142" s="201"/>
      <c r="E142" s="201"/>
      <c r="F142" s="238"/>
      <c r="G142" s="202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</row>
    <row r="143">
      <c r="A143" s="213" t="s">
        <v>860</v>
      </c>
      <c r="B143" s="241"/>
      <c r="C143" s="240"/>
      <c r="D143" s="201"/>
      <c r="E143" s="201"/>
      <c r="F143" s="238"/>
      <c r="G143" s="202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</row>
    <row r="144">
      <c r="A144" s="213" t="s">
        <v>861</v>
      </c>
      <c r="B144" s="241"/>
      <c r="C144" s="240"/>
      <c r="D144" s="201"/>
      <c r="E144" s="201"/>
      <c r="F144" s="238"/>
      <c r="G144" s="202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</row>
    <row r="145">
      <c r="A145" s="213" t="s">
        <v>862</v>
      </c>
      <c r="B145" s="241"/>
      <c r="C145" s="240"/>
      <c r="D145" s="201"/>
      <c r="E145" s="201"/>
      <c r="F145" s="238"/>
      <c r="G145" s="202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</row>
    <row r="146">
      <c r="A146" s="213" t="s">
        <v>863</v>
      </c>
      <c r="B146" s="241"/>
      <c r="C146" s="240"/>
      <c r="D146" s="201"/>
      <c r="E146" s="201"/>
      <c r="F146" s="238"/>
      <c r="G146" s="202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</row>
    <row r="147">
      <c r="A147" s="213" t="s">
        <v>864</v>
      </c>
      <c r="B147" s="241"/>
      <c r="C147" s="240"/>
      <c r="D147" s="201"/>
      <c r="E147" s="201"/>
      <c r="F147" s="238"/>
      <c r="G147" s="202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</row>
    <row r="148">
      <c r="A148" s="213" t="s">
        <v>865</v>
      </c>
      <c r="B148" s="241"/>
      <c r="C148" s="240"/>
      <c r="D148" s="201"/>
      <c r="E148" s="201"/>
      <c r="F148" s="238"/>
      <c r="G148" s="202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</row>
    <row r="149">
      <c r="A149" s="246" t="s">
        <v>866</v>
      </c>
      <c r="B149" s="245" t="s">
        <v>867</v>
      </c>
      <c r="C149" s="237" t="s">
        <v>639</v>
      </c>
      <c r="D149" s="209">
        <v>0.41182456</v>
      </c>
      <c r="E149" s="209">
        <v>6.84452421</v>
      </c>
      <c r="F149" s="238"/>
      <c r="G149" s="202">
        <f t="shared" ref="G149:G155" si="16">sum(D149:E149)/2</f>
        <v>3.628174385</v>
      </c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</row>
    <row r="150">
      <c r="A150" s="246" t="s">
        <v>868</v>
      </c>
      <c r="B150" s="245" t="s">
        <v>867</v>
      </c>
      <c r="C150" s="237" t="s">
        <v>639</v>
      </c>
      <c r="D150" s="209">
        <v>0.41182456</v>
      </c>
      <c r="E150" s="209">
        <v>6.84452421</v>
      </c>
      <c r="F150" s="238"/>
      <c r="G150" s="202">
        <f t="shared" si="16"/>
        <v>3.628174385</v>
      </c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</row>
    <row r="151">
      <c r="A151" s="239" t="s">
        <v>869</v>
      </c>
      <c r="B151" s="237" t="s">
        <v>870</v>
      </c>
      <c r="C151" s="237" t="s">
        <v>639</v>
      </c>
      <c r="D151" s="251">
        <v>0.31</v>
      </c>
      <c r="E151" s="251">
        <v>0.31</v>
      </c>
      <c r="F151" s="238"/>
      <c r="G151" s="202">
        <f t="shared" si="16"/>
        <v>0.31</v>
      </c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</row>
    <row r="152">
      <c r="A152" s="239" t="s">
        <v>871</v>
      </c>
      <c r="B152" s="237" t="s">
        <v>870</v>
      </c>
      <c r="C152" s="237" t="s">
        <v>639</v>
      </c>
      <c r="D152" s="251">
        <v>2.05</v>
      </c>
      <c r="E152" s="251">
        <v>2.05</v>
      </c>
      <c r="F152" s="238"/>
      <c r="G152" s="202">
        <f t="shared" si="16"/>
        <v>2.05</v>
      </c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</row>
    <row r="153">
      <c r="A153" s="239" t="s">
        <v>872</v>
      </c>
      <c r="B153" s="237" t="s">
        <v>873</v>
      </c>
      <c r="C153" s="237" t="s">
        <v>639</v>
      </c>
      <c r="D153" s="251">
        <v>2.8</v>
      </c>
      <c r="E153" s="251">
        <v>10.0</v>
      </c>
      <c r="F153" s="238"/>
      <c r="G153" s="202">
        <f t="shared" si="16"/>
        <v>6.4</v>
      </c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</row>
    <row r="154">
      <c r="A154" s="239" t="s">
        <v>874</v>
      </c>
      <c r="B154" s="237" t="s">
        <v>873</v>
      </c>
      <c r="C154" s="240" t="s">
        <v>639</v>
      </c>
      <c r="D154" s="201">
        <v>0.9</v>
      </c>
      <c r="E154" s="201" t="s">
        <v>875</v>
      </c>
      <c r="F154" s="238"/>
      <c r="G154" s="202">
        <f t="shared" si="16"/>
        <v>0.45</v>
      </c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</row>
    <row r="155">
      <c r="A155" s="246" t="s">
        <v>20</v>
      </c>
      <c r="B155" s="245" t="s">
        <v>873</v>
      </c>
      <c r="C155" s="237" t="s">
        <v>639</v>
      </c>
      <c r="D155" s="209">
        <v>4.7</v>
      </c>
      <c r="E155" s="209">
        <v>14.7882456</v>
      </c>
      <c r="F155" s="238"/>
      <c r="G155" s="202">
        <f t="shared" si="16"/>
        <v>9.7441228</v>
      </c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</row>
    <row r="156">
      <c r="A156" s="242" t="s">
        <v>876</v>
      </c>
      <c r="B156" s="243" t="s">
        <v>877</v>
      </c>
      <c r="C156" s="237"/>
      <c r="D156" s="202"/>
      <c r="E156" s="202"/>
      <c r="F156" s="238"/>
      <c r="G156" s="202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</row>
    <row r="157">
      <c r="A157" s="211" t="s">
        <v>878</v>
      </c>
      <c r="B157" s="231" t="s">
        <v>877</v>
      </c>
      <c r="C157" s="237"/>
      <c r="D157" s="202"/>
      <c r="E157" s="202"/>
      <c r="F157" s="238"/>
      <c r="G157" s="202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</row>
    <row r="158">
      <c r="A158" s="242" t="s">
        <v>879</v>
      </c>
      <c r="B158" s="243" t="s">
        <v>880</v>
      </c>
      <c r="C158" s="237"/>
      <c r="D158" s="202"/>
      <c r="E158" s="202"/>
      <c r="F158" s="238"/>
      <c r="G158" s="202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</row>
    <row r="159">
      <c r="A159" s="239" t="s">
        <v>881</v>
      </c>
      <c r="B159" s="237" t="s">
        <v>882</v>
      </c>
      <c r="C159" s="237" t="s">
        <v>639</v>
      </c>
      <c r="D159" s="251">
        <v>0.32</v>
      </c>
      <c r="E159" s="251">
        <v>0.64</v>
      </c>
      <c r="F159" s="238"/>
      <c r="G159" s="202">
        <f t="shared" ref="G159:G160" si="17">sum(D159:E159)/2</f>
        <v>0.48</v>
      </c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</row>
    <row r="160">
      <c r="A160" s="239" t="s">
        <v>883</v>
      </c>
      <c r="B160" s="237" t="s">
        <v>882</v>
      </c>
      <c r="C160" s="237" t="s">
        <v>639</v>
      </c>
      <c r="D160" s="251">
        <v>1.08</v>
      </c>
      <c r="E160" s="251">
        <v>1.6</v>
      </c>
      <c r="F160" s="238"/>
      <c r="G160" s="202">
        <f t="shared" si="17"/>
        <v>1.34</v>
      </c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</row>
    <row r="161">
      <c r="A161" s="248" t="s">
        <v>884</v>
      </c>
      <c r="B161" s="249" t="s">
        <v>885</v>
      </c>
      <c r="C161" s="240" t="s">
        <v>639</v>
      </c>
      <c r="D161" s="202"/>
      <c r="E161" s="202"/>
      <c r="F161" s="238"/>
      <c r="G161" s="202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</row>
    <row r="162">
      <c r="A162" s="248" t="s">
        <v>886</v>
      </c>
      <c r="B162" s="249" t="s">
        <v>887</v>
      </c>
      <c r="C162" s="240" t="s">
        <v>639</v>
      </c>
      <c r="D162" s="202"/>
      <c r="E162" s="202"/>
      <c r="F162" s="238"/>
      <c r="G162" s="202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</row>
    <row r="163">
      <c r="A163" s="235" t="s">
        <v>888</v>
      </c>
      <c r="B163" s="236" t="s">
        <v>889</v>
      </c>
      <c r="C163" s="237" t="s">
        <v>639</v>
      </c>
      <c r="D163" s="209">
        <v>0.00350987</v>
      </c>
      <c r="E163" s="209">
        <v>0.01193355</v>
      </c>
      <c r="F163" s="238"/>
      <c r="G163" s="202">
        <f t="shared" ref="G163:G165" si="18">sum(D163:E163)/2</f>
        <v>0.00772171</v>
      </c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</row>
    <row r="164">
      <c r="A164" s="235" t="s">
        <v>890</v>
      </c>
      <c r="B164" s="236" t="s">
        <v>891</v>
      </c>
      <c r="C164" s="237" t="s">
        <v>639</v>
      </c>
      <c r="D164" s="209">
        <v>0.0079557</v>
      </c>
      <c r="E164" s="209">
        <v>0.04890417</v>
      </c>
      <c r="F164" s="238"/>
      <c r="G164" s="202">
        <f t="shared" si="18"/>
        <v>0.028429935</v>
      </c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</row>
    <row r="165">
      <c r="A165" s="235" t="s">
        <v>892</v>
      </c>
      <c r="B165" s="236" t="s">
        <v>893</v>
      </c>
      <c r="C165" s="237" t="s">
        <v>639</v>
      </c>
      <c r="D165" s="209">
        <v>0.05966776</v>
      </c>
      <c r="E165" s="209">
        <v>0.1041261</v>
      </c>
      <c r="F165" s="238"/>
      <c r="G165" s="202">
        <f t="shared" si="18"/>
        <v>0.08189693</v>
      </c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</row>
    <row r="166">
      <c r="A166" s="248" t="s">
        <v>894</v>
      </c>
      <c r="B166" s="249" t="s">
        <v>895</v>
      </c>
      <c r="C166" s="237" t="s">
        <v>639</v>
      </c>
      <c r="D166" s="202"/>
      <c r="E166" s="202"/>
      <c r="F166" s="238"/>
      <c r="G166" s="202"/>
      <c r="H166" s="198"/>
      <c r="I166" s="198"/>
      <c r="J166" s="198"/>
      <c r="K166" s="198"/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</row>
    <row r="167">
      <c r="A167" s="242" t="s">
        <v>896</v>
      </c>
      <c r="B167" s="243" t="s">
        <v>897</v>
      </c>
      <c r="C167" s="237"/>
      <c r="D167" s="202"/>
      <c r="E167" s="202"/>
      <c r="F167" s="238"/>
      <c r="G167" s="202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</row>
    <row r="168">
      <c r="A168" s="235" t="s">
        <v>898</v>
      </c>
      <c r="B168" s="236" t="s">
        <v>899</v>
      </c>
      <c r="C168" s="240" t="s">
        <v>639</v>
      </c>
      <c r="D168" s="209">
        <v>0.19887095</v>
      </c>
      <c r="E168" s="209">
        <v>1.068</v>
      </c>
      <c r="F168" s="238"/>
      <c r="G168" s="202">
        <f t="shared" ref="G168:G169" si="19">sum(D168:E168)/2</f>
        <v>0.633435475</v>
      </c>
      <c r="H168" s="198"/>
      <c r="I168" s="198"/>
      <c r="J168" s="198"/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</row>
    <row r="169">
      <c r="A169" s="239" t="s">
        <v>900</v>
      </c>
      <c r="B169" s="237" t="s">
        <v>901</v>
      </c>
      <c r="C169" s="252" t="s">
        <v>639</v>
      </c>
      <c r="D169" s="201">
        <v>0.1</v>
      </c>
      <c r="E169" s="201">
        <v>0.16</v>
      </c>
      <c r="F169" s="238"/>
      <c r="G169" s="202">
        <f t="shared" si="19"/>
        <v>0.13</v>
      </c>
      <c r="H169" s="198"/>
      <c r="I169" s="198"/>
      <c r="J169" s="198"/>
      <c r="K169" s="198"/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</row>
    <row r="170">
      <c r="A170" s="253" t="s">
        <v>902</v>
      </c>
      <c r="B170" s="254" t="s">
        <v>903</v>
      </c>
      <c r="C170" s="237"/>
      <c r="D170" s="202"/>
      <c r="E170" s="202"/>
      <c r="F170" s="238"/>
      <c r="G170" s="238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</row>
    <row r="171">
      <c r="A171" s="224" t="s">
        <v>904</v>
      </c>
      <c r="B171" s="241"/>
      <c r="C171" s="237"/>
      <c r="D171" s="202"/>
      <c r="E171" s="202"/>
      <c r="F171" s="238"/>
      <c r="G171" s="23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</row>
    <row r="172">
      <c r="A172" s="255" t="s">
        <v>905</v>
      </c>
      <c r="B172" s="243" t="s">
        <v>906</v>
      </c>
      <c r="C172" s="237"/>
      <c r="D172" s="202"/>
      <c r="E172" s="202"/>
      <c r="F172" s="238"/>
      <c r="G172" s="238"/>
      <c r="H172" s="198"/>
      <c r="I172" s="198"/>
      <c r="J172" s="198"/>
      <c r="K172" s="198"/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</row>
    <row r="173">
      <c r="A173" s="242" t="s">
        <v>907</v>
      </c>
      <c r="B173" s="243" t="s">
        <v>906</v>
      </c>
      <c r="C173" s="237"/>
      <c r="D173" s="202"/>
      <c r="E173" s="202"/>
      <c r="F173" s="238"/>
      <c r="G173" s="238"/>
      <c r="H173" s="198"/>
      <c r="I173" s="198"/>
      <c r="J173" s="198"/>
      <c r="K173" s="198"/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</row>
    <row r="174">
      <c r="A174" s="224" t="s">
        <v>908</v>
      </c>
      <c r="B174" s="241"/>
      <c r="C174" s="237"/>
      <c r="D174" s="202"/>
      <c r="E174" s="202"/>
      <c r="F174" s="238"/>
      <c r="G174" s="238"/>
      <c r="H174" s="198"/>
      <c r="I174" s="198"/>
      <c r="J174" s="198"/>
      <c r="K174" s="198"/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</row>
    <row r="175">
      <c r="A175" s="242" t="s">
        <v>909</v>
      </c>
      <c r="B175" s="243" t="s">
        <v>910</v>
      </c>
      <c r="C175" s="237"/>
      <c r="D175" s="202"/>
      <c r="E175" s="202"/>
      <c r="F175" s="238"/>
      <c r="G175" s="238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</row>
    <row r="176">
      <c r="A176" s="256" t="s">
        <v>911</v>
      </c>
      <c r="B176" s="236" t="s">
        <v>912</v>
      </c>
      <c r="C176" s="237" t="s">
        <v>639</v>
      </c>
      <c r="D176" s="209">
        <v>0.14039474</v>
      </c>
      <c r="E176" s="209">
        <v>0.49138158</v>
      </c>
      <c r="F176" s="238"/>
      <c r="G176" s="238">
        <f t="shared" ref="G176:G180" si="20">sum(D176:E176)/2</f>
        <v>0.31588816</v>
      </c>
      <c r="H176" s="198"/>
      <c r="I176" s="198"/>
      <c r="J176" s="198"/>
      <c r="K176" s="198"/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</row>
    <row r="177">
      <c r="A177" s="235" t="s">
        <v>913</v>
      </c>
      <c r="B177" s="236" t="s">
        <v>914</v>
      </c>
      <c r="C177" s="237" t="s">
        <v>639</v>
      </c>
      <c r="D177" s="209">
        <v>0.33</v>
      </c>
      <c r="E177" s="209">
        <v>1.0295614</v>
      </c>
      <c r="F177" s="238"/>
      <c r="G177" s="238">
        <f t="shared" si="20"/>
        <v>0.6797807</v>
      </c>
      <c r="H177" s="198"/>
      <c r="I177" s="198"/>
      <c r="J177" s="198"/>
      <c r="K177" s="198"/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</row>
    <row r="178">
      <c r="A178" s="235" t="s">
        <v>915</v>
      </c>
      <c r="B178" s="236" t="s">
        <v>916</v>
      </c>
      <c r="C178" s="237" t="s">
        <v>639</v>
      </c>
      <c r="D178" s="209">
        <v>4.91381579</v>
      </c>
      <c r="E178" s="209">
        <v>58.9657895</v>
      </c>
      <c r="F178" s="238"/>
      <c r="G178" s="238">
        <f t="shared" si="20"/>
        <v>31.93980265</v>
      </c>
      <c r="H178" s="198"/>
      <c r="I178" s="198"/>
      <c r="J178" s="198"/>
      <c r="K178" s="198"/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</row>
    <row r="179">
      <c r="A179" s="235" t="s">
        <v>917</v>
      </c>
      <c r="B179" s="236" t="s">
        <v>918</v>
      </c>
      <c r="C179" s="237" t="s">
        <v>639</v>
      </c>
      <c r="D179" s="209">
        <v>0.60837719</v>
      </c>
      <c r="E179" s="209">
        <v>1.15591667</v>
      </c>
      <c r="F179" s="238"/>
      <c r="G179" s="238">
        <f t="shared" si="20"/>
        <v>0.88214693</v>
      </c>
      <c r="H179" s="198"/>
      <c r="I179" s="198"/>
      <c r="J179" s="198"/>
      <c r="K179" s="198"/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</row>
    <row r="180">
      <c r="A180" s="235" t="s">
        <v>919</v>
      </c>
      <c r="B180" s="236" t="s">
        <v>920</v>
      </c>
      <c r="C180" s="237" t="s">
        <v>639</v>
      </c>
      <c r="D180" s="209">
        <v>0.00889167</v>
      </c>
      <c r="E180" s="209">
        <v>0.07651513</v>
      </c>
      <c r="F180" s="238"/>
      <c r="G180" s="238">
        <f t="shared" si="20"/>
        <v>0.0427034</v>
      </c>
      <c r="H180" s="209"/>
      <c r="I180" s="198"/>
      <c r="J180" s="198"/>
      <c r="K180" s="198"/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</row>
    <row r="181">
      <c r="A181" s="198"/>
      <c r="B181" s="198"/>
      <c r="C181" s="257"/>
      <c r="D181" s="198"/>
      <c r="E181" s="198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</row>
    <row r="182">
      <c r="A182" s="198"/>
      <c r="B182" s="198"/>
      <c r="C182" s="257"/>
      <c r="D182" s="198"/>
      <c r="E182" s="198"/>
      <c r="F182" s="198"/>
      <c r="G182" s="198"/>
      <c r="H182" s="198"/>
      <c r="I182" s="198"/>
      <c r="J182" s="198"/>
      <c r="K182" s="198"/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</row>
    <row r="183">
      <c r="A183" s="258" t="s">
        <v>921</v>
      </c>
      <c r="B183" s="259"/>
      <c r="C183" s="260"/>
      <c r="D183" s="259"/>
      <c r="E183" s="259"/>
      <c r="F183" s="259"/>
      <c r="G183" s="259"/>
      <c r="H183" s="259"/>
      <c r="I183" s="198"/>
      <c r="J183" s="198"/>
      <c r="K183" s="198"/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</row>
    <row r="184">
      <c r="A184" s="261" t="s">
        <v>922</v>
      </c>
      <c r="B184" s="262">
        <v>0.010482807</v>
      </c>
      <c r="C184" s="263"/>
      <c r="D184" s="198"/>
      <c r="E184" s="198"/>
      <c r="F184" s="198"/>
      <c r="G184" s="198"/>
      <c r="H184" s="198"/>
      <c r="I184" s="198"/>
      <c r="J184" s="198"/>
      <c r="K184" s="198"/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</row>
    <row r="185">
      <c r="A185" s="261" t="s">
        <v>923</v>
      </c>
      <c r="B185" s="262">
        <v>1.4E-4</v>
      </c>
      <c r="C185" s="263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</row>
    <row r="186">
      <c r="A186" s="261" t="s">
        <v>924</v>
      </c>
      <c r="B186" s="262">
        <v>1.27138E-4</v>
      </c>
      <c r="C186" s="263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</row>
    <row r="187">
      <c r="A187" s="261" t="s">
        <v>925</v>
      </c>
      <c r="B187" s="264">
        <v>5.14708E-5</v>
      </c>
      <c r="C187" s="263"/>
      <c r="D187" s="198"/>
      <c r="E187" s="198"/>
      <c r="F187" s="198"/>
      <c r="G187" s="198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</row>
    <row r="188">
      <c r="A188" s="261" t="s">
        <v>926</v>
      </c>
      <c r="B188" s="264">
        <v>8.78387E-6</v>
      </c>
      <c r="C188" s="263"/>
      <c r="D188" s="198"/>
      <c r="E188" s="198"/>
      <c r="F188" s="198"/>
      <c r="G188" s="198"/>
      <c r="H188" s="198"/>
      <c r="I188" s="198"/>
      <c r="J188" s="198"/>
      <c r="K188" s="198"/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</row>
    <row r="189">
      <c r="A189" s="261" t="s">
        <v>927</v>
      </c>
      <c r="B189" s="262">
        <v>1.76897E-4</v>
      </c>
      <c r="C189" s="263"/>
      <c r="D189" s="198"/>
      <c r="E189" s="198"/>
      <c r="F189" s="198"/>
      <c r="G189" s="198"/>
      <c r="H189" s="198"/>
      <c r="I189" s="198"/>
      <c r="J189" s="198"/>
      <c r="K189" s="198"/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</row>
    <row r="190">
      <c r="A190" s="261" t="s">
        <v>928</v>
      </c>
      <c r="B190" s="265">
        <v>2.43E-4</v>
      </c>
      <c r="C190" s="263"/>
      <c r="D190" s="198"/>
      <c r="E190" s="198"/>
      <c r="F190" s="198"/>
      <c r="G190" s="198"/>
      <c r="H190" s="198"/>
      <c r="I190" s="198"/>
      <c r="J190" s="198"/>
      <c r="K190" s="198"/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</row>
    <row r="191">
      <c r="A191" s="261" t="s">
        <v>929</v>
      </c>
      <c r="B191" s="262">
        <v>5.2063E-4</v>
      </c>
      <c r="C191" s="263"/>
      <c r="D191" s="198"/>
      <c r="E191" s="198"/>
      <c r="F191" s="198"/>
      <c r="G191" s="198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</row>
    <row r="192">
      <c r="A192" s="261" t="s">
        <v>930</v>
      </c>
      <c r="B192" s="262">
        <v>1.10561E-4</v>
      </c>
      <c r="C192" s="263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</row>
    <row r="193">
      <c r="A193" s="261" t="s">
        <v>931</v>
      </c>
      <c r="B193" s="262">
        <v>3.1E-4</v>
      </c>
      <c r="C193" s="257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</row>
    <row r="194">
      <c r="A194" s="261" t="s">
        <v>932</v>
      </c>
      <c r="B194" s="209">
        <v>4.8E-4</v>
      </c>
      <c r="C194" s="263"/>
      <c r="D194" s="198"/>
      <c r="E194" s="198"/>
      <c r="F194" s="198"/>
      <c r="G194" s="198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</row>
    <row r="195">
      <c r="A195" s="261" t="s">
        <v>933</v>
      </c>
      <c r="B195" s="209">
        <v>0.003261838</v>
      </c>
      <c r="C195" s="263"/>
      <c r="D195" s="198"/>
      <c r="E195" s="198"/>
      <c r="F195" s="198"/>
      <c r="G195" s="198"/>
      <c r="H195" s="198"/>
      <c r="I195" s="198"/>
      <c r="J195" s="198"/>
      <c r="K195" s="198"/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</row>
    <row r="196">
      <c r="A196" s="261" t="s">
        <v>934</v>
      </c>
      <c r="B196" s="209">
        <v>0.004727146</v>
      </c>
      <c r="C196" s="263"/>
      <c r="D196" s="198"/>
      <c r="E196" s="198"/>
      <c r="F196" s="198"/>
      <c r="G196" s="198"/>
      <c r="H196" s="198"/>
      <c r="I196" s="198"/>
      <c r="J196" s="198"/>
      <c r="K196" s="198"/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</row>
    <row r="197">
      <c r="A197" s="261" t="s">
        <v>935</v>
      </c>
      <c r="B197" s="262">
        <v>0.001994952</v>
      </c>
      <c r="C197" s="263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</row>
    <row r="198">
      <c r="A198" s="261" t="s">
        <v>936</v>
      </c>
      <c r="B198" s="262">
        <v>3.65E-4</v>
      </c>
      <c r="C198" s="257"/>
      <c r="D198" s="198"/>
      <c r="E198" s="198"/>
      <c r="F198" s="198"/>
      <c r="G198" s="198"/>
      <c r="H198" s="198"/>
      <c r="I198" s="198"/>
      <c r="J198" s="198"/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</row>
    <row r="199">
      <c r="A199" s="261" t="s">
        <v>937</v>
      </c>
      <c r="B199" s="266">
        <v>8.99757E-5</v>
      </c>
      <c r="C199" s="257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</row>
    <row r="200">
      <c r="A200" s="261" t="s">
        <v>938</v>
      </c>
      <c r="B200" s="209">
        <v>0.00182531</v>
      </c>
      <c r="C200" s="257"/>
      <c r="D200" s="198"/>
      <c r="E200" s="198"/>
      <c r="F200" s="198"/>
      <c r="G200" s="198"/>
      <c r="H200" s="198"/>
      <c r="I200" s="198"/>
      <c r="J200" s="198"/>
      <c r="K200" s="198"/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</row>
    <row r="201">
      <c r="A201" s="261" t="s">
        <v>939</v>
      </c>
      <c r="B201" s="267">
        <v>4.63542E-6</v>
      </c>
      <c r="C201" s="257"/>
      <c r="D201" s="198"/>
      <c r="E201" s="198"/>
      <c r="F201" s="198"/>
      <c r="G201" s="198"/>
      <c r="H201" s="198"/>
      <c r="I201" s="198"/>
      <c r="J201" s="198"/>
      <c r="K201" s="198"/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</row>
    <row r="202">
      <c r="A202" s="261" t="s">
        <v>940</v>
      </c>
      <c r="B202" s="209">
        <v>0.0064</v>
      </c>
      <c r="C202" s="257"/>
      <c r="D202" s="198"/>
      <c r="E202" s="198"/>
      <c r="F202" s="198"/>
      <c r="G202" s="198"/>
      <c r="H202" s="198"/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</row>
    <row r="203">
      <c r="A203" s="261" t="s">
        <v>941</v>
      </c>
      <c r="B203" s="268">
        <v>1.0</v>
      </c>
      <c r="C203" s="257"/>
      <c r="D203" s="198"/>
      <c r="E203" s="198"/>
      <c r="F203" s="198"/>
      <c r="G203" s="198"/>
      <c r="H203" s="198"/>
      <c r="I203" s="198"/>
      <c r="J203" s="198"/>
      <c r="K203" s="198"/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</row>
    <row r="204">
      <c r="A204" s="198"/>
      <c r="B204" s="198"/>
      <c r="C204" s="263"/>
      <c r="D204" s="198"/>
      <c r="E204" s="198"/>
      <c r="F204" s="198"/>
      <c r="G204" s="198"/>
      <c r="H204" s="198"/>
      <c r="I204" s="198"/>
      <c r="J204" s="198"/>
      <c r="K204" s="198"/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</row>
    <row r="205">
      <c r="A205" s="198"/>
      <c r="B205" s="198"/>
      <c r="C205" s="263"/>
      <c r="D205" s="198"/>
      <c r="E205" s="198"/>
      <c r="F205" s="198"/>
      <c r="G205" s="198"/>
      <c r="H205" s="198"/>
      <c r="I205" s="198"/>
      <c r="J205" s="198"/>
      <c r="K205" s="198"/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</row>
    <row r="206">
      <c r="A206" s="198"/>
      <c r="B206" s="198"/>
      <c r="C206" s="263"/>
      <c r="D206" s="198"/>
      <c r="E206" s="198"/>
      <c r="F206" s="198"/>
      <c r="G206" s="198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</row>
    <row r="207">
      <c r="A207" s="198"/>
      <c r="B207" s="198"/>
      <c r="C207" s="263"/>
      <c r="D207" s="198"/>
      <c r="E207" s="198"/>
      <c r="F207" s="198"/>
      <c r="G207" s="198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</row>
    <row r="208">
      <c r="A208" s="198"/>
      <c r="B208" s="198"/>
      <c r="C208" s="263"/>
      <c r="D208" s="198"/>
      <c r="E208" s="198"/>
      <c r="F208" s="198"/>
      <c r="G208" s="198"/>
      <c r="H208" s="198"/>
      <c r="I208" s="198"/>
      <c r="J208" s="198"/>
      <c r="K208" s="198"/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</row>
    <row r="209">
      <c r="A209" s="198"/>
      <c r="B209" s="198"/>
      <c r="C209" s="263"/>
      <c r="D209" s="198"/>
      <c r="E209" s="198"/>
      <c r="F209" s="198"/>
      <c r="G209" s="198"/>
      <c r="H209" s="198"/>
      <c r="I209" s="198"/>
      <c r="J209" s="198"/>
      <c r="K209" s="198"/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</row>
    <row r="210">
      <c r="A210" s="198"/>
      <c r="B210" s="198"/>
      <c r="C210" s="257"/>
      <c r="D210" s="198"/>
      <c r="E210" s="198"/>
      <c r="F210" s="198"/>
      <c r="G210" s="198"/>
      <c r="H210" s="198"/>
      <c r="I210" s="198"/>
      <c r="J210" s="198"/>
      <c r="K210" s="198"/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</row>
    <row r="211">
      <c r="A211" s="198"/>
      <c r="B211" s="198"/>
      <c r="C211" s="257"/>
      <c r="D211" s="198"/>
      <c r="E211" s="198"/>
      <c r="F211" s="198"/>
      <c r="G211" s="198"/>
      <c r="H211" s="198"/>
      <c r="I211" s="198"/>
      <c r="J211" s="198"/>
      <c r="K211" s="198"/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</row>
    <row r="212">
      <c r="A212" s="198"/>
      <c r="B212" s="198"/>
      <c r="C212" s="257"/>
      <c r="D212" s="198"/>
      <c r="E212" s="198"/>
      <c r="F212" s="198"/>
      <c r="G212" s="198"/>
      <c r="H212" s="198"/>
      <c r="I212" s="198"/>
      <c r="J212" s="198"/>
      <c r="K212" s="198"/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</row>
    <row r="213">
      <c r="A213" s="198"/>
      <c r="B213" s="198"/>
      <c r="C213" s="257"/>
      <c r="D213" s="198"/>
      <c r="E213" s="198"/>
      <c r="F213" s="198"/>
      <c r="G213" s="198"/>
      <c r="H213" s="198"/>
      <c r="I213" s="198"/>
      <c r="J213" s="198"/>
      <c r="K213" s="198"/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</row>
    <row r="214">
      <c r="A214" s="198"/>
      <c r="B214" s="198"/>
      <c r="C214" s="263"/>
      <c r="D214" s="198"/>
      <c r="E214" s="198"/>
      <c r="F214" s="198"/>
      <c r="G214" s="198"/>
      <c r="H214" s="198"/>
      <c r="I214" s="198"/>
      <c r="J214" s="198"/>
      <c r="K214" s="198"/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</row>
    <row r="215">
      <c r="A215" s="198"/>
      <c r="B215" s="198"/>
      <c r="C215" s="257"/>
      <c r="D215" s="198"/>
      <c r="E215" s="198"/>
      <c r="F215" s="198"/>
      <c r="G215" s="198"/>
      <c r="H215" s="198"/>
      <c r="I215" s="198"/>
      <c r="J215" s="198"/>
      <c r="K215" s="198"/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</row>
    <row r="216">
      <c r="A216" s="198"/>
      <c r="B216" s="198"/>
      <c r="C216" s="257"/>
      <c r="D216" s="198"/>
      <c r="E216" s="198"/>
      <c r="F216" s="198"/>
      <c r="G216" s="198"/>
      <c r="H216" s="198"/>
      <c r="I216" s="198"/>
      <c r="J216" s="198"/>
      <c r="K216" s="198"/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</row>
    <row r="217">
      <c r="A217" s="198"/>
      <c r="B217" s="198"/>
      <c r="C217" s="257"/>
      <c r="D217" s="198"/>
      <c r="E217" s="198"/>
      <c r="F217" s="198"/>
      <c r="G217" s="198"/>
      <c r="H217" s="198"/>
      <c r="I217" s="198"/>
      <c r="J217" s="198"/>
      <c r="K217" s="198"/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</row>
    <row r="218">
      <c r="A218" s="198"/>
      <c r="B218" s="198"/>
      <c r="C218" s="257"/>
      <c r="D218" s="198"/>
      <c r="E218" s="198"/>
      <c r="F218" s="198"/>
      <c r="G218" s="198"/>
      <c r="H218" s="198"/>
      <c r="I218" s="198"/>
      <c r="J218" s="198"/>
      <c r="K218" s="198"/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</row>
    <row r="219">
      <c r="A219" s="198"/>
      <c r="B219" s="198"/>
      <c r="C219" s="263"/>
      <c r="D219" s="198"/>
      <c r="E219" s="198"/>
      <c r="F219" s="198"/>
      <c r="G219" s="198"/>
      <c r="H219" s="198"/>
      <c r="I219" s="19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</row>
    <row r="220">
      <c r="A220" s="198"/>
      <c r="B220" s="198"/>
      <c r="C220" s="257"/>
      <c r="D220" s="198"/>
      <c r="E220" s="198"/>
      <c r="F220" s="198"/>
      <c r="G220" s="198"/>
      <c r="H220" s="198"/>
      <c r="I220" s="198"/>
      <c r="J220" s="198"/>
      <c r="K220" s="198"/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</row>
    <row r="221">
      <c r="A221" s="198"/>
      <c r="B221" s="198"/>
      <c r="C221" s="257"/>
      <c r="D221" s="198"/>
      <c r="E221" s="198"/>
      <c r="F221" s="198"/>
      <c r="G221" s="198"/>
      <c r="H221" s="198"/>
      <c r="I221" s="198"/>
      <c r="J221" s="198"/>
      <c r="K221" s="198"/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</row>
    <row r="222">
      <c r="A222" s="198"/>
      <c r="B222" s="198"/>
      <c r="C222" s="257"/>
      <c r="D222" s="198"/>
      <c r="E222" s="198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</row>
    <row r="223">
      <c r="A223" s="198"/>
      <c r="B223" s="198"/>
      <c r="C223" s="257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</row>
    <row r="224">
      <c r="A224" s="198"/>
      <c r="B224" s="198"/>
      <c r="C224" s="257"/>
      <c r="D224" s="198"/>
      <c r="E224" s="198"/>
      <c r="F224" s="198"/>
      <c r="G224" s="198"/>
      <c r="H224" s="198"/>
      <c r="I224" s="198"/>
      <c r="J224" s="198"/>
      <c r="K224" s="198"/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</row>
    <row r="225">
      <c r="A225" s="198"/>
      <c r="B225" s="198"/>
      <c r="C225" s="257"/>
      <c r="D225" s="198"/>
      <c r="E225" s="198"/>
      <c r="F225" s="198"/>
      <c r="G225" s="198"/>
      <c r="H225" s="198"/>
      <c r="I225" s="198"/>
      <c r="J225" s="198"/>
      <c r="K225" s="198"/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</row>
    <row r="226">
      <c r="A226" s="198"/>
      <c r="B226" s="198"/>
      <c r="C226" s="257"/>
      <c r="D226" s="198"/>
      <c r="E226" s="198"/>
      <c r="F226" s="198"/>
      <c r="G226" s="198"/>
      <c r="H226" s="198"/>
      <c r="I226" s="198"/>
      <c r="J226" s="198"/>
      <c r="K226" s="198"/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</row>
    <row r="227">
      <c r="A227" s="198"/>
      <c r="B227" s="198"/>
      <c r="C227" s="257"/>
      <c r="D227" s="198"/>
      <c r="E227" s="198"/>
      <c r="F227" s="198"/>
      <c r="G227" s="198"/>
      <c r="H227" s="198"/>
      <c r="I227" s="198"/>
      <c r="J227" s="198"/>
      <c r="K227" s="198"/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</row>
    <row r="228">
      <c r="A228" s="198"/>
      <c r="B228" s="198"/>
      <c r="C228" s="257"/>
      <c r="D228" s="198"/>
      <c r="E228" s="198"/>
      <c r="F228" s="198"/>
      <c r="G228" s="198"/>
      <c r="H228" s="198"/>
      <c r="I228" s="198"/>
      <c r="J228" s="198"/>
      <c r="K228" s="198"/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</row>
    <row r="229">
      <c r="A229" s="198"/>
      <c r="B229" s="198"/>
      <c r="C229" s="257"/>
      <c r="D229" s="198"/>
      <c r="E229" s="198"/>
      <c r="F229" s="198"/>
      <c r="G229" s="198"/>
      <c r="H229" s="198"/>
      <c r="I229" s="198"/>
      <c r="J229" s="198"/>
      <c r="K229" s="198"/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</row>
    <row r="230">
      <c r="A230" s="198"/>
      <c r="B230" s="198"/>
      <c r="C230" s="257"/>
      <c r="D230" s="198"/>
      <c r="E230" s="198"/>
      <c r="F230" s="198"/>
      <c r="G230" s="198"/>
      <c r="H230" s="198"/>
      <c r="I230" s="198"/>
      <c r="J230" s="198"/>
      <c r="K230" s="198"/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</row>
    <row r="231">
      <c r="A231" s="198"/>
      <c r="B231" s="198"/>
      <c r="C231" s="257"/>
      <c r="D231" s="198"/>
      <c r="E231" s="198"/>
      <c r="F231" s="198"/>
      <c r="G231" s="198"/>
      <c r="H231" s="198"/>
      <c r="I231" s="198"/>
      <c r="J231" s="198"/>
      <c r="K231" s="198"/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</row>
    <row r="232">
      <c r="A232" s="198"/>
      <c r="B232" s="198"/>
      <c r="C232" s="257"/>
      <c r="D232" s="198"/>
      <c r="E232" s="198"/>
      <c r="F232" s="198"/>
      <c r="G232" s="198"/>
      <c r="H232" s="198"/>
      <c r="I232" s="198"/>
      <c r="J232" s="198"/>
      <c r="K232" s="198"/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</row>
    <row r="233">
      <c r="A233" s="198"/>
      <c r="B233" s="198"/>
      <c r="C233" s="257"/>
      <c r="D233" s="198"/>
      <c r="E233" s="198"/>
      <c r="F233" s="198"/>
      <c r="G233" s="198"/>
      <c r="H233" s="198"/>
      <c r="I233" s="198"/>
      <c r="J233" s="198"/>
      <c r="K233" s="198"/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</row>
    <row r="234">
      <c r="A234" s="198"/>
      <c r="B234" s="198"/>
      <c r="C234" s="263"/>
      <c r="D234" s="198"/>
      <c r="E234" s="198"/>
      <c r="F234" s="198"/>
      <c r="G234" s="198"/>
      <c r="H234" s="198"/>
      <c r="I234" s="198"/>
      <c r="J234" s="198"/>
      <c r="K234" s="198"/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</row>
    <row r="235">
      <c r="A235" s="198"/>
      <c r="B235" s="198"/>
      <c r="C235" s="263"/>
      <c r="D235" s="198"/>
      <c r="E235" s="198"/>
      <c r="F235" s="198"/>
      <c r="G235" s="198"/>
      <c r="H235" s="198"/>
      <c r="I235" s="198"/>
      <c r="J235" s="198"/>
      <c r="K235" s="198"/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</row>
    <row r="236">
      <c r="A236" s="198"/>
      <c r="B236" s="198"/>
      <c r="C236" s="263"/>
      <c r="D236" s="198"/>
      <c r="E236" s="198"/>
      <c r="F236" s="198"/>
      <c r="G236" s="198"/>
      <c r="H236" s="198"/>
      <c r="I236" s="198"/>
      <c r="J236" s="198"/>
      <c r="K236" s="198"/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</row>
    <row r="237">
      <c r="A237" s="198"/>
      <c r="B237" s="198"/>
      <c r="C237" s="263"/>
      <c r="D237" s="198"/>
      <c r="E237" s="198"/>
      <c r="F237" s="198"/>
      <c r="G237" s="198"/>
      <c r="H237" s="198"/>
      <c r="I237" s="198"/>
      <c r="J237" s="198"/>
      <c r="K237" s="198"/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</row>
    <row r="238">
      <c r="A238" s="198"/>
      <c r="B238" s="198"/>
      <c r="C238" s="263"/>
      <c r="D238" s="198"/>
      <c r="E238" s="198"/>
      <c r="F238" s="198"/>
      <c r="G238" s="198"/>
      <c r="H238" s="198"/>
      <c r="I238" s="198"/>
      <c r="J238" s="198"/>
      <c r="K238" s="198"/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</row>
    <row r="239">
      <c r="A239" s="198"/>
      <c r="B239" s="198"/>
      <c r="C239" s="257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</row>
    <row r="240">
      <c r="A240" s="198"/>
      <c r="B240" s="198"/>
      <c r="C240" s="257"/>
      <c r="D240" s="198"/>
      <c r="E240" s="198"/>
      <c r="F240" s="198"/>
      <c r="G240" s="198"/>
      <c r="H240" s="198"/>
      <c r="I240" s="198"/>
      <c r="J240" s="198"/>
      <c r="K240" s="198"/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</row>
    <row r="241">
      <c r="A241" s="198"/>
      <c r="B241" s="198"/>
      <c r="C241" s="263"/>
      <c r="D241" s="198"/>
      <c r="E241" s="198"/>
      <c r="F241" s="198"/>
      <c r="G241" s="198"/>
      <c r="H241" s="198"/>
      <c r="I241" s="198"/>
      <c r="J241" s="198"/>
      <c r="K241" s="198"/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</row>
    <row r="242">
      <c r="A242" s="198"/>
      <c r="B242" s="198"/>
      <c r="C242" s="263"/>
      <c r="D242" s="198"/>
      <c r="E242" s="198"/>
      <c r="F242" s="198"/>
      <c r="G242" s="198"/>
      <c r="H242" s="198"/>
      <c r="I242" s="198"/>
      <c r="J242" s="198"/>
      <c r="K242" s="198"/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</row>
    <row r="243">
      <c r="A243" s="198"/>
      <c r="B243" s="198"/>
      <c r="C243" s="263"/>
      <c r="D243" s="198"/>
      <c r="E243" s="198"/>
      <c r="F243" s="198"/>
      <c r="G243" s="198"/>
      <c r="H243" s="198"/>
      <c r="I243" s="198"/>
      <c r="J243" s="198"/>
      <c r="K243" s="198"/>
      <c r="L243" s="198"/>
      <c r="M243" s="19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</row>
    <row r="244">
      <c r="A244" s="198"/>
      <c r="B244" s="198"/>
      <c r="C244" s="263"/>
      <c r="D244" s="198"/>
      <c r="E244" s="198"/>
      <c r="F244" s="198"/>
      <c r="G244" s="198"/>
      <c r="H244" s="198"/>
      <c r="I244" s="198"/>
      <c r="J244" s="198"/>
      <c r="K244" s="198"/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</row>
    <row r="245">
      <c r="A245" s="198"/>
      <c r="B245" s="198"/>
      <c r="C245" s="263"/>
      <c r="D245" s="198"/>
      <c r="E245" s="198"/>
      <c r="F245" s="198"/>
      <c r="G245" s="198"/>
      <c r="H245" s="198"/>
      <c r="I245" s="198"/>
      <c r="J245" s="198"/>
      <c r="K245" s="198"/>
      <c r="L245" s="198"/>
      <c r="M245" s="198"/>
      <c r="N245" s="19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</row>
    <row r="246">
      <c r="A246" s="198"/>
      <c r="B246" s="198"/>
      <c r="C246" s="257"/>
      <c r="D246" s="198"/>
      <c r="E246" s="198"/>
      <c r="F246" s="198"/>
      <c r="G246" s="198"/>
      <c r="H246" s="198"/>
      <c r="I246" s="198"/>
      <c r="J246" s="198"/>
      <c r="K246" s="198"/>
      <c r="L246" s="198"/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</row>
    <row r="247">
      <c r="A247" s="198"/>
      <c r="B247" s="198"/>
      <c r="C247" s="257"/>
      <c r="D247" s="198"/>
      <c r="E247" s="198"/>
      <c r="F247" s="198"/>
      <c r="G247" s="198"/>
      <c r="H247" s="198"/>
      <c r="I247" s="198"/>
      <c r="J247" s="198"/>
      <c r="K247" s="198"/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</row>
    <row r="248">
      <c r="A248" s="198"/>
      <c r="B248" s="198"/>
      <c r="C248" s="263"/>
      <c r="D248" s="198"/>
      <c r="E248" s="198"/>
      <c r="F248" s="198"/>
      <c r="G248" s="198"/>
      <c r="H248" s="198"/>
      <c r="I248" s="198"/>
      <c r="J248" s="198"/>
      <c r="K248" s="198"/>
      <c r="L248" s="198"/>
      <c r="M248" s="198"/>
      <c r="N248" s="198"/>
      <c r="O248" s="198"/>
      <c r="P248" s="19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</row>
    <row r="249">
      <c r="A249" s="198"/>
      <c r="B249" s="198"/>
      <c r="C249" s="263"/>
      <c r="D249" s="198"/>
      <c r="E249" s="198"/>
      <c r="F249" s="198"/>
      <c r="G249" s="198"/>
      <c r="H249" s="198"/>
      <c r="I249" s="198"/>
      <c r="J249" s="198"/>
      <c r="K249" s="198"/>
      <c r="L249" s="198"/>
      <c r="M249" s="198"/>
      <c r="N249" s="198"/>
      <c r="O249" s="198"/>
      <c r="P249" s="198"/>
      <c r="Q249" s="198"/>
      <c r="R249" s="198"/>
      <c r="S249" s="198"/>
      <c r="T249" s="198"/>
      <c r="U249" s="198"/>
      <c r="V249" s="198"/>
      <c r="W249" s="198"/>
      <c r="X249" s="198"/>
      <c r="Y249" s="198"/>
      <c r="Z249" s="198"/>
    </row>
    <row r="250">
      <c r="A250" s="198"/>
      <c r="B250" s="198"/>
      <c r="C250" s="257"/>
      <c r="D250" s="198"/>
      <c r="E250" s="198"/>
      <c r="F250" s="198"/>
      <c r="G250" s="198"/>
      <c r="H250" s="198"/>
      <c r="I250" s="198"/>
      <c r="J250" s="198"/>
      <c r="K250" s="198"/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</row>
    <row r="251">
      <c r="A251" s="198"/>
      <c r="B251" s="198"/>
      <c r="C251" s="257"/>
      <c r="D251" s="198"/>
      <c r="E251" s="198"/>
      <c r="F251" s="198"/>
      <c r="G251" s="198"/>
      <c r="H251" s="198"/>
      <c r="I251" s="198"/>
      <c r="J251" s="198"/>
      <c r="K251" s="198"/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</row>
    <row r="252">
      <c r="A252" s="198"/>
      <c r="B252" s="198"/>
      <c r="C252" s="257"/>
      <c r="D252" s="198"/>
      <c r="E252" s="198"/>
      <c r="F252" s="198"/>
      <c r="G252" s="198"/>
      <c r="H252" s="198"/>
      <c r="I252" s="198"/>
      <c r="J252" s="198"/>
      <c r="K252" s="198"/>
      <c r="L252" s="198"/>
      <c r="M252" s="198"/>
      <c r="N252" s="198"/>
      <c r="O252" s="198"/>
      <c r="P252" s="198"/>
      <c r="Q252" s="198"/>
      <c r="R252" s="198"/>
      <c r="S252" s="198"/>
      <c r="T252" s="198"/>
      <c r="U252" s="198"/>
      <c r="V252" s="198"/>
      <c r="W252" s="198"/>
      <c r="X252" s="198"/>
      <c r="Y252" s="198"/>
      <c r="Z252" s="198"/>
    </row>
    <row r="253">
      <c r="A253" s="198"/>
      <c r="B253" s="198"/>
      <c r="C253" s="263"/>
      <c r="D253" s="198"/>
      <c r="E253" s="198"/>
      <c r="F253" s="198"/>
      <c r="G253" s="198"/>
      <c r="H253" s="198"/>
      <c r="I253" s="198"/>
      <c r="J253" s="198"/>
      <c r="K253" s="198"/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</row>
    <row r="254">
      <c r="A254" s="198"/>
      <c r="B254" s="198"/>
      <c r="C254" s="263"/>
      <c r="D254" s="198"/>
      <c r="E254" s="198"/>
      <c r="F254" s="198"/>
      <c r="G254" s="198"/>
      <c r="H254" s="198"/>
      <c r="I254" s="198"/>
      <c r="J254" s="198"/>
      <c r="K254" s="198"/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</row>
    <row r="255">
      <c r="A255" s="198"/>
      <c r="B255" s="198"/>
      <c r="C255" s="263"/>
      <c r="D255" s="198"/>
      <c r="E255" s="198"/>
      <c r="F255" s="198"/>
      <c r="G255" s="198"/>
      <c r="H255" s="198"/>
      <c r="I255" s="198"/>
      <c r="J255" s="198"/>
      <c r="K255" s="198"/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</row>
    <row r="256">
      <c r="A256" s="198"/>
      <c r="B256" s="198"/>
      <c r="C256" s="263"/>
      <c r="D256" s="198"/>
      <c r="E256" s="198"/>
      <c r="F256" s="198"/>
      <c r="G256" s="198"/>
      <c r="H256" s="198"/>
      <c r="I256" s="198"/>
      <c r="J256" s="198"/>
      <c r="K256" s="198"/>
      <c r="L256" s="198"/>
      <c r="M256" s="198"/>
      <c r="N256" s="198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  <c r="Y256" s="198"/>
      <c r="Z256" s="198"/>
    </row>
    <row r="257">
      <c r="A257" s="198"/>
      <c r="B257" s="198"/>
      <c r="C257" s="263"/>
      <c r="D257" s="198"/>
      <c r="E257" s="198"/>
      <c r="F257" s="198"/>
      <c r="G257" s="198"/>
      <c r="H257" s="198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</row>
    <row r="258">
      <c r="A258" s="198"/>
      <c r="B258" s="198"/>
      <c r="C258" s="263"/>
      <c r="D258" s="198"/>
      <c r="E258" s="198"/>
      <c r="F258" s="198"/>
      <c r="G258" s="198"/>
      <c r="H258" s="198"/>
      <c r="I258" s="198"/>
      <c r="J258" s="198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</row>
    <row r="259">
      <c r="A259" s="198"/>
      <c r="B259" s="198"/>
      <c r="C259" s="263"/>
      <c r="D259" s="198"/>
      <c r="E259" s="198"/>
      <c r="F259" s="198"/>
      <c r="G259" s="198"/>
      <c r="H259" s="198"/>
      <c r="I259" s="198"/>
      <c r="J259" s="198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</row>
    <row r="260">
      <c r="A260" s="198"/>
      <c r="B260" s="198"/>
      <c r="C260" s="257"/>
      <c r="D260" s="198"/>
      <c r="E260" s="198"/>
      <c r="F260" s="198"/>
      <c r="G260" s="198"/>
      <c r="H260" s="198"/>
      <c r="I260" s="198"/>
      <c r="J260" s="198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</row>
    <row r="261">
      <c r="A261" s="198"/>
      <c r="B261" s="198"/>
      <c r="C261" s="263"/>
      <c r="D261" s="198"/>
      <c r="E261" s="198"/>
      <c r="F261" s="198"/>
      <c r="G261" s="198"/>
      <c r="H261" s="198"/>
      <c r="I261" s="198"/>
      <c r="J261" s="198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</row>
    <row r="262">
      <c r="A262" s="198"/>
      <c r="B262" s="198"/>
      <c r="C262" s="257"/>
      <c r="D262" s="198"/>
      <c r="E262" s="198"/>
      <c r="F262" s="198"/>
      <c r="G262" s="198"/>
      <c r="H262" s="198"/>
      <c r="I262" s="198"/>
      <c r="J262" s="198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</row>
    <row r="263">
      <c r="A263" s="198"/>
      <c r="B263" s="198"/>
      <c r="C263" s="257"/>
      <c r="D263" s="198"/>
      <c r="E263" s="198"/>
      <c r="F263" s="198"/>
      <c r="G263" s="198"/>
      <c r="H263" s="198"/>
      <c r="I263" s="198"/>
      <c r="J263" s="198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</row>
    <row r="264">
      <c r="A264" s="198"/>
      <c r="B264" s="198"/>
      <c r="C264" s="257"/>
      <c r="D264" s="198"/>
      <c r="E264" s="198"/>
      <c r="F264" s="198"/>
      <c r="G264" s="198"/>
      <c r="H264" s="198"/>
      <c r="I264" s="198"/>
      <c r="J264" s="198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</row>
    <row r="265">
      <c r="A265" s="198"/>
      <c r="B265" s="198"/>
      <c r="C265" s="257"/>
      <c r="D265" s="198"/>
      <c r="E265" s="198"/>
      <c r="F265" s="198"/>
      <c r="G265" s="198"/>
      <c r="H265" s="198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</row>
    <row r="266">
      <c r="A266" s="198"/>
      <c r="B266" s="198"/>
      <c r="C266" s="257"/>
      <c r="D266" s="198"/>
      <c r="E266" s="198"/>
      <c r="F266" s="198"/>
      <c r="G266" s="198"/>
      <c r="H266" s="198"/>
      <c r="I266" s="198"/>
      <c r="J266" s="198"/>
      <c r="K266" s="198"/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</row>
    <row r="267">
      <c r="A267" s="198"/>
      <c r="B267" s="198"/>
      <c r="C267" s="257"/>
      <c r="D267" s="198"/>
      <c r="E267" s="198"/>
      <c r="F267" s="198"/>
      <c r="G267" s="198"/>
      <c r="H267" s="198"/>
      <c r="I267" s="198"/>
      <c r="J267" s="198"/>
      <c r="K267" s="198"/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</row>
    <row r="268">
      <c r="A268" s="198"/>
      <c r="B268" s="198"/>
      <c r="C268" s="257"/>
      <c r="D268" s="198"/>
      <c r="E268" s="198"/>
      <c r="F268" s="198"/>
      <c r="G268" s="198"/>
      <c r="H268" s="198"/>
      <c r="I268" s="198"/>
      <c r="J268" s="198"/>
      <c r="K268" s="198"/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</row>
    <row r="269">
      <c r="A269" s="198"/>
      <c r="B269" s="198"/>
      <c r="C269" s="257"/>
      <c r="D269" s="198"/>
      <c r="E269" s="198"/>
      <c r="F269" s="198"/>
      <c r="G269" s="198"/>
      <c r="H269" s="198"/>
      <c r="I269" s="198"/>
      <c r="J269" s="198"/>
      <c r="K269" s="198"/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</row>
    <row r="270">
      <c r="A270" s="198"/>
      <c r="B270" s="198"/>
      <c r="C270" s="257"/>
      <c r="D270" s="198"/>
      <c r="E270" s="198"/>
      <c r="F270" s="198"/>
      <c r="G270" s="198"/>
      <c r="H270" s="198"/>
      <c r="I270" s="198"/>
      <c r="J270" s="198"/>
      <c r="K270" s="198"/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</row>
    <row r="271">
      <c r="A271" s="198"/>
      <c r="B271" s="198"/>
      <c r="C271" s="257"/>
      <c r="D271" s="198"/>
      <c r="E271" s="198"/>
      <c r="F271" s="198"/>
      <c r="G271" s="198"/>
      <c r="H271" s="198"/>
      <c r="I271" s="198"/>
      <c r="J271" s="198"/>
      <c r="K271" s="198"/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</row>
    <row r="272">
      <c r="A272" s="198"/>
      <c r="B272" s="198"/>
      <c r="C272" s="257"/>
      <c r="D272" s="198"/>
      <c r="E272" s="198"/>
      <c r="F272" s="198"/>
      <c r="G272" s="198"/>
      <c r="H272" s="198"/>
      <c r="I272" s="198"/>
      <c r="J272" s="198"/>
      <c r="K272" s="198"/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</row>
    <row r="273">
      <c r="A273" s="198"/>
      <c r="B273" s="198"/>
      <c r="C273" s="257"/>
      <c r="D273" s="198"/>
      <c r="E273" s="198"/>
      <c r="F273" s="198"/>
      <c r="G273" s="198"/>
      <c r="H273" s="198"/>
      <c r="I273" s="198"/>
      <c r="J273" s="198"/>
      <c r="K273" s="198"/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</row>
    <row r="274">
      <c r="A274" s="198"/>
      <c r="B274" s="198"/>
      <c r="C274" s="257"/>
      <c r="D274" s="198"/>
      <c r="E274" s="198"/>
      <c r="F274" s="198"/>
      <c r="G274" s="198"/>
      <c r="H274" s="198"/>
      <c r="I274" s="198"/>
      <c r="J274" s="198"/>
      <c r="K274" s="198"/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</row>
    <row r="275">
      <c r="A275" s="198"/>
      <c r="B275" s="198"/>
      <c r="C275" s="257"/>
      <c r="D275" s="198"/>
      <c r="E275" s="198"/>
      <c r="F275" s="198"/>
      <c r="G275" s="198"/>
      <c r="H275" s="198"/>
      <c r="I275" s="198"/>
      <c r="J275" s="198"/>
      <c r="K275" s="198"/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</row>
    <row r="276">
      <c r="A276" s="198"/>
      <c r="B276" s="198"/>
      <c r="C276" s="257"/>
      <c r="D276" s="198"/>
      <c r="E276" s="198"/>
      <c r="F276" s="198"/>
      <c r="G276" s="198"/>
      <c r="H276" s="198"/>
      <c r="I276" s="198"/>
      <c r="J276" s="198"/>
      <c r="K276" s="198"/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</row>
    <row r="277">
      <c r="A277" s="198"/>
      <c r="B277" s="198"/>
      <c r="C277" s="257"/>
      <c r="D277" s="198"/>
      <c r="E277" s="198"/>
      <c r="F277" s="198"/>
      <c r="G277" s="198"/>
      <c r="H277" s="198"/>
      <c r="I277" s="198"/>
      <c r="J277" s="198"/>
      <c r="K277" s="198"/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</row>
    <row r="278">
      <c r="A278" s="198"/>
      <c r="B278" s="198"/>
      <c r="C278" s="257"/>
      <c r="D278" s="198"/>
      <c r="E278" s="198"/>
      <c r="F278" s="198"/>
      <c r="G278" s="198"/>
      <c r="H278" s="198"/>
      <c r="I278" s="198"/>
      <c r="J278" s="198"/>
      <c r="K278" s="198"/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</row>
    <row r="279">
      <c r="A279" s="198"/>
      <c r="B279" s="198"/>
      <c r="C279" s="257"/>
      <c r="D279" s="198"/>
      <c r="E279" s="198"/>
      <c r="F279" s="198"/>
      <c r="G279" s="198"/>
      <c r="H279" s="198"/>
      <c r="I279" s="198"/>
      <c r="J279" s="198"/>
      <c r="K279" s="198"/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</row>
    <row r="280">
      <c r="A280" s="198"/>
      <c r="B280" s="198"/>
      <c r="C280" s="257"/>
      <c r="D280" s="198"/>
      <c r="E280" s="198"/>
      <c r="F280" s="198"/>
      <c r="G280" s="198"/>
      <c r="H280" s="198"/>
      <c r="I280" s="198"/>
      <c r="J280" s="198"/>
      <c r="K280" s="198"/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</row>
    <row r="281">
      <c r="A281" s="198"/>
      <c r="B281" s="198"/>
      <c r="C281" s="257"/>
      <c r="D281" s="198"/>
      <c r="E281" s="198"/>
      <c r="F281" s="198"/>
      <c r="G281" s="198"/>
      <c r="H281" s="198"/>
      <c r="I281" s="198"/>
      <c r="J281" s="198"/>
      <c r="K281" s="198"/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</row>
    <row r="282">
      <c r="A282" s="198"/>
      <c r="B282" s="198"/>
      <c r="C282" s="257"/>
      <c r="D282" s="198"/>
      <c r="E282" s="198"/>
      <c r="F282" s="198"/>
      <c r="G282" s="198"/>
      <c r="H282" s="198"/>
      <c r="I282" s="198"/>
      <c r="J282" s="198"/>
      <c r="K282" s="198"/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</row>
    <row r="283">
      <c r="A283" s="198"/>
      <c r="B283" s="198"/>
      <c r="C283" s="257"/>
      <c r="D283" s="198"/>
      <c r="E283" s="198"/>
      <c r="F283" s="198"/>
      <c r="G283" s="198"/>
      <c r="H283" s="198"/>
      <c r="I283" s="198"/>
      <c r="J283" s="198"/>
      <c r="K283" s="198"/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</row>
    <row r="284">
      <c r="A284" s="198"/>
      <c r="B284" s="198"/>
      <c r="C284" s="257"/>
      <c r="D284" s="198"/>
      <c r="E284" s="198"/>
      <c r="F284" s="198"/>
      <c r="G284" s="198"/>
      <c r="H284" s="198"/>
      <c r="I284" s="198"/>
      <c r="J284" s="198"/>
      <c r="K284" s="198"/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</row>
    <row r="285">
      <c r="A285" s="198"/>
      <c r="B285" s="198"/>
      <c r="C285" s="257"/>
      <c r="D285" s="198"/>
      <c r="E285" s="198"/>
      <c r="F285" s="198"/>
      <c r="G285" s="198"/>
      <c r="H285" s="198"/>
      <c r="I285" s="198"/>
      <c r="J285" s="198"/>
      <c r="K285" s="198"/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</row>
    <row r="286">
      <c r="A286" s="198"/>
      <c r="B286" s="198"/>
      <c r="C286" s="257"/>
      <c r="D286" s="198"/>
      <c r="E286" s="198"/>
      <c r="F286" s="198"/>
      <c r="G286" s="198"/>
      <c r="H286" s="198"/>
      <c r="I286" s="198"/>
      <c r="J286" s="198"/>
      <c r="K286" s="198"/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</row>
    <row r="287">
      <c r="A287" s="198"/>
      <c r="B287" s="198"/>
      <c r="C287" s="257"/>
      <c r="D287" s="198"/>
      <c r="E287" s="198"/>
      <c r="F287" s="198"/>
      <c r="G287" s="198"/>
      <c r="H287" s="198"/>
      <c r="I287" s="198"/>
      <c r="J287" s="198"/>
      <c r="K287" s="198"/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</row>
    <row r="288">
      <c r="A288" s="198"/>
      <c r="B288" s="198"/>
      <c r="C288" s="257"/>
      <c r="D288" s="198"/>
      <c r="E288" s="198"/>
      <c r="F288" s="198"/>
      <c r="G288" s="198"/>
      <c r="H288" s="198"/>
      <c r="I288" s="198"/>
      <c r="J288" s="198"/>
      <c r="K288" s="198"/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</row>
    <row r="289">
      <c r="A289" s="198"/>
      <c r="B289" s="198"/>
      <c r="C289" s="257"/>
      <c r="D289" s="198"/>
      <c r="E289" s="198"/>
      <c r="F289" s="198"/>
      <c r="G289" s="198"/>
      <c r="H289" s="198"/>
      <c r="I289" s="198"/>
      <c r="J289" s="198"/>
      <c r="K289" s="198"/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</row>
    <row r="290">
      <c r="A290" s="198"/>
      <c r="B290" s="198"/>
      <c r="C290" s="257"/>
      <c r="D290" s="198"/>
      <c r="E290" s="198"/>
      <c r="F290" s="198"/>
      <c r="G290" s="198"/>
      <c r="H290" s="198"/>
      <c r="I290" s="198"/>
      <c r="J290" s="198"/>
      <c r="K290" s="198"/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</row>
    <row r="291">
      <c r="A291" s="198"/>
      <c r="B291" s="198"/>
      <c r="C291" s="257"/>
      <c r="D291" s="198"/>
      <c r="E291" s="198"/>
      <c r="F291" s="198"/>
      <c r="G291" s="198"/>
      <c r="H291" s="198"/>
      <c r="I291" s="198"/>
      <c r="J291" s="198"/>
      <c r="K291" s="198"/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</row>
    <row r="292">
      <c r="A292" s="198"/>
      <c r="B292" s="198"/>
      <c r="C292" s="257"/>
      <c r="D292" s="198"/>
      <c r="E292" s="198"/>
      <c r="F292" s="198"/>
      <c r="G292" s="198"/>
      <c r="H292" s="198"/>
      <c r="I292" s="198"/>
      <c r="J292" s="198"/>
      <c r="K292" s="198"/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</row>
    <row r="293">
      <c r="A293" s="198"/>
      <c r="B293" s="198"/>
      <c r="C293" s="257"/>
      <c r="D293" s="198"/>
      <c r="E293" s="198"/>
      <c r="F293" s="198"/>
      <c r="G293" s="198"/>
      <c r="H293" s="198"/>
      <c r="I293" s="198"/>
      <c r="J293" s="198"/>
      <c r="K293" s="198"/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</row>
    <row r="294">
      <c r="A294" s="198"/>
      <c r="B294" s="198"/>
      <c r="C294" s="257"/>
      <c r="D294" s="198"/>
      <c r="E294" s="198"/>
      <c r="F294" s="198"/>
      <c r="G294" s="198"/>
      <c r="H294" s="198"/>
      <c r="I294" s="198"/>
      <c r="J294" s="198"/>
      <c r="K294" s="198"/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</row>
    <row r="295">
      <c r="A295" s="198"/>
      <c r="B295" s="198"/>
      <c r="C295" s="257"/>
      <c r="D295" s="198"/>
      <c r="E295" s="198"/>
      <c r="F295" s="198"/>
      <c r="G295" s="198"/>
      <c r="H295" s="198"/>
      <c r="I295" s="198"/>
      <c r="J295" s="198"/>
      <c r="K295" s="198"/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</row>
    <row r="296">
      <c r="A296" s="198"/>
      <c r="B296" s="198"/>
      <c r="C296" s="257"/>
      <c r="D296" s="198"/>
      <c r="E296" s="198"/>
      <c r="F296" s="198"/>
      <c r="G296" s="198"/>
      <c r="H296" s="198"/>
      <c r="I296" s="198"/>
      <c r="J296" s="198"/>
      <c r="K296" s="198"/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</row>
    <row r="297">
      <c r="A297" s="198"/>
      <c r="B297" s="198"/>
      <c r="C297" s="257"/>
      <c r="D297" s="198"/>
      <c r="E297" s="198"/>
      <c r="F297" s="198"/>
      <c r="G297" s="198"/>
      <c r="H297" s="198"/>
      <c r="I297" s="198"/>
      <c r="J297" s="198"/>
      <c r="K297" s="198"/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</row>
    <row r="298">
      <c r="A298" s="198"/>
      <c r="B298" s="198"/>
      <c r="C298" s="257"/>
      <c r="D298" s="198"/>
      <c r="E298" s="198"/>
      <c r="F298" s="198"/>
      <c r="G298" s="198"/>
      <c r="H298" s="198"/>
      <c r="I298" s="198"/>
      <c r="J298" s="198"/>
      <c r="K298" s="198"/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</row>
    <row r="299">
      <c r="A299" s="198"/>
      <c r="B299" s="198"/>
      <c r="C299" s="257"/>
      <c r="D299" s="198"/>
      <c r="E299" s="198"/>
      <c r="F299" s="198"/>
      <c r="G299" s="198"/>
      <c r="H299" s="198"/>
      <c r="I299" s="198"/>
      <c r="J299" s="198"/>
      <c r="K299" s="198"/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</row>
    <row r="300">
      <c r="A300" s="198"/>
      <c r="B300" s="198"/>
      <c r="C300" s="257"/>
      <c r="D300" s="198"/>
      <c r="E300" s="198"/>
      <c r="F300" s="198"/>
      <c r="G300" s="198"/>
      <c r="H300" s="198"/>
      <c r="I300" s="198"/>
      <c r="J300" s="198"/>
      <c r="K300" s="198"/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</row>
    <row r="301">
      <c r="A301" s="198"/>
      <c r="B301" s="198"/>
      <c r="C301" s="257"/>
      <c r="D301" s="198"/>
      <c r="E301" s="198"/>
      <c r="F301" s="198"/>
      <c r="G301" s="198"/>
      <c r="H301" s="198"/>
      <c r="I301" s="198"/>
      <c r="J301" s="198"/>
      <c r="K301" s="198"/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</row>
    <row r="302">
      <c r="A302" s="198"/>
      <c r="B302" s="198"/>
      <c r="C302" s="257"/>
      <c r="D302" s="198"/>
      <c r="E302" s="198"/>
      <c r="F302" s="198"/>
      <c r="G302" s="198"/>
      <c r="H302" s="198"/>
      <c r="I302" s="198"/>
      <c r="J302" s="198"/>
      <c r="K302" s="198"/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</row>
    <row r="303">
      <c r="A303" s="198"/>
      <c r="B303" s="198"/>
      <c r="C303" s="257"/>
      <c r="D303" s="198"/>
      <c r="E303" s="198"/>
      <c r="F303" s="198"/>
      <c r="G303" s="198"/>
      <c r="H303" s="198"/>
      <c r="I303" s="198"/>
      <c r="J303" s="198"/>
      <c r="K303" s="198"/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</row>
    <row r="304">
      <c r="A304" s="198"/>
      <c r="B304" s="198"/>
      <c r="C304" s="257"/>
      <c r="D304" s="198"/>
      <c r="E304" s="198"/>
      <c r="F304" s="198"/>
      <c r="G304" s="198"/>
      <c r="H304" s="198"/>
      <c r="I304" s="198"/>
      <c r="J304" s="198"/>
      <c r="K304" s="198"/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</row>
    <row r="305">
      <c r="A305" s="198"/>
      <c r="B305" s="198"/>
      <c r="C305" s="257"/>
      <c r="D305" s="198"/>
      <c r="E305" s="198"/>
      <c r="F305" s="198"/>
      <c r="G305" s="198"/>
      <c r="H305" s="198"/>
      <c r="I305" s="198"/>
      <c r="J305" s="198"/>
      <c r="K305" s="198"/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</row>
    <row r="306">
      <c r="A306" s="198"/>
      <c r="B306" s="198"/>
      <c r="C306" s="257"/>
      <c r="D306" s="198"/>
      <c r="E306" s="198"/>
      <c r="F306" s="198"/>
      <c r="G306" s="198"/>
      <c r="H306" s="198"/>
      <c r="I306" s="198"/>
      <c r="J306" s="198"/>
      <c r="K306" s="198"/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</row>
    <row r="307">
      <c r="A307" s="198"/>
      <c r="B307" s="198"/>
      <c r="C307" s="257"/>
      <c r="D307" s="198"/>
      <c r="E307" s="198"/>
      <c r="F307" s="198"/>
      <c r="G307" s="198"/>
      <c r="H307" s="198"/>
      <c r="I307" s="198"/>
      <c r="J307" s="198"/>
      <c r="K307" s="198"/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</row>
    <row r="308">
      <c r="A308" s="198"/>
      <c r="B308" s="198"/>
      <c r="C308" s="257"/>
      <c r="D308" s="198"/>
      <c r="E308" s="198"/>
      <c r="F308" s="198"/>
      <c r="G308" s="198"/>
      <c r="H308" s="198"/>
      <c r="I308" s="198"/>
      <c r="J308" s="198"/>
      <c r="K308" s="198"/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</row>
    <row r="309">
      <c r="A309" s="198"/>
      <c r="B309" s="198"/>
      <c r="C309" s="257"/>
      <c r="D309" s="198"/>
      <c r="E309" s="198"/>
      <c r="F309" s="198"/>
      <c r="G309" s="198"/>
      <c r="H309" s="198"/>
      <c r="I309" s="198"/>
      <c r="J309" s="198"/>
      <c r="K309" s="198"/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</row>
    <row r="310">
      <c r="A310" s="198"/>
      <c r="B310" s="198"/>
      <c r="C310" s="257"/>
      <c r="D310" s="198"/>
      <c r="E310" s="198"/>
      <c r="F310" s="198"/>
      <c r="G310" s="198"/>
      <c r="H310" s="198"/>
      <c r="I310" s="198"/>
      <c r="J310" s="198"/>
      <c r="K310" s="198"/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</row>
    <row r="311">
      <c r="A311" s="198"/>
      <c r="B311" s="198"/>
      <c r="C311" s="257"/>
      <c r="D311" s="198"/>
      <c r="E311" s="198"/>
      <c r="F311" s="198"/>
      <c r="G311" s="198"/>
      <c r="H311" s="198"/>
      <c r="I311" s="198"/>
      <c r="J311" s="198"/>
      <c r="K311" s="198"/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</row>
    <row r="312">
      <c r="A312" s="198"/>
      <c r="B312" s="198"/>
      <c r="C312" s="257"/>
      <c r="D312" s="198"/>
      <c r="E312" s="198"/>
      <c r="F312" s="198"/>
      <c r="G312" s="198"/>
      <c r="H312" s="198"/>
      <c r="I312" s="198"/>
      <c r="J312" s="198"/>
      <c r="K312" s="198"/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</row>
    <row r="313">
      <c r="A313" s="198"/>
      <c r="B313" s="198"/>
      <c r="C313" s="257"/>
      <c r="D313" s="198"/>
      <c r="E313" s="198"/>
      <c r="F313" s="198"/>
      <c r="G313" s="198"/>
      <c r="H313" s="198"/>
      <c r="I313" s="198"/>
      <c r="J313" s="198"/>
      <c r="K313" s="198"/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</row>
    <row r="314">
      <c r="A314" s="198"/>
      <c r="B314" s="198"/>
      <c r="C314" s="257"/>
      <c r="D314" s="198"/>
      <c r="E314" s="198"/>
      <c r="F314" s="198"/>
      <c r="G314" s="198"/>
      <c r="H314" s="198"/>
      <c r="I314" s="198"/>
      <c r="J314" s="198"/>
      <c r="K314" s="198"/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</row>
    <row r="315">
      <c r="A315" s="198"/>
      <c r="B315" s="198"/>
      <c r="C315" s="257"/>
      <c r="D315" s="198"/>
      <c r="E315" s="198"/>
      <c r="F315" s="198"/>
      <c r="G315" s="198"/>
      <c r="H315" s="198"/>
      <c r="I315" s="198"/>
      <c r="J315" s="198"/>
      <c r="K315" s="198"/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</row>
    <row r="316">
      <c r="A316" s="198"/>
      <c r="B316" s="198"/>
      <c r="C316" s="257"/>
      <c r="D316" s="198"/>
      <c r="E316" s="198"/>
      <c r="F316" s="198"/>
      <c r="G316" s="198"/>
      <c r="H316" s="198"/>
      <c r="I316" s="198"/>
      <c r="J316" s="198"/>
      <c r="K316" s="198"/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</row>
    <row r="317">
      <c r="A317" s="198"/>
      <c r="B317" s="198"/>
      <c r="C317" s="257"/>
      <c r="D317" s="198"/>
      <c r="E317" s="198"/>
      <c r="F317" s="198"/>
      <c r="G317" s="198"/>
      <c r="H317" s="198"/>
      <c r="I317" s="198"/>
      <c r="J317" s="198"/>
      <c r="K317" s="198"/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</row>
    <row r="318">
      <c r="A318" s="198"/>
      <c r="B318" s="198"/>
      <c r="C318" s="257"/>
      <c r="D318" s="198"/>
      <c r="E318" s="198"/>
      <c r="F318" s="198"/>
      <c r="G318" s="198"/>
      <c r="H318" s="198"/>
      <c r="I318" s="198"/>
      <c r="J318" s="198"/>
      <c r="K318" s="198"/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</row>
    <row r="319">
      <c r="A319" s="198"/>
      <c r="B319" s="198"/>
      <c r="C319" s="257"/>
      <c r="D319" s="198"/>
      <c r="E319" s="198"/>
      <c r="F319" s="198"/>
      <c r="G319" s="198"/>
      <c r="H319" s="198"/>
      <c r="I319" s="198"/>
      <c r="J319" s="198"/>
      <c r="K319" s="198"/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</row>
    <row r="320">
      <c r="A320" s="198"/>
      <c r="B320" s="198"/>
      <c r="C320" s="257"/>
      <c r="D320" s="198"/>
      <c r="E320" s="198"/>
      <c r="F320" s="198"/>
      <c r="G320" s="198"/>
      <c r="H320" s="198"/>
      <c r="I320" s="198"/>
      <c r="J320" s="198"/>
      <c r="K320" s="198"/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</row>
    <row r="321">
      <c r="A321" s="198"/>
      <c r="B321" s="198"/>
      <c r="C321" s="257"/>
      <c r="D321" s="198"/>
      <c r="E321" s="198"/>
      <c r="F321" s="198"/>
      <c r="G321" s="198"/>
      <c r="H321" s="198"/>
      <c r="I321" s="198"/>
      <c r="J321" s="198"/>
      <c r="K321" s="198"/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</row>
    <row r="322">
      <c r="A322" s="198"/>
      <c r="B322" s="198"/>
      <c r="C322" s="257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</row>
    <row r="323">
      <c r="A323" s="198"/>
      <c r="B323" s="198"/>
      <c r="C323" s="257"/>
      <c r="D323" s="198"/>
      <c r="E323" s="198"/>
      <c r="F323" s="198"/>
      <c r="G323" s="198"/>
      <c r="H323" s="198"/>
      <c r="I323" s="198"/>
      <c r="J323" s="198"/>
      <c r="K323" s="198"/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</row>
    <row r="324">
      <c r="A324" s="198"/>
      <c r="B324" s="198"/>
      <c r="C324" s="257"/>
      <c r="D324" s="198"/>
      <c r="E324" s="198"/>
      <c r="F324" s="198"/>
      <c r="G324" s="198"/>
      <c r="H324" s="198"/>
      <c r="I324" s="198"/>
      <c r="J324" s="198"/>
      <c r="K324" s="198"/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</row>
    <row r="325">
      <c r="A325" s="198"/>
      <c r="B325" s="198"/>
      <c r="C325" s="257"/>
      <c r="D325" s="198"/>
      <c r="E325" s="198"/>
      <c r="F325" s="198"/>
      <c r="G325" s="198"/>
      <c r="H325" s="198"/>
      <c r="I325" s="198"/>
      <c r="J325" s="198"/>
      <c r="K325" s="198"/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</row>
    <row r="326">
      <c r="A326" s="198"/>
      <c r="B326" s="198"/>
      <c r="C326" s="257"/>
      <c r="D326" s="198"/>
      <c r="E326" s="198"/>
      <c r="F326" s="198"/>
      <c r="G326" s="198"/>
      <c r="H326" s="198"/>
      <c r="I326" s="198"/>
      <c r="J326" s="198"/>
      <c r="K326" s="198"/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</row>
    <row r="327">
      <c r="A327" s="198"/>
      <c r="B327" s="198"/>
      <c r="C327" s="257"/>
      <c r="D327" s="198"/>
      <c r="E327" s="198"/>
      <c r="F327" s="198"/>
      <c r="G327" s="198"/>
      <c r="H327" s="198"/>
      <c r="I327" s="198"/>
      <c r="J327" s="198"/>
      <c r="K327" s="198"/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</row>
    <row r="328">
      <c r="A328" s="198"/>
      <c r="B328" s="198"/>
      <c r="C328" s="257"/>
      <c r="D328" s="198"/>
      <c r="E328" s="198"/>
      <c r="F328" s="198"/>
      <c r="G328" s="198"/>
      <c r="H328" s="198"/>
      <c r="I328" s="198"/>
      <c r="J328" s="198"/>
      <c r="K328" s="198"/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</row>
    <row r="329">
      <c r="A329" s="198"/>
      <c r="B329" s="198"/>
      <c r="C329" s="257"/>
      <c r="D329" s="198"/>
      <c r="E329" s="198"/>
      <c r="F329" s="198"/>
      <c r="G329" s="198"/>
      <c r="H329" s="198"/>
      <c r="I329" s="198"/>
      <c r="J329" s="198"/>
      <c r="K329" s="198"/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</row>
    <row r="330">
      <c r="A330" s="198"/>
      <c r="B330" s="198"/>
      <c r="C330" s="257"/>
      <c r="D330" s="198"/>
      <c r="E330" s="198"/>
      <c r="F330" s="198"/>
      <c r="G330" s="198"/>
      <c r="H330" s="198"/>
      <c r="I330" s="198"/>
      <c r="J330" s="198"/>
      <c r="K330" s="198"/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</row>
    <row r="331">
      <c r="A331" s="198"/>
      <c r="B331" s="198"/>
      <c r="C331" s="257"/>
      <c r="D331" s="198"/>
      <c r="E331" s="198"/>
      <c r="F331" s="198"/>
      <c r="G331" s="198"/>
      <c r="H331" s="198"/>
      <c r="I331" s="198"/>
      <c r="J331" s="198"/>
      <c r="K331" s="198"/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</row>
    <row r="332">
      <c r="A332" s="198"/>
      <c r="B332" s="198"/>
      <c r="C332" s="257"/>
      <c r="D332" s="198"/>
      <c r="E332" s="198"/>
      <c r="F332" s="198"/>
      <c r="G332" s="198"/>
      <c r="H332" s="198"/>
      <c r="I332" s="198"/>
      <c r="J332" s="198"/>
      <c r="K332" s="198"/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</row>
    <row r="333">
      <c r="A333" s="198"/>
      <c r="B333" s="198"/>
      <c r="C333" s="257"/>
      <c r="D333" s="198"/>
      <c r="E333" s="198"/>
      <c r="F333" s="198"/>
      <c r="G333" s="198"/>
      <c r="H333" s="198"/>
      <c r="I333" s="198"/>
      <c r="J333" s="198"/>
      <c r="K333" s="198"/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</row>
    <row r="334">
      <c r="A334" s="198"/>
      <c r="B334" s="198"/>
      <c r="C334" s="257"/>
      <c r="D334" s="198"/>
      <c r="E334" s="198"/>
      <c r="F334" s="198"/>
      <c r="G334" s="198"/>
      <c r="H334" s="198"/>
      <c r="I334" s="198"/>
      <c r="J334" s="198"/>
      <c r="K334" s="198"/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</row>
    <row r="335">
      <c r="A335" s="198"/>
      <c r="B335" s="198"/>
      <c r="C335" s="257"/>
      <c r="D335" s="198"/>
      <c r="E335" s="198"/>
      <c r="F335" s="198"/>
      <c r="G335" s="198"/>
      <c r="H335" s="198"/>
      <c r="I335" s="198"/>
      <c r="J335" s="198"/>
      <c r="K335" s="198"/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</row>
    <row r="336">
      <c r="A336" s="198"/>
      <c r="B336" s="198"/>
      <c r="C336" s="257"/>
      <c r="D336" s="198"/>
      <c r="E336" s="198"/>
      <c r="F336" s="198"/>
      <c r="G336" s="198"/>
      <c r="H336" s="198"/>
      <c r="I336" s="198"/>
      <c r="J336" s="198"/>
      <c r="K336" s="198"/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</row>
    <row r="337">
      <c r="A337" s="198"/>
      <c r="B337" s="198"/>
      <c r="C337" s="257"/>
      <c r="D337" s="198"/>
      <c r="E337" s="198"/>
      <c r="F337" s="198"/>
      <c r="G337" s="198"/>
      <c r="H337" s="198"/>
      <c r="I337" s="198"/>
      <c r="J337" s="198"/>
      <c r="K337" s="198"/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</row>
    <row r="338">
      <c r="A338" s="198"/>
      <c r="B338" s="198"/>
      <c r="C338" s="257"/>
      <c r="D338" s="198"/>
      <c r="E338" s="198"/>
      <c r="F338" s="198"/>
      <c r="G338" s="198"/>
      <c r="H338" s="19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</row>
    <row r="339">
      <c r="A339" s="198"/>
      <c r="B339" s="198"/>
      <c r="C339" s="257"/>
      <c r="D339" s="198"/>
      <c r="E339" s="198"/>
      <c r="F339" s="198"/>
      <c r="G339" s="198"/>
      <c r="H339" s="198"/>
      <c r="I339" s="198"/>
      <c r="J339" s="198"/>
      <c r="K339" s="198"/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</row>
    <row r="340">
      <c r="A340" s="198"/>
      <c r="B340" s="198"/>
      <c r="C340" s="257"/>
      <c r="D340" s="198"/>
      <c r="E340" s="198"/>
      <c r="F340" s="198"/>
      <c r="G340" s="198"/>
      <c r="H340" s="19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</row>
    <row r="341">
      <c r="A341" s="198"/>
      <c r="B341" s="198"/>
      <c r="C341" s="257"/>
      <c r="D341" s="198"/>
      <c r="E341" s="198"/>
      <c r="F341" s="198"/>
      <c r="G341" s="198"/>
      <c r="H341" s="198"/>
      <c r="I341" s="198"/>
      <c r="J341" s="198"/>
      <c r="K341" s="198"/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</row>
    <row r="342">
      <c r="A342" s="198"/>
      <c r="B342" s="198"/>
      <c r="C342" s="257"/>
      <c r="D342" s="198"/>
      <c r="E342" s="198"/>
      <c r="F342" s="198"/>
      <c r="G342" s="198"/>
      <c r="H342" s="198"/>
      <c r="I342" s="198"/>
      <c r="J342" s="198"/>
      <c r="K342" s="198"/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</row>
    <row r="343">
      <c r="A343" s="198"/>
      <c r="B343" s="198"/>
      <c r="C343" s="257"/>
      <c r="D343" s="198"/>
      <c r="E343" s="198"/>
      <c r="F343" s="198"/>
      <c r="G343" s="198"/>
      <c r="H343" s="198"/>
      <c r="I343" s="198"/>
      <c r="J343" s="198"/>
      <c r="K343" s="198"/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</row>
    <row r="344">
      <c r="A344" s="198"/>
      <c r="B344" s="198"/>
      <c r="C344" s="257"/>
      <c r="D344" s="198"/>
      <c r="E344" s="198"/>
      <c r="F344" s="198"/>
      <c r="G344" s="198"/>
      <c r="H344" s="198"/>
      <c r="I344" s="198"/>
      <c r="J344" s="198"/>
      <c r="K344" s="198"/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</row>
    <row r="345">
      <c r="A345" s="198"/>
      <c r="B345" s="198"/>
      <c r="C345" s="257"/>
      <c r="D345" s="198"/>
      <c r="E345" s="198"/>
      <c r="F345" s="198"/>
      <c r="G345" s="198"/>
      <c r="H345" s="198"/>
      <c r="I345" s="198"/>
      <c r="J345" s="198"/>
      <c r="K345" s="198"/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</row>
    <row r="346">
      <c r="A346" s="198"/>
      <c r="B346" s="198"/>
      <c r="C346" s="257"/>
      <c r="D346" s="198"/>
      <c r="E346" s="198"/>
      <c r="F346" s="198"/>
      <c r="G346" s="198"/>
      <c r="H346" s="198"/>
      <c r="I346" s="198"/>
      <c r="J346" s="198"/>
      <c r="K346" s="198"/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</row>
    <row r="347">
      <c r="A347" s="198"/>
      <c r="B347" s="198"/>
      <c r="C347" s="257"/>
      <c r="D347" s="198"/>
      <c r="E347" s="198"/>
      <c r="F347" s="198"/>
      <c r="G347" s="198"/>
      <c r="H347" s="198"/>
      <c r="I347" s="198"/>
      <c r="J347" s="198"/>
      <c r="K347" s="198"/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</row>
    <row r="348">
      <c r="A348" s="198"/>
      <c r="B348" s="198"/>
      <c r="C348" s="257"/>
      <c r="D348" s="198"/>
      <c r="E348" s="198"/>
      <c r="F348" s="198"/>
      <c r="G348" s="198"/>
      <c r="H348" s="198"/>
      <c r="I348" s="198"/>
      <c r="J348" s="198"/>
      <c r="K348" s="198"/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</row>
    <row r="349">
      <c r="A349" s="198"/>
      <c r="B349" s="198"/>
      <c r="C349" s="257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</row>
    <row r="350">
      <c r="A350" s="198"/>
      <c r="B350" s="198"/>
      <c r="C350" s="257"/>
      <c r="D350" s="198"/>
      <c r="E350" s="198"/>
      <c r="F350" s="198"/>
      <c r="G350" s="198"/>
      <c r="H350" s="198"/>
      <c r="I350" s="198"/>
      <c r="J350" s="198"/>
      <c r="K350" s="198"/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</row>
    <row r="351">
      <c r="A351" s="198"/>
      <c r="B351" s="198"/>
      <c r="C351" s="257"/>
      <c r="D351" s="198"/>
      <c r="E351" s="198"/>
      <c r="F351" s="198"/>
      <c r="G351" s="198"/>
      <c r="H351" s="198"/>
      <c r="I351" s="198"/>
      <c r="J351" s="198"/>
      <c r="K351" s="198"/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</row>
    <row r="352">
      <c r="A352" s="198"/>
      <c r="B352" s="198"/>
      <c r="C352" s="257"/>
      <c r="D352" s="198"/>
      <c r="E352" s="198"/>
      <c r="F352" s="198"/>
      <c r="G352" s="198"/>
      <c r="H352" s="198"/>
      <c r="I352" s="198"/>
      <c r="J352" s="198"/>
      <c r="K352" s="198"/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</row>
    <row r="353">
      <c r="A353" s="198"/>
      <c r="B353" s="198"/>
      <c r="C353" s="257"/>
      <c r="D353" s="198"/>
      <c r="E353" s="198"/>
      <c r="F353" s="198"/>
      <c r="G353" s="198"/>
      <c r="H353" s="198"/>
      <c r="I353" s="198"/>
      <c r="J353" s="198"/>
      <c r="K353" s="198"/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</row>
    <row r="354">
      <c r="A354" s="198"/>
      <c r="B354" s="198"/>
      <c r="C354" s="257"/>
      <c r="D354" s="198"/>
      <c r="E354" s="198"/>
      <c r="F354" s="198"/>
      <c r="G354" s="198"/>
      <c r="H354" s="198"/>
      <c r="I354" s="198"/>
      <c r="J354" s="198"/>
      <c r="K354" s="198"/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</row>
    <row r="355">
      <c r="A355" s="198"/>
      <c r="B355" s="198"/>
      <c r="C355" s="257"/>
      <c r="D355" s="198"/>
      <c r="E355" s="198"/>
      <c r="F355" s="198"/>
      <c r="G355" s="198"/>
      <c r="H355" s="198"/>
      <c r="I355" s="198"/>
      <c r="J355" s="198"/>
      <c r="K355" s="198"/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</row>
    <row r="356">
      <c r="A356" s="198"/>
      <c r="B356" s="198"/>
      <c r="C356" s="257"/>
      <c r="D356" s="198"/>
      <c r="E356" s="198"/>
      <c r="F356" s="198"/>
      <c r="G356" s="198"/>
      <c r="H356" s="198"/>
      <c r="I356" s="198"/>
      <c r="J356" s="198"/>
      <c r="K356" s="198"/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</row>
    <row r="357">
      <c r="A357" s="198"/>
      <c r="B357" s="198"/>
      <c r="C357" s="257"/>
      <c r="D357" s="198"/>
      <c r="E357" s="198"/>
      <c r="F357" s="198"/>
      <c r="G357" s="198"/>
      <c r="H357" s="198"/>
      <c r="I357" s="198"/>
      <c r="J357" s="198"/>
      <c r="K357" s="198"/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</row>
    <row r="358">
      <c r="A358" s="198"/>
      <c r="B358" s="198"/>
      <c r="C358" s="257"/>
      <c r="D358" s="198"/>
      <c r="E358" s="198"/>
      <c r="F358" s="198"/>
      <c r="G358" s="198"/>
      <c r="H358" s="198"/>
      <c r="I358" s="198"/>
      <c r="J358" s="198"/>
      <c r="K358" s="198"/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</row>
    <row r="359">
      <c r="A359" s="198"/>
      <c r="B359" s="198"/>
      <c r="C359" s="257"/>
      <c r="D359" s="198"/>
      <c r="E359" s="198"/>
      <c r="F359" s="198"/>
      <c r="G359" s="198"/>
      <c r="H359" s="198"/>
      <c r="I359" s="198"/>
      <c r="J359" s="198"/>
      <c r="K359" s="198"/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</row>
    <row r="360">
      <c r="A360" s="198"/>
      <c r="B360" s="198"/>
      <c r="C360" s="257"/>
      <c r="D360" s="198"/>
      <c r="E360" s="198"/>
      <c r="F360" s="198"/>
      <c r="G360" s="198"/>
      <c r="H360" s="198"/>
      <c r="I360" s="198"/>
      <c r="J360" s="198"/>
      <c r="K360" s="198"/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</row>
    <row r="361">
      <c r="A361" s="198"/>
      <c r="B361" s="198"/>
      <c r="C361" s="257"/>
      <c r="D361" s="198"/>
      <c r="E361" s="198"/>
      <c r="F361" s="198"/>
      <c r="G361" s="198"/>
      <c r="H361" s="198"/>
      <c r="I361" s="198"/>
      <c r="J361" s="198"/>
      <c r="K361" s="198"/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</row>
    <row r="362">
      <c r="A362" s="198"/>
      <c r="B362" s="198"/>
      <c r="C362" s="257"/>
      <c r="D362" s="198"/>
      <c r="E362" s="198"/>
      <c r="F362" s="198"/>
      <c r="G362" s="198"/>
      <c r="H362" s="198"/>
      <c r="I362" s="198"/>
      <c r="J362" s="198"/>
      <c r="K362" s="198"/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</row>
    <row r="363">
      <c r="A363" s="198"/>
      <c r="B363" s="198"/>
      <c r="C363" s="257"/>
      <c r="D363" s="198"/>
      <c r="E363" s="198"/>
      <c r="F363" s="198"/>
      <c r="G363" s="198"/>
      <c r="H363" s="198"/>
      <c r="I363" s="198"/>
      <c r="J363" s="198"/>
      <c r="K363" s="198"/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</row>
    <row r="364">
      <c r="A364" s="198"/>
      <c r="B364" s="198"/>
      <c r="C364" s="257"/>
      <c r="D364" s="198"/>
      <c r="E364" s="198"/>
      <c r="F364" s="198"/>
      <c r="G364" s="198"/>
      <c r="H364" s="198"/>
      <c r="I364" s="198"/>
      <c r="J364" s="198"/>
      <c r="K364" s="198"/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</row>
    <row r="365">
      <c r="A365" s="198"/>
      <c r="B365" s="198"/>
      <c r="C365" s="257"/>
      <c r="D365" s="198"/>
      <c r="E365" s="198"/>
      <c r="F365" s="198"/>
      <c r="G365" s="198"/>
      <c r="H365" s="198"/>
      <c r="I365" s="198"/>
      <c r="J365" s="198"/>
      <c r="K365" s="198"/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</row>
    <row r="366">
      <c r="A366" s="198"/>
      <c r="B366" s="198"/>
      <c r="C366" s="257"/>
      <c r="D366" s="198"/>
      <c r="E366" s="198"/>
      <c r="F366" s="198"/>
      <c r="G366" s="198"/>
      <c r="H366" s="198"/>
      <c r="I366" s="198"/>
      <c r="J366" s="198"/>
      <c r="K366" s="198"/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</row>
    <row r="367">
      <c r="A367" s="198"/>
      <c r="B367" s="198"/>
      <c r="C367" s="257"/>
      <c r="D367" s="198"/>
      <c r="E367" s="198"/>
      <c r="F367" s="198"/>
      <c r="G367" s="198"/>
      <c r="H367" s="198"/>
      <c r="I367" s="198"/>
      <c r="J367" s="198"/>
      <c r="K367" s="198"/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</row>
    <row r="368">
      <c r="A368" s="198"/>
      <c r="B368" s="198"/>
      <c r="C368" s="257"/>
      <c r="D368" s="198"/>
      <c r="E368" s="198"/>
      <c r="F368" s="198"/>
      <c r="G368" s="198"/>
      <c r="H368" s="198"/>
      <c r="I368" s="198"/>
      <c r="J368" s="198"/>
      <c r="K368" s="198"/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</row>
    <row r="369">
      <c r="A369" s="198"/>
      <c r="B369" s="198"/>
      <c r="C369" s="257"/>
      <c r="D369" s="198"/>
      <c r="E369" s="198"/>
      <c r="F369" s="198"/>
      <c r="G369" s="198"/>
      <c r="H369" s="198"/>
      <c r="I369" s="198"/>
      <c r="J369" s="198"/>
      <c r="K369" s="198"/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</row>
    <row r="370">
      <c r="A370" s="198"/>
      <c r="B370" s="198"/>
      <c r="C370" s="257"/>
      <c r="D370" s="198"/>
      <c r="E370" s="198"/>
      <c r="F370" s="198"/>
      <c r="G370" s="198"/>
      <c r="H370" s="198"/>
      <c r="I370" s="198"/>
      <c r="J370" s="198"/>
      <c r="K370" s="198"/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</row>
    <row r="371">
      <c r="A371" s="198"/>
      <c r="B371" s="198"/>
      <c r="C371" s="257"/>
      <c r="D371" s="198"/>
      <c r="E371" s="198"/>
      <c r="F371" s="198"/>
      <c r="G371" s="198"/>
      <c r="H371" s="198"/>
      <c r="I371" s="198"/>
      <c r="J371" s="198"/>
      <c r="K371" s="198"/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</row>
    <row r="372">
      <c r="A372" s="198"/>
      <c r="B372" s="198"/>
      <c r="C372" s="257"/>
      <c r="D372" s="198"/>
      <c r="E372" s="198"/>
      <c r="F372" s="198"/>
      <c r="G372" s="198"/>
      <c r="H372" s="198"/>
      <c r="I372" s="198"/>
      <c r="J372" s="198"/>
      <c r="K372" s="198"/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</row>
    <row r="373">
      <c r="A373" s="198"/>
      <c r="B373" s="198"/>
      <c r="C373" s="257"/>
      <c r="D373" s="198"/>
      <c r="E373" s="198"/>
      <c r="F373" s="198"/>
      <c r="G373" s="198"/>
      <c r="H373" s="198"/>
      <c r="I373" s="198"/>
      <c r="J373" s="198"/>
      <c r="K373" s="198"/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</row>
    <row r="374">
      <c r="A374" s="198"/>
      <c r="B374" s="198"/>
      <c r="C374" s="257"/>
      <c r="D374" s="198"/>
      <c r="E374" s="198"/>
      <c r="F374" s="198"/>
      <c r="G374" s="198"/>
      <c r="H374" s="198"/>
      <c r="I374" s="198"/>
      <c r="J374" s="198"/>
      <c r="K374" s="198"/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</row>
    <row r="375">
      <c r="A375" s="198"/>
      <c r="B375" s="198"/>
      <c r="C375" s="257"/>
      <c r="D375" s="198"/>
      <c r="E375" s="198"/>
      <c r="F375" s="198"/>
      <c r="G375" s="198"/>
      <c r="H375" s="198"/>
      <c r="I375" s="198"/>
      <c r="J375" s="198"/>
      <c r="K375" s="198"/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</row>
    <row r="376">
      <c r="A376" s="198"/>
      <c r="B376" s="198"/>
      <c r="C376" s="257"/>
      <c r="D376" s="198"/>
      <c r="E376" s="198"/>
      <c r="F376" s="198"/>
      <c r="G376" s="198"/>
      <c r="H376" s="198"/>
      <c r="I376" s="198"/>
      <c r="J376" s="198"/>
      <c r="K376" s="198"/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</row>
    <row r="377">
      <c r="A377" s="198"/>
      <c r="B377" s="198"/>
      <c r="C377" s="257"/>
      <c r="D377" s="198"/>
      <c r="E377" s="198"/>
      <c r="F377" s="198"/>
      <c r="G377" s="198"/>
      <c r="H377" s="198"/>
      <c r="I377" s="198"/>
      <c r="J377" s="198"/>
      <c r="K377" s="198"/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</row>
    <row r="378">
      <c r="A378" s="198"/>
      <c r="B378" s="198"/>
      <c r="C378" s="257"/>
      <c r="D378" s="198"/>
      <c r="E378" s="198"/>
      <c r="F378" s="198"/>
      <c r="G378" s="198"/>
      <c r="H378" s="198"/>
      <c r="I378" s="198"/>
      <c r="J378" s="198"/>
      <c r="K378" s="198"/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</row>
    <row r="379">
      <c r="A379" s="198"/>
      <c r="B379" s="198"/>
      <c r="C379" s="257"/>
      <c r="D379" s="198"/>
      <c r="E379" s="198"/>
      <c r="F379" s="198"/>
      <c r="G379" s="198"/>
      <c r="H379" s="198"/>
      <c r="I379" s="198"/>
      <c r="J379" s="198"/>
      <c r="K379" s="198"/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</row>
    <row r="380">
      <c r="A380" s="198"/>
      <c r="B380" s="198"/>
      <c r="C380" s="257"/>
      <c r="D380" s="198"/>
      <c r="E380" s="198"/>
      <c r="F380" s="198"/>
      <c r="G380" s="198"/>
      <c r="H380" s="198"/>
      <c r="I380" s="198"/>
      <c r="J380" s="198"/>
      <c r="K380" s="198"/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</row>
    <row r="381">
      <c r="A381" s="198"/>
      <c r="B381" s="198"/>
      <c r="C381" s="257"/>
      <c r="D381" s="198"/>
      <c r="E381" s="198"/>
      <c r="F381" s="198"/>
      <c r="G381" s="198"/>
      <c r="H381" s="198"/>
      <c r="I381" s="198"/>
      <c r="J381" s="198"/>
      <c r="K381" s="198"/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</row>
    <row r="382">
      <c r="A382" s="198"/>
      <c r="B382" s="198"/>
      <c r="C382" s="257"/>
      <c r="D382" s="198"/>
      <c r="E382" s="198"/>
      <c r="F382" s="198"/>
      <c r="G382" s="198"/>
      <c r="H382" s="198"/>
      <c r="I382" s="198"/>
      <c r="J382" s="198"/>
      <c r="K382" s="198"/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</row>
    <row r="383">
      <c r="A383" s="198"/>
      <c r="B383" s="198"/>
      <c r="C383" s="257"/>
      <c r="D383" s="198"/>
      <c r="E383" s="198"/>
      <c r="F383" s="198"/>
      <c r="G383" s="198"/>
      <c r="H383" s="198"/>
      <c r="I383" s="198"/>
      <c r="J383" s="198"/>
      <c r="K383" s="198"/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</row>
    <row r="384">
      <c r="A384" s="198"/>
      <c r="B384" s="198"/>
      <c r="C384" s="257"/>
      <c r="D384" s="198"/>
      <c r="E384" s="198"/>
      <c r="F384" s="198"/>
      <c r="G384" s="198"/>
      <c r="H384" s="198"/>
      <c r="I384" s="198"/>
      <c r="J384" s="198"/>
      <c r="K384" s="198"/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</row>
    <row r="385">
      <c r="A385" s="198"/>
      <c r="B385" s="198"/>
      <c r="C385" s="257"/>
      <c r="D385" s="198"/>
      <c r="E385" s="198"/>
      <c r="F385" s="198"/>
      <c r="G385" s="198"/>
      <c r="H385" s="198"/>
      <c r="I385" s="198"/>
      <c r="J385" s="198"/>
      <c r="K385" s="198"/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</row>
    <row r="386">
      <c r="A386" s="198"/>
      <c r="B386" s="198"/>
      <c r="C386" s="257"/>
      <c r="D386" s="198"/>
      <c r="E386" s="198"/>
      <c r="F386" s="198"/>
      <c r="G386" s="198"/>
      <c r="H386" s="198"/>
      <c r="I386" s="198"/>
      <c r="J386" s="198"/>
      <c r="K386" s="198"/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</row>
    <row r="387">
      <c r="A387" s="198"/>
      <c r="B387" s="198"/>
      <c r="C387" s="257"/>
      <c r="D387" s="198"/>
      <c r="E387" s="198"/>
      <c r="F387" s="198"/>
      <c r="G387" s="198"/>
      <c r="H387" s="198"/>
      <c r="I387" s="198"/>
      <c r="J387" s="198"/>
      <c r="K387" s="198"/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</row>
    <row r="388">
      <c r="A388" s="198"/>
      <c r="B388" s="198"/>
      <c r="C388" s="257"/>
      <c r="D388" s="198"/>
      <c r="E388" s="198"/>
      <c r="F388" s="198"/>
      <c r="G388" s="198"/>
      <c r="H388" s="198"/>
      <c r="I388" s="198"/>
      <c r="J388" s="198"/>
      <c r="K388" s="198"/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</row>
    <row r="389">
      <c r="A389" s="198"/>
      <c r="B389" s="198"/>
      <c r="C389" s="257"/>
      <c r="D389" s="198"/>
      <c r="E389" s="198"/>
      <c r="F389" s="198"/>
      <c r="G389" s="198"/>
      <c r="H389" s="198"/>
      <c r="I389" s="198"/>
      <c r="J389" s="198"/>
      <c r="K389" s="198"/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</row>
    <row r="390">
      <c r="A390" s="198"/>
      <c r="B390" s="198"/>
      <c r="C390" s="257"/>
      <c r="D390" s="198"/>
      <c r="E390" s="198"/>
      <c r="F390" s="198"/>
      <c r="G390" s="198"/>
      <c r="H390" s="198"/>
      <c r="I390" s="198"/>
      <c r="J390" s="198"/>
      <c r="K390" s="198"/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</row>
    <row r="391">
      <c r="A391" s="198"/>
      <c r="B391" s="198"/>
      <c r="C391" s="257"/>
      <c r="D391" s="198"/>
      <c r="E391" s="198"/>
      <c r="F391" s="198"/>
      <c r="G391" s="198"/>
      <c r="H391" s="198"/>
      <c r="I391" s="198"/>
      <c r="J391" s="198"/>
      <c r="K391" s="198"/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</row>
    <row r="392">
      <c r="A392" s="198"/>
      <c r="B392" s="198"/>
      <c r="C392" s="257"/>
      <c r="D392" s="198"/>
      <c r="E392" s="198"/>
      <c r="F392" s="198"/>
      <c r="G392" s="198"/>
      <c r="H392" s="198"/>
      <c r="I392" s="198"/>
      <c r="J392" s="198"/>
      <c r="K392" s="198"/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</row>
    <row r="393">
      <c r="A393" s="198"/>
      <c r="B393" s="198"/>
      <c r="C393" s="257"/>
      <c r="D393" s="198"/>
      <c r="E393" s="198"/>
      <c r="F393" s="198"/>
      <c r="G393" s="198"/>
      <c r="H393" s="198"/>
      <c r="I393" s="198"/>
      <c r="J393" s="198"/>
      <c r="K393" s="198"/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</row>
    <row r="394">
      <c r="A394" s="198"/>
      <c r="B394" s="198"/>
      <c r="C394" s="257"/>
      <c r="D394" s="198"/>
      <c r="E394" s="198"/>
      <c r="F394" s="198"/>
      <c r="G394" s="198"/>
      <c r="H394" s="198"/>
      <c r="I394" s="198"/>
      <c r="J394" s="198"/>
      <c r="K394" s="198"/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</row>
    <row r="395">
      <c r="A395" s="198"/>
      <c r="B395" s="198"/>
      <c r="C395" s="257"/>
      <c r="D395" s="198"/>
      <c r="E395" s="198"/>
      <c r="F395" s="198"/>
      <c r="G395" s="198"/>
      <c r="H395" s="198"/>
      <c r="I395" s="198"/>
      <c r="J395" s="198"/>
      <c r="K395" s="198"/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</row>
    <row r="396">
      <c r="A396" s="198"/>
      <c r="B396" s="198"/>
      <c r="C396" s="257"/>
      <c r="D396" s="198"/>
      <c r="E396" s="198"/>
      <c r="F396" s="198"/>
      <c r="G396" s="198"/>
      <c r="H396" s="198"/>
      <c r="I396" s="198"/>
      <c r="J396" s="198"/>
      <c r="K396" s="198"/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</row>
    <row r="397">
      <c r="A397" s="198"/>
      <c r="B397" s="198"/>
      <c r="C397" s="257"/>
      <c r="D397" s="198"/>
      <c r="E397" s="198"/>
      <c r="F397" s="198"/>
      <c r="G397" s="198"/>
      <c r="H397" s="198"/>
      <c r="I397" s="198"/>
      <c r="J397" s="198"/>
      <c r="K397" s="198"/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</row>
    <row r="398">
      <c r="A398" s="198"/>
      <c r="B398" s="198"/>
      <c r="C398" s="257"/>
      <c r="D398" s="198"/>
      <c r="E398" s="198"/>
      <c r="F398" s="198"/>
      <c r="G398" s="198"/>
      <c r="H398" s="198"/>
      <c r="I398" s="198"/>
      <c r="J398" s="198"/>
      <c r="K398" s="198"/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</row>
    <row r="399">
      <c r="A399" s="198"/>
      <c r="B399" s="198"/>
      <c r="C399" s="257"/>
      <c r="D399" s="198"/>
      <c r="E399" s="198"/>
      <c r="F399" s="198"/>
      <c r="G399" s="198"/>
      <c r="H399" s="198"/>
      <c r="I399" s="198"/>
      <c r="J399" s="198"/>
      <c r="K399" s="198"/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</row>
    <row r="400">
      <c r="A400" s="198"/>
      <c r="B400" s="198"/>
      <c r="C400" s="257"/>
      <c r="D400" s="198"/>
      <c r="E400" s="198"/>
      <c r="F400" s="198"/>
      <c r="G400" s="198"/>
      <c r="H400" s="198"/>
      <c r="I400" s="198"/>
      <c r="J400" s="198"/>
      <c r="K400" s="198"/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</row>
    <row r="401">
      <c r="A401" s="198"/>
      <c r="B401" s="198"/>
      <c r="C401" s="257"/>
      <c r="D401" s="198"/>
      <c r="E401" s="198"/>
      <c r="F401" s="198"/>
      <c r="G401" s="198"/>
      <c r="H401" s="198"/>
      <c r="I401" s="198"/>
      <c r="J401" s="198"/>
      <c r="K401" s="198"/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</row>
    <row r="402">
      <c r="A402" s="198"/>
      <c r="B402" s="198"/>
      <c r="C402" s="257"/>
      <c r="D402" s="198"/>
      <c r="E402" s="198"/>
      <c r="F402" s="198"/>
      <c r="G402" s="198"/>
      <c r="H402" s="198"/>
      <c r="I402" s="198"/>
      <c r="J402" s="198"/>
      <c r="K402" s="198"/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</row>
    <row r="403">
      <c r="A403" s="198"/>
      <c r="B403" s="198"/>
      <c r="C403" s="257"/>
      <c r="D403" s="198"/>
      <c r="E403" s="198"/>
      <c r="F403" s="198"/>
      <c r="G403" s="198"/>
      <c r="H403" s="198"/>
      <c r="I403" s="198"/>
      <c r="J403" s="198"/>
      <c r="K403" s="198"/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</row>
    <row r="404">
      <c r="A404" s="198"/>
      <c r="B404" s="198"/>
      <c r="C404" s="257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</row>
    <row r="405">
      <c r="A405" s="198"/>
      <c r="B405" s="198"/>
      <c r="C405" s="257"/>
      <c r="D405" s="198"/>
      <c r="E405" s="198"/>
      <c r="F405" s="198"/>
      <c r="G405" s="198"/>
      <c r="H405" s="198"/>
      <c r="I405" s="198"/>
      <c r="J405" s="198"/>
      <c r="K405" s="198"/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</row>
    <row r="406">
      <c r="A406" s="198"/>
      <c r="B406" s="198"/>
      <c r="C406" s="257"/>
      <c r="D406" s="198"/>
      <c r="E406" s="198"/>
      <c r="F406" s="198"/>
      <c r="G406" s="198"/>
      <c r="H406" s="198"/>
      <c r="I406" s="198"/>
      <c r="J406" s="198"/>
      <c r="K406" s="198"/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</row>
    <row r="407">
      <c r="A407" s="198"/>
      <c r="B407" s="198"/>
      <c r="C407" s="257"/>
      <c r="D407" s="198"/>
      <c r="E407" s="198"/>
      <c r="F407" s="198"/>
      <c r="G407" s="198"/>
      <c r="H407" s="198"/>
      <c r="I407" s="198"/>
      <c r="J407" s="198"/>
      <c r="K407" s="198"/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</row>
    <row r="408">
      <c r="A408" s="198"/>
      <c r="B408" s="198"/>
      <c r="C408" s="257"/>
      <c r="D408" s="198"/>
      <c r="E408" s="198"/>
      <c r="F408" s="198"/>
      <c r="G408" s="198"/>
      <c r="H408" s="198"/>
      <c r="I408" s="198"/>
      <c r="J408" s="198"/>
      <c r="K408" s="198"/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</row>
    <row r="409">
      <c r="A409" s="198"/>
      <c r="B409" s="198"/>
      <c r="C409" s="257"/>
      <c r="D409" s="198"/>
      <c r="E409" s="198"/>
      <c r="F409" s="198"/>
      <c r="G409" s="198"/>
      <c r="H409" s="198"/>
      <c r="I409" s="198"/>
      <c r="J409" s="198"/>
      <c r="K409" s="198"/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</row>
    <row r="410">
      <c r="A410" s="198"/>
      <c r="B410" s="198"/>
      <c r="C410" s="257"/>
      <c r="D410" s="198"/>
      <c r="E410" s="198"/>
      <c r="F410" s="198"/>
      <c r="G410" s="198"/>
      <c r="H410" s="198"/>
      <c r="I410" s="198"/>
      <c r="J410" s="198"/>
      <c r="K410" s="198"/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</row>
    <row r="411">
      <c r="A411" s="198"/>
      <c r="B411" s="198"/>
      <c r="C411" s="257"/>
      <c r="D411" s="198"/>
      <c r="E411" s="198"/>
      <c r="F411" s="198"/>
      <c r="G411" s="198"/>
      <c r="H411" s="198"/>
      <c r="I411" s="198"/>
      <c r="J411" s="198"/>
      <c r="K411" s="198"/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</row>
    <row r="412">
      <c r="A412" s="198"/>
      <c r="B412" s="198"/>
      <c r="C412" s="257"/>
      <c r="D412" s="198"/>
      <c r="E412" s="198"/>
      <c r="F412" s="198"/>
      <c r="G412" s="198"/>
      <c r="H412" s="198"/>
      <c r="I412" s="198"/>
      <c r="J412" s="198"/>
      <c r="K412" s="198"/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</row>
    <row r="413">
      <c r="A413" s="198"/>
      <c r="B413" s="198"/>
      <c r="C413" s="257"/>
      <c r="D413" s="198"/>
      <c r="E413" s="198"/>
      <c r="F413" s="198"/>
      <c r="G413" s="198"/>
      <c r="H413" s="198"/>
      <c r="I413" s="198"/>
      <c r="J413" s="198"/>
      <c r="K413" s="198"/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</row>
    <row r="414">
      <c r="A414" s="198"/>
      <c r="B414" s="198"/>
      <c r="C414" s="257"/>
      <c r="D414" s="198"/>
      <c r="E414" s="198"/>
      <c r="F414" s="198"/>
      <c r="G414" s="198"/>
      <c r="H414" s="198"/>
      <c r="I414" s="198"/>
      <c r="J414" s="198"/>
      <c r="K414" s="198"/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</row>
    <row r="415">
      <c r="A415" s="198"/>
      <c r="B415" s="198"/>
      <c r="C415" s="257"/>
      <c r="D415" s="198"/>
      <c r="E415" s="198"/>
      <c r="F415" s="198"/>
      <c r="G415" s="198"/>
      <c r="H415" s="198"/>
      <c r="I415" s="198"/>
      <c r="J415" s="198"/>
      <c r="K415" s="198"/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</row>
    <row r="416">
      <c r="A416" s="198"/>
      <c r="B416" s="198"/>
      <c r="C416" s="257"/>
      <c r="D416" s="198"/>
      <c r="E416" s="198"/>
      <c r="F416" s="198"/>
      <c r="G416" s="198"/>
      <c r="H416" s="198"/>
      <c r="I416" s="198"/>
      <c r="J416" s="198"/>
      <c r="K416" s="198"/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</row>
    <row r="417">
      <c r="A417" s="198"/>
      <c r="B417" s="198"/>
      <c r="C417" s="257"/>
      <c r="D417" s="198"/>
      <c r="E417" s="198"/>
      <c r="F417" s="198"/>
      <c r="G417" s="198"/>
      <c r="H417" s="198"/>
      <c r="I417" s="198"/>
      <c r="J417" s="198"/>
      <c r="K417" s="198"/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</row>
    <row r="418">
      <c r="A418" s="198"/>
      <c r="B418" s="198"/>
      <c r="C418" s="257"/>
      <c r="D418" s="198"/>
      <c r="E418" s="198"/>
      <c r="F418" s="198"/>
      <c r="G418" s="198"/>
      <c r="H418" s="198"/>
      <c r="I418" s="198"/>
      <c r="J418" s="198"/>
      <c r="K418" s="198"/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</row>
    <row r="419">
      <c r="A419" s="198"/>
      <c r="B419" s="198"/>
      <c r="C419" s="257"/>
      <c r="D419" s="198"/>
      <c r="E419" s="198"/>
      <c r="F419" s="198"/>
      <c r="G419" s="198"/>
      <c r="H419" s="198"/>
      <c r="I419" s="198"/>
      <c r="J419" s="198"/>
      <c r="K419" s="198"/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</row>
    <row r="420">
      <c r="A420" s="198"/>
      <c r="B420" s="198"/>
      <c r="C420" s="257"/>
      <c r="D420" s="198"/>
      <c r="E420" s="198"/>
      <c r="F420" s="198"/>
      <c r="G420" s="198"/>
      <c r="H420" s="198"/>
      <c r="I420" s="198"/>
      <c r="J420" s="198"/>
      <c r="K420" s="198"/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</row>
    <row r="421">
      <c r="A421" s="198"/>
      <c r="B421" s="198"/>
      <c r="C421" s="257"/>
      <c r="D421" s="198"/>
      <c r="E421" s="198"/>
      <c r="F421" s="198"/>
      <c r="G421" s="198"/>
      <c r="H421" s="198"/>
      <c r="I421" s="198"/>
      <c r="J421" s="198"/>
      <c r="K421" s="198"/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</row>
    <row r="422">
      <c r="A422" s="198"/>
      <c r="B422" s="198"/>
      <c r="C422" s="257"/>
      <c r="D422" s="198"/>
      <c r="E422" s="198"/>
      <c r="F422" s="198"/>
      <c r="G422" s="198"/>
      <c r="H422" s="198"/>
      <c r="I422" s="198"/>
      <c r="J422" s="198"/>
      <c r="K422" s="198"/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</row>
    <row r="423">
      <c r="A423" s="198"/>
      <c r="B423" s="198"/>
      <c r="C423" s="257"/>
      <c r="D423" s="198"/>
      <c r="E423" s="198"/>
      <c r="F423" s="198"/>
      <c r="G423" s="198"/>
      <c r="H423" s="198"/>
      <c r="I423" s="198"/>
      <c r="J423" s="198"/>
      <c r="K423" s="198"/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</row>
    <row r="424">
      <c r="A424" s="198"/>
      <c r="B424" s="198"/>
      <c r="C424" s="257"/>
      <c r="D424" s="198"/>
      <c r="E424" s="198"/>
      <c r="F424" s="198"/>
      <c r="G424" s="198"/>
      <c r="H424" s="198"/>
      <c r="I424" s="198"/>
      <c r="J424" s="198"/>
      <c r="K424" s="198"/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</row>
    <row r="425">
      <c r="A425" s="198"/>
      <c r="B425" s="198"/>
      <c r="C425" s="257"/>
      <c r="D425" s="198"/>
      <c r="E425" s="198"/>
      <c r="F425" s="198"/>
      <c r="G425" s="198"/>
      <c r="H425" s="198"/>
      <c r="I425" s="198"/>
      <c r="J425" s="198"/>
      <c r="K425" s="198"/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</row>
    <row r="426">
      <c r="A426" s="198"/>
      <c r="B426" s="198"/>
      <c r="C426" s="257"/>
      <c r="D426" s="198"/>
      <c r="E426" s="198"/>
      <c r="F426" s="198"/>
      <c r="G426" s="198"/>
      <c r="H426" s="198"/>
      <c r="I426" s="198"/>
      <c r="J426" s="198"/>
      <c r="K426" s="198"/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</row>
    <row r="427">
      <c r="A427" s="198"/>
      <c r="B427" s="198"/>
      <c r="C427" s="257"/>
      <c r="D427" s="198"/>
      <c r="E427" s="198"/>
      <c r="F427" s="198"/>
      <c r="G427" s="198"/>
      <c r="H427" s="198"/>
      <c r="I427" s="198"/>
      <c r="J427" s="198"/>
      <c r="K427" s="198"/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</row>
    <row r="428">
      <c r="A428" s="198"/>
      <c r="B428" s="198"/>
      <c r="C428" s="257"/>
      <c r="D428" s="198"/>
      <c r="E428" s="198"/>
      <c r="F428" s="198"/>
      <c r="G428" s="198"/>
      <c r="H428" s="198"/>
      <c r="I428" s="198"/>
      <c r="J428" s="198"/>
      <c r="K428" s="198"/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</row>
    <row r="429">
      <c r="A429" s="198"/>
      <c r="B429" s="198"/>
      <c r="C429" s="257"/>
      <c r="D429" s="198"/>
      <c r="E429" s="198"/>
      <c r="F429" s="198"/>
      <c r="G429" s="198"/>
      <c r="H429" s="198"/>
      <c r="I429" s="198"/>
      <c r="J429" s="198"/>
      <c r="K429" s="198"/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</row>
    <row r="430">
      <c r="A430" s="198"/>
      <c r="B430" s="198"/>
      <c r="C430" s="257"/>
      <c r="D430" s="198"/>
      <c r="E430" s="198"/>
      <c r="F430" s="198"/>
      <c r="G430" s="198"/>
      <c r="H430" s="198"/>
      <c r="I430" s="198"/>
      <c r="J430" s="198"/>
      <c r="K430" s="198"/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</row>
    <row r="431">
      <c r="A431" s="198"/>
      <c r="B431" s="198"/>
      <c r="C431" s="257"/>
      <c r="D431" s="198"/>
      <c r="E431" s="198"/>
      <c r="F431" s="198"/>
      <c r="G431" s="198"/>
      <c r="H431" s="198"/>
      <c r="I431" s="198"/>
      <c r="J431" s="198"/>
      <c r="K431" s="198"/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</row>
    <row r="432">
      <c r="A432" s="198"/>
      <c r="B432" s="198"/>
      <c r="C432" s="257"/>
      <c r="D432" s="198"/>
      <c r="E432" s="198"/>
      <c r="F432" s="198"/>
      <c r="G432" s="198"/>
      <c r="H432" s="198"/>
      <c r="I432" s="198"/>
      <c r="J432" s="198"/>
      <c r="K432" s="198"/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</row>
    <row r="433">
      <c r="A433" s="198"/>
      <c r="B433" s="198"/>
      <c r="C433" s="257"/>
      <c r="D433" s="198"/>
      <c r="E433" s="198"/>
      <c r="F433" s="198"/>
      <c r="G433" s="198"/>
      <c r="H433" s="198"/>
      <c r="I433" s="198"/>
      <c r="J433" s="198"/>
      <c r="K433" s="198"/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</row>
    <row r="434">
      <c r="A434" s="198"/>
      <c r="B434" s="198"/>
      <c r="C434" s="257"/>
      <c r="D434" s="198"/>
      <c r="E434" s="198"/>
      <c r="F434" s="198"/>
      <c r="G434" s="198"/>
      <c r="H434" s="198"/>
      <c r="I434" s="198"/>
      <c r="J434" s="198"/>
      <c r="K434" s="198"/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</row>
    <row r="435">
      <c r="A435" s="198"/>
      <c r="B435" s="198"/>
      <c r="C435" s="257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</row>
    <row r="436">
      <c r="A436" s="198"/>
      <c r="B436" s="198"/>
      <c r="C436" s="257"/>
      <c r="D436" s="198"/>
      <c r="E436" s="198"/>
      <c r="F436" s="198"/>
      <c r="G436" s="198"/>
      <c r="H436" s="198"/>
      <c r="I436" s="198"/>
      <c r="J436" s="198"/>
      <c r="K436" s="198"/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</row>
    <row r="437">
      <c r="A437" s="198"/>
      <c r="B437" s="198"/>
      <c r="C437" s="257"/>
      <c r="D437" s="198"/>
      <c r="E437" s="198"/>
      <c r="F437" s="198"/>
      <c r="G437" s="198"/>
      <c r="H437" s="198"/>
      <c r="I437" s="198"/>
      <c r="J437" s="198"/>
      <c r="K437" s="198"/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</row>
    <row r="438">
      <c r="A438" s="198"/>
      <c r="B438" s="198"/>
      <c r="C438" s="257"/>
      <c r="D438" s="198"/>
      <c r="E438" s="198"/>
      <c r="F438" s="198"/>
      <c r="G438" s="198"/>
      <c r="H438" s="198"/>
      <c r="I438" s="198"/>
      <c r="J438" s="198"/>
      <c r="K438" s="198"/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</row>
    <row r="439">
      <c r="A439" s="198"/>
      <c r="B439" s="198"/>
      <c r="C439" s="257"/>
      <c r="D439" s="198"/>
      <c r="E439" s="198"/>
      <c r="F439" s="198"/>
      <c r="G439" s="198"/>
      <c r="H439" s="198"/>
      <c r="I439" s="198"/>
      <c r="J439" s="198"/>
      <c r="K439" s="198"/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</row>
    <row r="440">
      <c r="A440" s="198"/>
      <c r="B440" s="198"/>
      <c r="C440" s="257"/>
      <c r="D440" s="198"/>
      <c r="E440" s="198"/>
      <c r="F440" s="198"/>
      <c r="G440" s="198"/>
      <c r="H440" s="198"/>
      <c r="I440" s="198"/>
      <c r="J440" s="198"/>
      <c r="K440" s="198"/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</row>
    <row r="441">
      <c r="A441" s="198"/>
      <c r="B441" s="198"/>
      <c r="C441" s="257"/>
      <c r="D441" s="198"/>
      <c r="E441" s="198"/>
      <c r="F441" s="198"/>
      <c r="G441" s="198"/>
      <c r="H441" s="198"/>
      <c r="I441" s="198"/>
      <c r="J441" s="198"/>
      <c r="K441" s="198"/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</row>
    <row r="442">
      <c r="A442" s="198"/>
      <c r="B442" s="198"/>
      <c r="C442" s="257"/>
      <c r="D442" s="198"/>
      <c r="E442" s="198"/>
      <c r="F442" s="198"/>
      <c r="G442" s="198"/>
      <c r="H442" s="198"/>
      <c r="I442" s="198"/>
      <c r="J442" s="198"/>
      <c r="K442" s="198"/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</row>
    <row r="443">
      <c r="A443" s="198"/>
      <c r="B443" s="198"/>
      <c r="C443" s="257"/>
      <c r="D443" s="198"/>
      <c r="E443" s="198"/>
      <c r="F443" s="198"/>
      <c r="G443" s="198"/>
      <c r="H443" s="198"/>
      <c r="I443" s="198"/>
      <c r="J443" s="198"/>
      <c r="K443" s="198"/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</row>
    <row r="444">
      <c r="A444" s="198"/>
      <c r="B444" s="198"/>
      <c r="C444" s="257"/>
      <c r="D444" s="198"/>
      <c r="E444" s="198"/>
      <c r="F444" s="198"/>
      <c r="G444" s="198"/>
      <c r="H444" s="198"/>
      <c r="I444" s="198"/>
      <c r="J444" s="198"/>
      <c r="K444" s="198"/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</row>
    <row r="445">
      <c r="A445" s="198"/>
      <c r="B445" s="198"/>
      <c r="C445" s="257"/>
      <c r="D445" s="198"/>
      <c r="E445" s="198"/>
      <c r="F445" s="198"/>
      <c r="G445" s="198"/>
      <c r="H445" s="198"/>
      <c r="I445" s="198"/>
      <c r="J445" s="198"/>
      <c r="K445" s="198"/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</row>
    <row r="446">
      <c r="A446" s="198"/>
      <c r="B446" s="198"/>
      <c r="C446" s="257"/>
      <c r="D446" s="198"/>
      <c r="E446" s="198"/>
      <c r="F446" s="198"/>
      <c r="G446" s="198"/>
      <c r="H446" s="198"/>
      <c r="I446" s="198"/>
      <c r="J446" s="198"/>
      <c r="K446" s="198"/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</row>
    <row r="447">
      <c r="A447" s="198"/>
      <c r="B447" s="198"/>
      <c r="C447" s="257"/>
      <c r="D447" s="198"/>
      <c r="E447" s="198"/>
      <c r="F447" s="198"/>
      <c r="G447" s="198"/>
      <c r="H447" s="198"/>
      <c r="I447" s="198"/>
      <c r="J447" s="198"/>
      <c r="K447" s="198"/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</row>
    <row r="448">
      <c r="A448" s="198"/>
      <c r="B448" s="198"/>
      <c r="C448" s="257"/>
      <c r="D448" s="198"/>
      <c r="E448" s="198"/>
      <c r="F448" s="198"/>
      <c r="G448" s="198"/>
      <c r="H448" s="198"/>
      <c r="I448" s="198"/>
      <c r="J448" s="198"/>
      <c r="K448" s="198"/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</row>
    <row r="449">
      <c r="A449" s="198"/>
      <c r="B449" s="198"/>
      <c r="C449" s="257"/>
      <c r="D449" s="198"/>
      <c r="E449" s="198"/>
      <c r="F449" s="198"/>
      <c r="G449" s="198"/>
      <c r="H449" s="198"/>
      <c r="I449" s="198"/>
      <c r="J449" s="198"/>
      <c r="K449" s="198"/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</row>
    <row r="450">
      <c r="A450" s="198"/>
      <c r="B450" s="198"/>
      <c r="C450" s="257"/>
      <c r="D450" s="198"/>
      <c r="E450" s="198"/>
      <c r="F450" s="198"/>
      <c r="G450" s="198"/>
      <c r="H450" s="198"/>
      <c r="I450" s="198"/>
      <c r="J450" s="198"/>
      <c r="K450" s="198"/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</row>
    <row r="451">
      <c r="A451" s="198"/>
      <c r="B451" s="198"/>
      <c r="C451" s="257"/>
      <c r="D451" s="198"/>
      <c r="E451" s="198"/>
      <c r="F451" s="198"/>
      <c r="G451" s="198"/>
      <c r="H451" s="198"/>
      <c r="I451" s="198"/>
      <c r="J451" s="198"/>
      <c r="K451" s="198"/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</row>
    <row r="452">
      <c r="A452" s="198"/>
      <c r="B452" s="198"/>
      <c r="C452" s="257"/>
      <c r="D452" s="198"/>
      <c r="E452" s="198"/>
      <c r="F452" s="198"/>
      <c r="G452" s="198"/>
      <c r="H452" s="198"/>
      <c r="I452" s="198"/>
      <c r="J452" s="198"/>
      <c r="K452" s="198"/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</row>
    <row r="453">
      <c r="A453" s="198"/>
      <c r="B453" s="198"/>
      <c r="C453" s="257"/>
      <c r="D453" s="198"/>
      <c r="E453" s="198"/>
      <c r="F453" s="198"/>
      <c r="G453" s="198"/>
      <c r="H453" s="198"/>
      <c r="I453" s="198"/>
      <c r="J453" s="198"/>
      <c r="K453" s="198"/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</row>
    <row r="454">
      <c r="A454" s="198"/>
      <c r="B454" s="198"/>
      <c r="C454" s="257"/>
      <c r="D454" s="198"/>
      <c r="E454" s="198"/>
      <c r="F454" s="198"/>
      <c r="G454" s="198"/>
      <c r="H454" s="198"/>
      <c r="I454" s="198"/>
      <c r="J454" s="198"/>
      <c r="K454" s="198"/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</row>
    <row r="455">
      <c r="A455" s="198"/>
      <c r="B455" s="198"/>
      <c r="C455" s="257"/>
      <c r="D455" s="198"/>
      <c r="E455" s="198"/>
      <c r="F455" s="198"/>
      <c r="G455" s="198"/>
      <c r="H455" s="198"/>
      <c r="I455" s="198"/>
      <c r="J455" s="198"/>
      <c r="K455" s="198"/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</row>
    <row r="456">
      <c r="A456" s="198"/>
      <c r="B456" s="198"/>
      <c r="C456" s="257"/>
      <c r="D456" s="198"/>
      <c r="E456" s="198"/>
      <c r="F456" s="198"/>
      <c r="G456" s="198"/>
      <c r="H456" s="198"/>
      <c r="I456" s="198"/>
      <c r="J456" s="198"/>
      <c r="K456" s="198"/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</row>
    <row r="457">
      <c r="A457" s="198"/>
      <c r="B457" s="198"/>
      <c r="C457" s="257"/>
      <c r="D457" s="198"/>
      <c r="E457" s="198"/>
      <c r="F457" s="198"/>
      <c r="G457" s="198"/>
      <c r="H457" s="198"/>
      <c r="I457" s="198"/>
      <c r="J457" s="198"/>
      <c r="K457" s="198"/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</row>
    <row r="458">
      <c r="A458" s="198"/>
      <c r="B458" s="198"/>
      <c r="C458" s="257"/>
      <c r="D458" s="198"/>
      <c r="E458" s="198"/>
      <c r="F458" s="198"/>
      <c r="G458" s="198"/>
      <c r="H458" s="198"/>
      <c r="I458" s="198"/>
      <c r="J458" s="198"/>
      <c r="K458" s="198"/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</row>
    <row r="459">
      <c r="A459" s="198"/>
      <c r="B459" s="198"/>
      <c r="C459" s="257"/>
      <c r="D459" s="198"/>
      <c r="E459" s="198"/>
      <c r="F459" s="198"/>
      <c r="G459" s="198"/>
      <c r="H459" s="198"/>
      <c r="I459" s="198"/>
      <c r="J459" s="198"/>
      <c r="K459" s="198"/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</row>
    <row r="460">
      <c r="A460" s="198"/>
      <c r="B460" s="198"/>
      <c r="C460" s="257"/>
      <c r="D460" s="198"/>
      <c r="E460" s="198"/>
      <c r="F460" s="198"/>
      <c r="G460" s="198"/>
      <c r="H460" s="198"/>
      <c r="I460" s="198"/>
      <c r="J460" s="198"/>
      <c r="K460" s="198"/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</row>
    <row r="461">
      <c r="A461" s="198"/>
      <c r="B461" s="198"/>
      <c r="C461" s="257"/>
      <c r="D461" s="198"/>
      <c r="E461" s="198"/>
      <c r="F461" s="198"/>
      <c r="G461" s="198"/>
      <c r="H461" s="198"/>
      <c r="I461" s="198"/>
      <c r="J461" s="198"/>
      <c r="K461" s="198"/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</row>
    <row r="462">
      <c r="A462" s="198"/>
      <c r="B462" s="198"/>
      <c r="C462" s="257"/>
      <c r="D462" s="198"/>
      <c r="E462" s="198"/>
      <c r="F462" s="198"/>
      <c r="G462" s="198"/>
      <c r="H462" s="198"/>
      <c r="I462" s="198"/>
      <c r="J462" s="198"/>
      <c r="K462" s="198"/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</row>
    <row r="463">
      <c r="A463" s="198"/>
      <c r="B463" s="198"/>
      <c r="C463" s="257"/>
      <c r="D463" s="198"/>
      <c r="E463" s="198"/>
      <c r="F463" s="198"/>
      <c r="G463" s="198"/>
      <c r="H463" s="198"/>
      <c r="I463" s="198"/>
      <c r="J463" s="198"/>
      <c r="K463" s="198"/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</row>
    <row r="464">
      <c r="A464" s="198"/>
      <c r="B464" s="198"/>
      <c r="C464" s="257"/>
      <c r="D464" s="198"/>
      <c r="E464" s="198"/>
      <c r="F464" s="198"/>
      <c r="G464" s="198"/>
      <c r="H464" s="198"/>
      <c r="I464" s="198"/>
      <c r="J464" s="198"/>
      <c r="K464" s="198"/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</row>
    <row r="465">
      <c r="A465" s="198"/>
      <c r="B465" s="198"/>
      <c r="C465" s="257"/>
      <c r="D465" s="198"/>
      <c r="E465" s="198"/>
      <c r="F465" s="198"/>
      <c r="G465" s="198"/>
      <c r="H465" s="198"/>
      <c r="I465" s="198"/>
      <c r="J465" s="198"/>
      <c r="K465" s="198"/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</row>
    <row r="466">
      <c r="A466" s="198"/>
      <c r="B466" s="198"/>
      <c r="C466" s="257"/>
      <c r="D466" s="198"/>
      <c r="E466" s="198"/>
      <c r="F466" s="198"/>
      <c r="G466" s="198"/>
      <c r="H466" s="198"/>
      <c r="I466" s="198"/>
      <c r="J466" s="198"/>
      <c r="K466" s="198"/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</row>
    <row r="467">
      <c r="A467" s="198"/>
      <c r="B467" s="198"/>
      <c r="C467" s="257"/>
      <c r="D467" s="198"/>
      <c r="E467" s="198"/>
      <c r="F467" s="198"/>
      <c r="G467" s="198"/>
      <c r="H467" s="198"/>
      <c r="I467" s="198"/>
      <c r="J467" s="198"/>
      <c r="K467" s="198"/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</row>
    <row r="468">
      <c r="A468" s="198"/>
      <c r="B468" s="198"/>
      <c r="C468" s="257"/>
      <c r="D468" s="198"/>
      <c r="E468" s="198"/>
      <c r="F468" s="198"/>
      <c r="G468" s="198"/>
      <c r="H468" s="198"/>
      <c r="I468" s="198"/>
      <c r="J468" s="198"/>
      <c r="K468" s="198"/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</row>
    <row r="469">
      <c r="A469" s="198"/>
      <c r="B469" s="198"/>
      <c r="C469" s="257"/>
      <c r="D469" s="198"/>
      <c r="E469" s="198"/>
      <c r="F469" s="198"/>
      <c r="G469" s="198"/>
      <c r="H469" s="198"/>
      <c r="I469" s="198"/>
      <c r="J469" s="198"/>
      <c r="K469" s="198"/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</row>
    <row r="470">
      <c r="A470" s="198"/>
      <c r="B470" s="198"/>
      <c r="C470" s="257"/>
      <c r="D470" s="198"/>
      <c r="E470" s="198"/>
      <c r="F470" s="198"/>
      <c r="G470" s="198"/>
      <c r="H470" s="198"/>
      <c r="I470" s="198"/>
      <c r="J470" s="198"/>
      <c r="K470" s="198"/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</row>
    <row r="471">
      <c r="A471" s="198"/>
      <c r="B471" s="198"/>
      <c r="C471" s="257"/>
      <c r="D471" s="198"/>
      <c r="E471" s="198"/>
      <c r="F471" s="198"/>
      <c r="G471" s="198"/>
      <c r="H471" s="198"/>
      <c r="I471" s="198"/>
      <c r="J471" s="198"/>
      <c r="K471" s="198"/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</row>
    <row r="472">
      <c r="A472" s="198"/>
      <c r="B472" s="198"/>
      <c r="C472" s="257"/>
      <c r="D472" s="198"/>
      <c r="E472" s="198"/>
      <c r="F472" s="198"/>
      <c r="G472" s="198"/>
      <c r="H472" s="198"/>
      <c r="I472" s="198"/>
      <c r="J472" s="198"/>
      <c r="K472" s="198"/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</row>
    <row r="473">
      <c r="A473" s="198"/>
      <c r="B473" s="198"/>
      <c r="C473" s="257"/>
      <c r="D473" s="198"/>
      <c r="E473" s="198"/>
      <c r="F473" s="198"/>
      <c r="G473" s="198"/>
      <c r="H473" s="198"/>
      <c r="I473" s="198"/>
      <c r="J473" s="198"/>
      <c r="K473" s="198"/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</row>
    <row r="474">
      <c r="A474" s="198"/>
      <c r="B474" s="198"/>
      <c r="C474" s="257"/>
      <c r="D474" s="198"/>
      <c r="E474" s="198"/>
      <c r="F474" s="198"/>
      <c r="G474" s="198"/>
      <c r="H474" s="198"/>
      <c r="I474" s="198"/>
      <c r="J474" s="198"/>
      <c r="K474" s="198"/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</row>
    <row r="475">
      <c r="A475" s="198"/>
      <c r="B475" s="198"/>
      <c r="C475" s="257"/>
      <c r="D475" s="198"/>
      <c r="E475" s="198"/>
      <c r="F475" s="198"/>
      <c r="G475" s="198"/>
      <c r="H475" s="198"/>
      <c r="I475" s="198"/>
      <c r="J475" s="198"/>
      <c r="K475" s="198"/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</row>
    <row r="476">
      <c r="A476" s="198"/>
      <c r="B476" s="198"/>
      <c r="C476" s="257"/>
      <c r="D476" s="198"/>
      <c r="E476" s="198"/>
      <c r="F476" s="198"/>
      <c r="G476" s="198"/>
      <c r="H476" s="198"/>
      <c r="I476" s="198"/>
      <c r="J476" s="198"/>
      <c r="K476" s="198"/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</row>
    <row r="477">
      <c r="A477" s="198"/>
      <c r="B477" s="198"/>
      <c r="C477" s="257"/>
      <c r="D477" s="198"/>
      <c r="E477" s="198"/>
      <c r="F477" s="198"/>
      <c r="G477" s="198"/>
      <c r="H477" s="198"/>
      <c r="I477" s="198"/>
      <c r="J477" s="198"/>
      <c r="K477" s="198"/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</row>
    <row r="478">
      <c r="A478" s="198"/>
      <c r="B478" s="198"/>
      <c r="C478" s="257"/>
      <c r="D478" s="198"/>
      <c r="E478" s="198"/>
      <c r="F478" s="198"/>
      <c r="G478" s="198"/>
      <c r="H478" s="198"/>
      <c r="I478" s="198"/>
      <c r="J478" s="198"/>
      <c r="K478" s="198"/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</row>
    <row r="479">
      <c r="A479" s="198"/>
      <c r="B479" s="198"/>
      <c r="C479" s="257"/>
      <c r="D479" s="198"/>
      <c r="E479" s="198"/>
      <c r="F479" s="198"/>
      <c r="G479" s="198"/>
      <c r="H479" s="198"/>
      <c r="I479" s="198"/>
      <c r="J479" s="198"/>
      <c r="K479" s="198"/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</row>
    <row r="480">
      <c r="A480" s="198"/>
      <c r="B480" s="198"/>
      <c r="C480" s="257"/>
      <c r="D480" s="198"/>
      <c r="E480" s="198"/>
      <c r="F480" s="198"/>
      <c r="G480" s="198"/>
      <c r="H480" s="198"/>
      <c r="I480" s="198"/>
      <c r="J480" s="198"/>
      <c r="K480" s="198"/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</row>
    <row r="481">
      <c r="A481" s="198"/>
      <c r="B481" s="198"/>
      <c r="C481" s="257"/>
      <c r="D481" s="198"/>
      <c r="E481" s="198"/>
      <c r="F481" s="198"/>
      <c r="G481" s="198"/>
      <c r="H481" s="198"/>
      <c r="I481" s="198"/>
      <c r="J481" s="198"/>
      <c r="K481" s="198"/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</row>
    <row r="482">
      <c r="A482" s="198"/>
      <c r="B482" s="198"/>
      <c r="C482" s="257"/>
      <c r="D482" s="198"/>
      <c r="E482" s="198"/>
      <c r="F482" s="198"/>
      <c r="G482" s="198"/>
      <c r="H482" s="198"/>
      <c r="I482" s="198"/>
      <c r="J482" s="198"/>
      <c r="K482" s="198"/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</row>
    <row r="483">
      <c r="A483" s="198"/>
      <c r="B483" s="198"/>
      <c r="C483" s="257"/>
      <c r="D483" s="198"/>
      <c r="E483" s="198"/>
      <c r="F483" s="198"/>
      <c r="G483" s="198"/>
      <c r="H483" s="198"/>
      <c r="I483" s="198"/>
      <c r="J483" s="198"/>
      <c r="K483" s="198"/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</row>
    <row r="484">
      <c r="A484" s="198"/>
      <c r="B484" s="198"/>
      <c r="C484" s="257"/>
      <c r="D484" s="198"/>
      <c r="E484" s="198"/>
      <c r="F484" s="198"/>
      <c r="G484" s="198"/>
      <c r="H484" s="198"/>
      <c r="I484" s="198"/>
      <c r="J484" s="198"/>
      <c r="K484" s="198"/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</row>
    <row r="485">
      <c r="A485" s="198"/>
      <c r="B485" s="198"/>
      <c r="C485" s="257"/>
      <c r="D485" s="198"/>
      <c r="E485" s="198"/>
      <c r="F485" s="198"/>
      <c r="G485" s="198"/>
      <c r="H485" s="198"/>
      <c r="I485" s="198"/>
      <c r="J485" s="198"/>
      <c r="K485" s="198"/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</row>
    <row r="486">
      <c r="A486" s="198"/>
      <c r="B486" s="198"/>
      <c r="C486" s="257"/>
      <c r="D486" s="198"/>
      <c r="E486" s="198"/>
      <c r="F486" s="198"/>
      <c r="G486" s="198"/>
      <c r="H486" s="198"/>
      <c r="I486" s="198"/>
      <c r="J486" s="198"/>
      <c r="K486" s="198"/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</row>
    <row r="487">
      <c r="A487" s="198"/>
      <c r="B487" s="198"/>
      <c r="C487" s="257"/>
      <c r="D487" s="198"/>
      <c r="E487" s="198"/>
      <c r="F487" s="198"/>
      <c r="G487" s="198"/>
      <c r="H487" s="198"/>
      <c r="I487" s="198"/>
      <c r="J487" s="198"/>
      <c r="K487" s="198"/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</row>
    <row r="488">
      <c r="A488" s="198"/>
      <c r="B488" s="198"/>
      <c r="C488" s="257"/>
      <c r="D488" s="198"/>
      <c r="E488" s="198"/>
      <c r="F488" s="198"/>
      <c r="G488" s="198"/>
      <c r="H488" s="198"/>
      <c r="I488" s="198"/>
      <c r="J488" s="198"/>
      <c r="K488" s="198"/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</row>
    <row r="489">
      <c r="A489" s="198"/>
      <c r="B489" s="198"/>
      <c r="C489" s="257"/>
      <c r="D489" s="198"/>
      <c r="E489" s="198"/>
      <c r="F489" s="198"/>
      <c r="G489" s="198"/>
      <c r="H489" s="198"/>
      <c r="I489" s="198"/>
      <c r="J489" s="198"/>
      <c r="K489" s="198"/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</row>
    <row r="490">
      <c r="A490" s="198"/>
      <c r="B490" s="198"/>
      <c r="C490" s="257"/>
      <c r="D490" s="198"/>
      <c r="E490" s="198"/>
      <c r="F490" s="198"/>
      <c r="G490" s="198"/>
      <c r="H490" s="198"/>
      <c r="I490" s="198"/>
      <c r="J490" s="198"/>
      <c r="K490" s="198"/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</row>
    <row r="491">
      <c r="A491" s="198"/>
      <c r="B491" s="198"/>
      <c r="C491" s="257"/>
      <c r="D491" s="198"/>
      <c r="E491" s="198"/>
      <c r="F491" s="198"/>
      <c r="G491" s="198"/>
      <c r="H491" s="198"/>
      <c r="I491" s="198"/>
      <c r="J491" s="198"/>
      <c r="K491" s="198"/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</row>
    <row r="492">
      <c r="A492" s="198"/>
      <c r="B492" s="198"/>
      <c r="C492" s="257"/>
      <c r="D492" s="198"/>
      <c r="E492" s="198"/>
      <c r="F492" s="198"/>
      <c r="G492" s="198"/>
      <c r="H492" s="198"/>
      <c r="I492" s="198"/>
      <c r="J492" s="198"/>
      <c r="K492" s="198"/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</row>
    <row r="493">
      <c r="A493" s="198"/>
      <c r="B493" s="198"/>
      <c r="C493" s="257"/>
      <c r="D493" s="198"/>
      <c r="E493" s="198"/>
      <c r="F493" s="198"/>
      <c r="G493" s="198"/>
      <c r="H493" s="198"/>
      <c r="I493" s="198"/>
      <c r="J493" s="198"/>
      <c r="K493" s="198"/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</row>
    <row r="494">
      <c r="A494" s="198"/>
      <c r="B494" s="198"/>
      <c r="C494" s="257"/>
      <c r="D494" s="198"/>
      <c r="E494" s="198"/>
      <c r="F494" s="198"/>
      <c r="G494" s="198"/>
      <c r="H494" s="198"/>
      <c r="I494" s="198"/>
      <c r="J494" s="198"/>
      <c r="K494" s="198"/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</row>
    <row r="495">
      <c r="A495" s="198"/>
      <c r="B495" s="198"/>
      <c r="C495" s="257"/>
      <c r="D495" s="198"/>
      <c r="E495" s="198"/>
      <c r="F495" s="198"/>
      <c r="G495" s="198"/>
      <c r="H495" s="198"/>
      <c r="I495" s="198"/>
      <c r="J495" s="198"/>
      <c r="K495" s="198"/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</row>
    <row r="496">
      <c r="A496" s="198"/>
      <c r="B496" s="198"/>
      <c r="C496" s="257"/>
      <c r="D496" s="198"/>
      <c r="E496" s="198"/>
      <c r="F496" s="198"/>
      <c r="G496" s="198"/>
      <c r="H496" s="198"/>
      <c r="I496" s="198"/>
      <c r="J496" s="198"/>
      <c r="K496" s="198"/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</row>
    <row r="497">
      <c r="A497" s="198"/>
      <c r="B497" s="198"/>
      <c r="C497" s="257"/>
      <c r="D497" s="198"/>
      <c r="E497" s="198"/>
      <c r="F497" s="198"/>
      <c r="G497" s="198"/>
      <c r="H497" s="198"/>
      <c r="I497" s="198"/>
      <c r="J497" s="198"/>
      <c r="K497" s="198"/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</row>
    <row r="498">
      <c r="A498" s="198"/>
      <c r="B498" s="198"/>
      <c r="C498" s="257"/>
      <c r="D498" s="198"/>
      <c r="E498" s="198"/>
      <c r="F498" s="198"/>
      <c r="G498" s="198"/>
      <c r="H498" s="198"/>
      <c r="I498" s="198"/>
      <c r="J498" s="198"/>
      <c r="K498" s="198"/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</row>
    <row r="499">
      <c r="A499" s="198"/>
      <c r="B499" s="198"/>
      <c r="C499" s="257"/>
      <c r="D499" s="198"/>
      <c r="E499" s="198"/>
      <c r="F499" s="198"/>
      <c r="G499" s="198"/>
      <c r="H499" s="198"/>
      <c r="I499" s="198"/>
      <c r="J499" s="198"/>
      <c r="K499" s="198"/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</row>
    <row r="500">
      <c r="A500" s="198"/>
      <c r="B500" s="198"/>
      <c r="C500" s="257"/>
      <c r="D500" s="198"/>
      <c r="E500" s="198"/>
      <c r="F500" s="198"/>
      <c r="G500" s="198"/>
      <c r="H500" s="198"/>
      <c r="I500" s="198"/>
      <c r="J500" s="198"/>
      <c r="K500" s="198"/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</row>
    <row r="501">
      <c r="A501" s="198"/>
      <c r="B501" s="198"/>
      <c r="C501" s="257"/>
      <c r="D501" s="198"/>
      <c r="E501" s="198"/>
      <c r="F501" s="198"/>
      <c r="G501" s="198"/>
      <c r="H501" s="198"/>
      <c r="I501" s="198"/>
      <c r="J501" s="198"/>
      <c r="K501" s="198"/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</row>
    <row r="502">
      <c r="A502" s="198"/>
      <c r="B502" s="198"/>
      <c r="C502" s="257"/>
      <c r="D502" s="198"/>
      <c r="E502" s="198"/>
      <c r="F502" s="198"/>
      <c r="G502" s="198"/>
      <c r="H502" s="198"/>
      <c r="I502" s="198"/>
      <c r="J502" s="198"/>
      <c r="K502" s="198"/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</row>
    <row r="503">
      <c r="A503" s="198"/>
      <c r="B503" s="198"/>
      <c r="C503" s="257"/>
      <c r="D503" s="198"/>
      <c r="E503" s="198"/>
      <c r="F503" s="198"/>
      <c r="G503" s="198"/>
      <c r="H503" s="198"/>
      <c r="I503" s="198"/>
      <c r="J503" s="198"/>
      <c r="K503" s="198"/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</row>
    <row r="504">
      <c r="A504" s="198"/>
      <c r="B504" s="198"/>
      <c r="C504" s="257"/>
      <c r="D504" s="198"/>
      <c r="E504" s="198"/>
      <c r="F504" s="198"/>
      <c r="G504" s="198"/>
      <c r="H504" s="198"/>
      <c r="I504" s="198"/>
      <c r="J504" s="198"/>
      <c r="K504" s="198"/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</row>
    <row r="505">
      <c r="A505" s="198"/>
      <c r="B505" s="198"/>
      <c r="C505" s="257"/>
      <c r="D505" s="198"/>
      <c r="E505" s="198"/>
      <c r="F505" s="198"/>
      <c r="G505" s="198"/>
      <c r="H505" s="198"/>
      <c r="I505" s="198"/>
      <c r="J505" s="198"/>
      <c r="K505" s="198"/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</row>
    <row r="506">
      <c r="A506" s="198"/>
      <c r="B506" s="198"/>
      <c r="C506" s="257"/>
      <c r="D506" s="198"/>
      <c r="E506" s="198"/>
      <c r="F506" s="198"/>
      <c r="G506" s="198"/>
      <c r="H506" s="198"/>
      <c r="I506" s="198"/>
      <c r="J506" s="198"/>
      <c r="K506" s="198"/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</row>
    <row r="507">
      <c r="A507" s="198"/>
      <c r="B507" s="198"/>
      <c r="C507" s="257"/>
      <c r="D507" s="198"/>
      <c r="E507" s="198"/>
      <c r="F507" s="198"/>
      <c r="G507" s="198"/>
      <c r="H507" s="198"/>
      <c r="I507" s="198"/>
      <c r="J507" s="198"/>
      <c r="K507" s="198"/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</row>
    <row r="508">
      <c r="A508" s="198"/>
      <c r="B508" s="198"/>
      <c r="C508" s="257"/>
      <c r="D508" s="198"/>
      <c r="E508" s="198"/>
      <c r="F508" s="198"/>
      <c r="G508" s="198"/>
      <c r="H508" s="198"/>
      <c r="I508" s="198"/>
      <c r="J508" s="198"/>
      <c r="K508" s="198"/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</row>
    <row r="509">
      <c r="A509" s="198"/>
      <c r="B509" s="198"/>
      <c r="C509" s="257"/>
      <c r="D509" s="198"/>
      <c r="E509" s="198"/>
      <c r="F509" s="198"/>
      <c r="G509" s="198"/>
      <c r="H509" s="198"/>
      <c r="I509" s="198"/>
      <c r="J509" s="198"/>
      <c r="K509" s="198"/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</row>
    <row r="510">
      <c r="A510" s="198"/>
      <c r="B510" s="198"/>
      <c r="C510" s="257"/>
      <c r="D510" s="198"/>
      <c r="E510" s="198"/>
      <c r="F510" s="198"/>
      <c r="G510" s="198"/>
      <c r="H510" s="198"/>
      <c r="I510" s="198"/>
      <c r="J510" s="198"/>
      <c r="K510" s="198"/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</row>
    <row r="511">
      <c r="A511" s="198"/>
      <c r="B511" s="198"/>
      <c r="C511" s="257"/>
      <c r="D511" s="198"/>
      <c r="E511" s="198"/>
      <c r="F511" s="198"/>
      <c r="G511" s="198"/>
      <c r="H511" s="198"/>
      <c r="I511" s="198"/>
      <c r="J511" s="198"/>
      <c r="K511" s="198"/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</row>
    <row r="512">
      <c r="A512" s="198"/>
      <c r="B512" s="198"/>
      <c r="C512" s="257"/>
      <c r="D512" s="198"/>
      <c r="E512" s="198"/>
      <c r="F512" s="198"/>
      <c r="G512" s="198"/>
      <c r="H512" s="198"/>
      <c r="I512" s="198"/>
      <c r="J512" s="198"/>
      <c r="K512" s="198"/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</row>
    <row r="513">
      <c r="A513" s="198"/>
      <c r="B513" s="198"/>
      <c r="C513" s="257"/>
      <c r="D513" s="198"/>
      <c r="E513" s="198"/>
      <c r="F513" s="198"/>
      <c r="G513" s="198"/>
      <c r="H513" s="198"/>
      <c r="I513" s="198"/>
      <c r="J513" s="198"/>
      <c r="K513" s="198"/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</row>
    <row r="514">
      <c r="A514" s="198"/>
      <c r="B514" s="198"/>
      <c r="C514" s="257"/>
      <c r="D514" s="198"/>
      <c r="E514" s="198"/>
      <c r="F514" s="198"/>
      <c r="G514" s="198"/>
      <c r="H514" s="198"/>
      <c r="I514" s="198"/>
      <c r="J514" s="198"/>
      <c r="K514" s="198"/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</row>
    <row r="515">
      <c r="A515" s="198"/>
      <c r="B515" s="198"/>
      <c r="C515" s="257"/>
      <c r="D515" s="198"/>
      <c r="E515" s="198"/>
      <c r="F515" s="198"/>
      <c r="G515" s="198"/>
      <c r="H515" s="198"/>
      <c r="I515" s="198"/>
      <c r="J515" s="198"/>
      <c r="K515" s="198"/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</row>
    <row r="516">
      <c r="A516" s="198"/>
      <c r="B516" s="198"/>
      <c r="C516" s="257"/>
      <c r="D516" s="198"/>
      <c r="E516" s="198"/>
      <c r="F516" s="198"/>
      <c r="G516" s="198"/>
      <c r="H516" s="198"/>
      <c r="I516" s="198"/>
      <c r="J516" s="198"/>
      <c r="K516" s="198"/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</row>
    <row r="517">
      <c r="A517" s="198"/>
      <c r="B517" s="198"/>
      <c r="C517" s="257"/>
      <c r="D517" s="198"/>
      <c r="E517" s="198"/>
      <c r="F517" s="198"/>
      <c r="G517" s="198"/>
      <c r="H517" s="198"/>
      <c r="I517" s="198"/>
      <c r="J517" s="198"/>
      <c r="K517" s="198"/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</row>
    <row r="518">
      <c r="A518" s="198"/>
      <c r="B518" s="198"/>
      <c r="C518" s="257"/>
      <c r="D518" s="198"/>
      <c r="E518" s="198"/>
      <c r="F518" s="198"/>
      <c r="G518" s="198"/>
      <c r="H518" s="198"/>
      <c r="I518" s="198"/>
      <c r="J518" s="198"/>
      <c r="K518" s="198"/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</row>
    <row r="519">
      <c r="A519" s="198"/>
      <c r="B519" s="198"/>
      <c r="C519" s="257"/>
      <c r="D519" s="198"/>
      <c r="E519" s="198"/>
      <c r="F519" s="198"/>
      <c r="G519" s="198"/>
      <c r="H519" s="198"/>
      <c r="I519" s="198"/>
      <c r="J519" s="198"/>
      <c r="K519" s="198"/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</row>
    <row r="520">
      <c r="A520" s="198"/>
      <c r="B520" s="198"/>
      <c r="C520" s="257"/>
      <c r="D520" s="198"/>
      <c r="E520" s="198"/>
      <c r="F520" s="198"/>
      <c r="G520" s="198"/>
      <c r="H520" s="198"/>
      <c r="I520" s="198"/>
      <c r="J520" s="198"/>
      <c r="K520" s="198"/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</row>
    <row r="521">
      <c r="A521" s="198"/>
      <c r="B521" s="198"/>
      <c r="C521" s="257"/>
      <c r="D521" s="198"/>
      <c r="E521" s="198"/>
      <c r="F521" s="198"/>
      <c r="G521" s="198"/>
      <c r="H521" s="198"/>
      <c r="I521" s="198"/>
      <c r="J521" s="198"/>
      <c r="K521" s="198"/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</row>
    <row r="522">
      <c r="A522" s="198"/>
      <c r="B522" s="198"/>
      <c r="C522" s="257"/>
      <c r="D522" s="198"/>
      <c r="E522" s="198"/>
      <c r="F522" s="198"/>
      <c r="G522" s="198"/>
      <c r="H522" s="198"/>
      <c r="I522" s="198"/>
      <c r="J522" s="198"/>
      <c r="K522" s="198"/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</row>
    <row r="523">
      <c r="A523" s="198"/>
      <c r="B523" s="198"/>
      <c r="C523" s="257"/>
      <c r="D523" s="198"/>
      <c r="E523" s="198"/>
      <c r="F523" s="198"/>
      <c r="G523" s="198"/>
      <c r="H523" s="198"/>
      <c r="I523" s="198"/>
      <c r="J523" s="198"/>
      <c r="K523" s="198"/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</row>
    <row r="524">
      <c r="A524" s="198"/>
      <c r="B524" s="198"/>
      <c r="C524" s="257"/>
      <c r="D524" s="198"/>
      <c r="E524" s="198"/>
      <c r="F524" s="198"/>
      <c r="G524" s="198"/>
      <c r="H524" s="198"/>
      <c r="I524" s="198"/>
      <c r="J524" s="198"/>
      <c r="K524" s="198"/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</row>
    <row r="525">
      <c r="A525" s="198"/>
      <c r="B525" s="198"/>
      <c r="C525" s="257"/>
      <c r="D525" s="198"/>
      <c r="E525" s="198"/>
      <c r="F525" s="198"/>
      <c r="G525" s="198"/>
      <c r="H525" s="198"/>
      <c r="I525" s="198"/>
      <c r="J525" s="198"/>
      <c r="K525" s="198"/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</row>
    <row r="526">
      <c r="A526" s="198"/>
      <c r="B526" s="198"/>
      <c r="C526" s="257"/>
      <c r="D526" s="198"/>
      <c r="E526" s="198"/>
      <c r="F526" s="198"/>
      <c r="G526" s="198"/>
      <c r="H526" s="198"/>
      <c r="I526" s="198"/>
      <c r="J526" s="198"/>
      <c r="K526" s="198"/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</row>
    <row r="527">
      <c r="A527" s="198"/>
      <c r="B527" s="198"/>
      <c r="C527" s="257"/>
      <c r="D527" s="198"/>
      <c r="E527" s="198"/>
      <c r="F527" s="198"/>
      <c r="G527" s="198"/>
      <c r="H527" s="198"/>
      <c r="I527" s="198"/>
      <c r="J527" s="198"/>
      <c r="K527" s="198"/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</row>
    <row r="528">
      <c r="A528" s="198"/>
      <c r="B528" s="198"/>
      <c r="C528" s="257"/>
      <c r="D528" s="198"/>
      <c r="E528" s="198"/>
      <c r="F528" s="198"/>
      <c r="G528" s="198"/>
      <c r="H528" s="198"/>
      <c r="I528" s="198"/>
      <c r="J528" s="198"/>
      <c r="K528" s="198"/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</row>
    <row r="529">
      <c r="A529" s="198"/>
      <c r="B529" s="198"/>
      <c r="C529" s="257"/>
      <c r="D529" s="198"/>
      <c r="E529" s="198"/>
      <c r="F529" s="198"/>
      <c r="G529" s="198"/>
      <c r="H529" s="198"/>
      <c r="I529" s="198"/>
      <c r="J529" s="198"/>
      <c r="K529" s="198"/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</row>
    <row r="530">
      <c r="A530" s="198"/>
      <c r="B530" s="198"/>
      <c r="C530" s="257"/>
      <c r="D530" s="198"/>
      <c r="E530" s="198"/>
      <c r="F530" s="198"/>
      <c r="G530" s="198"/>
      <c r="H530" s="198"/>
      <c r="I530" s="198"/>
      <c r="J530" s="198"/>
      <c r="K530" s="198"/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</row>
    <row r="531">
      <c r="A531" s="198"/>
      <c r="B531" s="198"/>
      <c r="C531" s="257"/>
      <c r="D531" s="198"/>
      <c r="E531" s="198"/>
      <c r="F531" s="198"/>
      <c r="G531" s="198"/>
      <c r="H531" s="198"/>
      <c r="I531" s="198"/>
      <c r="J531" s="198"/>
      <c r="K531" s="198"/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</row>
    <row r="532">
      <c r="A532" s="198"/>
      <c r="B532" s="198"/>
      <c r="C532" s="257"/>
      <c r="D532" s="198"/>
      <c r="E532" s="198"/>
      <c r="F532" s="198"/>
      <c r="G532" s="198"/>
      <c r="H532" s="198"/>
      <c r="I532" s="198"/>
      <c r="J532" s="198"/>
      <c r="K532" s="198"/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</row>
    <row r="533">
      <c r="A533" s="198"/>
      <c r="B533" s="198"/>
      <c r="C533" s="257"/>
      <c r="D533" s="198"/>
      <c r="E533" s="198"/>
      <c r="F533" s="198"/>
      <c r="G533" s="198"/>
      <c r="H533" s="198"/>
      <c r="I533" s="198"/>
      <c r="J533" s="198"/>
      <c r="K533" s="198"/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</row>
    <row r="534">
      <c r="A534" s="198"/>
      <c r="B534" s="198"/>
      <c r="C534" s="257"/>
      <c r="D534" s="198"/>
      <c r="E534" s="198"/>
      <c r="F534" s="198"/>
      <c r="G534" s="198"/>
      <c r="H534" s="198"/>
      <c r="I534" s="198"/>
      <c r="J534" s="198"/>
      <c r="K534" s="198"/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</row>
    <row r="535">
      <c r="A535" s="198"/>
      <c r="B535" s="198"/>
      <c r="C535" s="257"/>
      <c r="D535" s="198"/>
      <c r="E535" s="198"/>
      <c r="F535" s="198"/>
      <c r="G535" s="198"/>
      <c r="H535" s="198"/>
      <c r="I535" s="198"/>
      <c r="J535" s="198"/>
      <c r="K535" s="198"/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</row>
    <row r="536">
      <c r="A536" s="198"/>
      <c r="B536" s="198"/>
      <c r="C536" s="257"/>
      <c r="D536" s="198"/>
      <c r="E536" s="198"/>
      <c r="F536" s="198"/>
      <c r="G536" s="198"/>
      <c r="H536" s="198"/>
      <c r="I536" s="198"/>
      <c r="J536" s="198"/>
      <c r="K536" s="198"/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</row>
    <row r="537">
      <c r="A537" s="198"/>
      <c r="B537" s="198"/>
      <c r="C537" s="257"/>
      <c r="D537" s="198"/>
      <c r="E537" s="198"/>
      <c r="F537" s="198"/>
      <c r="G537" s="198"/>
      <c r="H537" s="198"/>
      <c r="I537" s="198"/>
      <c r="J537" s="198"/>
      <c r="K537" s="198"/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</row>
    <row r="538">
      <c r="A538" s="198"/>
      <c r="B538" s="198"/>
      <c r="C538" s="257"/>
      <c r="D538" s="198"/>
      <c r="E538" s="198"/>
      <c r="F538" s="198"/>
      <c r="G538" s="198"/>
      <c r="H538" s="198"/>
      <c r="I538" s="198"/>
      <c r="J538" s="198"/>
      <c r="K538" s="198"/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</row>
    <row r="539">
      <c r="A539" s="198"/>
      <c r="B539" s="198"/>
      <c r="C539" s="257"/>
      <c r="D539" s="198"/>
      <c r="E539" s="198"/>
      <c r="F539" s="198"/>
      <c r="G539" s="198"/>
      <c r="H539" s="198"/>
      <c r="I539" s="198"/>
      <c r="J539" s="198"/>
      <c r="K539" s="198"/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</row>
    <row r="540">
      <c r="A540" s="198"/>
      <c r="B540" s="198"/>
      <c r="C540" s="257"/>
      <c r="D540" s="198"/>
      <c r="E540" s="198"/>
      <c r="F540" s="198"/>
      <c r="G540" s="198"/>
      <c r="H540" s="198"/>
      <c r="I540" s="198"/>
      <c r="J540" s="198"/>
      <c r="K540" s="198"/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</row>
    <row r="541">
      <c r="A541" s="198"/>
      <c r="B541" s="198"/>
      <c r="C541" s="257"/>
      <c r="D541" s="198"/>
      <c r="E541" s="198"/>
      <c r="F541" s="198"/>
      <c r="G541" s="198"/>
      <c r="H541" s="198"/>
      <c r="I541" s="198"/>
      <c r="J541" s="198"/>
      <c r="K541" s="198"/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</row>
    <row r="542">
      <c r="A542" s="198"/>
      <c r="B542" s="198"/>
      <c r="C542" s="257"/>
      <c r="D542" s="198"/>
      <c r="E542" s="198"/>
      <c r="F542" s="198"/>
      <c r="G542" s="198"/>
      <c r="H542" s="198"/>
      <c r="I542" s="198"/>
      <c r="J542" s="198"/>
      <c r="K542" s="198"/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</row>
    <row r="543">
      <c r="A543" s="198"/>
      <c r="B543" s="198"/>
      <c r="C543" s="257"/>
      <c r="D543" s="198"/>
      <c r="E543" s="198"/>
      <c r="F543" s="198"/>
      <c r="G543" s="198"/>
      <c r="H543" s="198"/>
      <c r="I543" s="198"/>
      <c r="J543" s="198"/>
      <c r="K543" s="198"/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</row>
    <row r="544">
      <c r="A544" s="198"/>
      <c r="B544" s="198"/>
      <c r="C544" s="257"/>
      <c r="D544" s="198"/>
      <c r="E544" s="198"/>
      <c r="F544" s="198"/>
      <c r="G544" s="198"/>
      <c r="H544" s="198"/>
      <c r="I544" s="198"/>
      <c r="J544" s="198"/>
      <c r="K544" s="198"/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</row>
    <row r="545">
      <c r="A545" s="198"/>
      <c r="B545" s="198"/>
      <c r="C545" s="257"/>
      <c r="D545" s="198"/>
      <c r="E545" s="198"/>
      <c r="F545" s="198"/>
      <c r="G545" s="198"/>
      <c r="H545" s="198"/>
      <c r="I545" s="198"/>
      <c r="J545" s="198"/>
      <c r="K545" s="198"/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</row>
    <row r="546">
      <c r="A546" s="198"/>
      <c r="B546" s="198"/>
      <c r="C546" s="257"/>
      <c r="D546" s="198"/>
      <c r="E546" s="198"/>
      <c r="F546" s="198"/>
      <c r="G546" s="198"/>
      <c r="H546" s="198"/>
      <c r="I546" s="198"/>
      <c r="J546" s="198"/>
      <c r="K546" s="198"/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</row>
    <row r="547">
      <c r="A547" s="198"/>
      <c r="B547" s="198"/>
      <c r="C547" s="257"/>
      <c r="D547" s="198"/>
      <c r="E547" s="198"/>
      <c r="F547" s="198"/>
      <c r="G547" s="198"/>
      <c r="H547" s="198"/>
      <c r="I547" s="198"/>
      <c r="J547" s="198"/>
      <c r="K547" s="198"/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</row>
    <row r="548">
      <c r="A548" s="198"/>
      <c r="B548" s="198"/>
      <c r="C548" s="257"/>
      <c r="D548" s="198"/>
      <c r="E548" s="198"/>
      <c r="F548" s="198"/>
      <c r="G548" s="198"/>
      <c r="H548" s="198"/>
      <c r="I548" s="198"/>
      <c r="J548" s="198"/>
      <c r="K548" s="198"/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</row>
    <row r="549">
      <c r="A549" s="198"/>
      <c r="B549" s="198"/>
      <c r="C549" s="257"/>
      <c r="D549" s="198"/>
      <c r="E549" s="198"/>
      <c r="F549" s="198"/>
      <c r="G549" s="198"/>
      <c r="H549" s="198"/>
      <c r="I549" s="198"/>
      <c r="J549" s="198"/>
      <c r="K549" s="198"/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</row>
    <row r="550">
      <c r="A550" s="198"/>
      <c r="B550" s="198"/>
      <c r="C550" s="257"/>
      <c r="D550" s="198"/>
      <c r="E550" s="198"/>
      <c r="F550" s="198"/>
      <c r="G550" s="198"/>
      <c r="H550" s="198"/>
      <c r="I550" s="198"/>
      <c r="J550" s="198"/>
      <c r="K550" s="198"/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</row>
    <row r="551">
      <c r="A551" s="198"/>
      <c r="B551" s="198"/>
      <c r="C551" s="257"/>
      <c r="D551" s="198"/>
      <c r="E551" s="198"/>
      <c r="F551" s="198"/>
      <c r="G551" s="198"/>
      <c r="H551" s="198"/>
      <c r="I551" s="198"/>
      <c r="J551" s="198"/>
      <c r="K551" s="198"/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</row>
    <row r="552">
      <c r="A552" s="198"/>
      <c r="B552" s="198"/>
      <c r="C552" s="257"/>
      <c r="D552" s="198"/>
      <c r="E552" s="198"/>
      <c r="F552" s="198"/>
      <c r="G552" s="198"/>
      <c r="H552" s="198"/>
      <c r="I552" s="198"/>
      <c r="J552" s="198"/>
      <c r="K552" s="198"/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</row>
    <row r="553">
      <c r="A553" s="198"/>
      <c r="B553" s="198"/>
      <c r="C553" s="257"/>
      <c r="D553" s="198"/>
      <c r="E553" s="198"/>
      <c r="F553" s="198"/>
      <c r="G553" s="198"/>
      <c r="H553" s="198"/>
      <c r="I553" s="198"/>
      <c r="J553" s="198"/>
      <c r="K553" s="198"/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</row>
    <row r="554">
      <c r="A554" s="198"/>
      <c r="B554" s="198"/>
      <c r="C554" s="257"/>
      <c r="D554" s="198"/>
      <c r="E554" s="198"/>
      <c r="F554" s="198"/>
      <c r="G554" s="198"/>
      <c r="H554" s="198"/>
      <c r="I554" s="198"/>
      <c r="J554" s="198"/>
      <c r="K554" s="198"/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</row>
    <row r="555">
      <c r="A555" s="198"/>
      <c r="B555" s="198"/>
      <c r="C555" s="257"/>
      <c r="D555" s="198"/>
      <c r="E555" s="198"/>
      <c r="F555" s="198"/>
      <c r="G555" s="198"/>
      <c r="H555" s="198"/>
      <c r="I555" s="198"/>
      <c r="J555" s="198"/>
      <c r="K555" s="198"/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</row>
    <row r="556">
      <c r="A556" s="198"/>
      <c r="B556" s="198"/>
      <c r="C556" s="257"/>
      <c r="D556" s="198"/>
      <c r="E556" s="198"/>
      <c r="F556" s="198"/>
      <c r="G556" s="198"/>
      <c r="H556" s="198"/>
      <c r="I556" s="198"/>
      <c r="J556" s="198"/>
      <c r="K556" s="198"/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</row>
    <row r="557">
      <c r="A557" s="198"/>
      <c r="B557" s="198"/>
      <c r="C557" s="257"/>
      <c r="D557" s="198"/>
      <c r="E557" s="198"/>
      <c r="F557" s="198"/>
      <c r="G557" s="198"/>
      <c r="H557" s="198"/>
      <c r="I557" s="198"/>
      <c r="J557" s="198"/>
      <c r="K557" s="198"/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</row>
    <row r="558">
      <c r="A558" s="198"/>
      <c r="B558" s="198"/>
      <c r="C558" s="257"/>
      <c r="D558" s="198"/>
      <c r="E558" s="198"/>
      <c r="F558" s="198"/>
      <c r="G558" s="198"/>
      <c r="H558" s="198"/>
      <c r="I558" s="198"/>
      <c r="J558" s="198"/>
      <c r="K558" s="198"/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</row>
    <row r="559">
      <c r="A559" s="198"/>
      <c r="B559" s="198"/>
      <c r="C559" s="257"/>
      <c r="D559" s="198"/>
      <c r="E559" s="198"/>
      <c r="F559" s="198"/>
      <c r="G559" s="198"/>
      <c r="H559" s="198"/>
      <c r="I559" s="198"/>
      <c r="J559" s="198"/>
      <c r="K559" s="198"/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</row>
    <row r="560">
      <c r="A560" s="198"/>
      <c r="B560" s="198"/>
      <c r="C560" s="257"/>
      <c r="D560" s="198"/>
      <c r="E560" s="198"/>
      <c r="F560" s="198"/>
      <c r="G560" s="198"/>
      <c r="H560" s="198"/>
      <c r="I560" s="198"/>
      <c r="J560" s="198"/>
      <c r="K560" s="198"/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</row>
    <row r="561">
      <c r="A561" s="198"/>
      <c r="B561" s="198"/>
      <c r="C561" s="257"/>
      <c r="D561" s="198"/>
      <c r="E561" s="198"/>
      <c r="F561" s="198"/>
      <c r="G561" s="198"/>
      <c r="H561" s="198"/>
      <c r="I561" s="198"/>
      <c r="J561" s="198"/>
      <c r="K561" s="198"/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</row>
    <row r="562">
      <c r="A562" s="198"/>
      <c r="B562" s="198"/>
      <c r="C562" s="257"/>
      <c r="D562" s="198"/>
      <c r="E562" s="198"/>
      <c r="F562" s="198"/>
      <c r="G562" s="198"/>
      <c r="H562" s="198"/>
      <c r="I562" s="198"/>
      <c r="J562" s="198"/>
      <c r="K562" s="198"/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</row>
    <row r="563">
      <c r="A563" s="198"/>
      <c r="B563" s="198"/>
      <c r="C563" s="257"/>
      <c r="D563" s="198"/>
      <c r="E563" s="198"/>
      <c r="F563" s="198"/>
      <c r="G563" s="198"/>
      <c r="H563" s="198"/>
      <c r="I563" s="198"/>
      <c r="J563" s="198"/>
      <c r="K563" s="198"/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</row>
    <row r="564">
      <c r="A564" s="198"/>
      <c r="B564" s="198"/>
      <c r="C564" s="257"/>
      <c r="D564" s="198"/>
      <c r="E564" s="198"/>
      <c r="F564" s="198"/>
      <c r="G564" s="198"/>
      <c r="H564" s="198"/>
      <c r="I564" s="198"/>
      <c r="J564" s="198"/>
      <c r="K564" s="198"/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</row>
    <row r="565">
      <c r="A565" s="198"/>
      <c r="B565" s="198"/>
      <c r="C565" s="257"/>
      <c r="D565" s="198"/>
      <c r="E565" s="198"/>
      <c r="F565" s="198"/>
      <c r="G565" s="198"/>
      <c r="H565" s="198"/>
      <c r="I565" s="198"/>
      <c r="J565" s="198"/>
      <c r="K565" s="198"/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</row>
    <row r="566">
      <c r="A566" s="198"/>
      <c r="B566" s="198"/>
      <c r="C566" s="257"/>
      <c r="D566" s="198"/>
      <c r="E566" s="198"/>
      <c r="F566" s="198"/>
      <c r="G566" s="198"/>
      <c r="H566" s="198"/>
      <c r="I566" s="198"/>
      <c r="J566" s="198"/>
      <c r="K566" s="198"/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</row>
    <row r="567">
      <c r="A567" s="198"/>
      <c r="B567" s="198"/>
      <c r="C567" s="257"/>
      <c r="D567" s="198"/>
      <c r="E567" s="198"/>
      <c r="F567" s="198"/>
      <c r="G567" s="198"/>
      <c r="H567" s="198"/>
      <c r="I567" s="198"/>
      <c r="J567" s="198"/>
      <c r="K567" s="198"/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</row>
    <row r="568">
      <c r="A568" s="198"/>
      <c r="B568" s="198"/>
      <c r="C568" s="257"/>
      <c r="D568" s="198"/>
      <c r="E568" s="198"/>
      <c r="F568" s="198"/>
      <c r="G568" s="198"/>
      <c r="H568" s="198"/>
      <c r="I568" s="198"/>
      <c r="J568" s="198"/>
      <c r="K568" s="198"/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</row>
    <row r="569">
      <c r="A569" s="198"/>
      <c r="B569" s="198"/>
      <c r="C569" s="257"/>
      <c r="D569" s="198"/>
      <c r="E569" s="198"/>
      <c r="F569" s="198"/>
      <c r="G569" s="198"/>
      <c r="H569" s="198"/>
      <c r="I569" s="198"/>
      <c r="J569" s="198"/>
      <c r="K569" s="198"/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</row>
    <row r="570">
      <c r="A570" s="198"/>
      <c r="B570" s="198"/>
      <c r="C570" s="257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</row>
    <row r="571">
      <c r="A571" s="198"/>
      <c r="B571" s="198"/>
      <c r="C571" s="257"/>
      <c r="D571" s="198"/>
      <c r="E571" s="198"/>
      <c r="F571" s="198"/>
      <c r="G571" s="198"/>
      <c r="H571" s="198"/>
      <c r="I571" s="198"/>
      <c r="J571" s="198"/>
      <c r="K571" s="198"/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</row>
    <row r="572">
      <c r="A572" s="198"/>
      <c r="B572" s="198"/>
      <c r="C572" s="257"/>
      <c r="D572" s="198"/>
      <c r="E572" s="198"/>
      <c r="F572" s="198"/>
      <c r="G572" s="198"/>
      <c r="H572" s="198"/>
      <c r="I572" s="198"/>
      <c r="J572" s="198"/>
      <c r="K572" s="198"/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</row>
    <row r="573">
      <c r="A573" s="198"/>
      <c r="B573" s="198"/>
      <c r="C573" s="257"/>
      <c r="D573" s="198"/>
      <c r="E573" s="198"/>
      <c r="F573" s="198"/>
      <c r="G573" s="198"/>
      <c r="H573" s="198"/>
      <c r="I573" s="198"/>
      <c r="J573" s="198"/>
      <c r="K573" s="198"/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</row>
    <row r="574">
      <c r="A574" s="198"/>
      <c r="B574" s="198"/>
      <c r="C574" s="257"/>
      <c r="D574" s="198"/>
      <c r="E574" s="198"/>
      <c r="F574" s="198"/>
      <c r="G574" s="198"/>
      <c r="H574" s="198"/>
      <c r="I574" s="198"/>
      <c r="J574" s="198"/>
      <c r="K574" s="198"/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</row>
    <row r="575">
      <c r="A575" s="198"/>
      <c r="B575" s="198"/>
      <c r="C575" s="257"/>
      <c r="D575" s="198"/>
      <c r="E575" s="198"/>
      <c r="F575" s="198"/>
      <c r="G575" s="198"/>
      <c r="H575" s="198"/>
      <c r="I575" s="198"/>
      <c r="J575" s="198"/>
      <c r="K575" s="198"/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</row>
    <row r="576">
      <c r="A576" s="198"/>
      <c r="B576" s="198"/>
      <c r="C576" s="257"/>
      <c r="D576" s="198"/>
      <c r="E576" s="198"/>
      <c r="F576" s="198"/>
      <c r="G576" s="198"/>
      <c r="H576" s="198"/>
      <c r="I576" s="198"/>
      <c r="J576" s="198"/>
      <c r="K576" s="198"/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</row>
    <row r="577">
      <c r="A577" s="198"/>
      <c r="B577" s="198"/>
      <c r="C577" s="257"/>
      <c r="D577" s="198"/>
      <c r="E577" s="198"/>
      <c r="F577" s="198"/>
      <c r="G577" s="198"/>
      <c r="H577" s="198"/>
      <c r="I577" s="198"/>
      <c r="J577" s="198"/>
      <c r="K577" s="198"/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</row>
    <row r="578">
      <c r="A578" s="198"/>
      <c r="B578" s="198"/>
      <c r="C578" s="257"/>
      <c r="D578" s="198"/>
      <c r="E578" s="198"/>
      <c r="F578" s="198"/>
      <c r="G578" s="198"/>
      <c r="H578" s="198"/>
      <c r="I578" s="198"/>
      <c r="J578" s="198"/>
      <c r="K578" s="198"/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</row>
    <row r="579">
      <c r="A579" s="198"/>
      <c r="B579" s="198"/>
      <c r="C579" s="257"/>
      <c r="D579" s="198"/>
      <c r="E579" s="198"/>
      <c r="F579" s="198"/>
      <c r="G579" s="198"/>
      <c r="H579" s="198"/>
      <c r="I579" s="198"/>
      <c r="J579" s="198"/>
      <c r="K579" s="198"/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</row>
    <row r="580">
      <c r="A580" s="198"/>
      <c r="B580" s="198"/>
      <c r="C580" s="257"/>
      <c r="D580" s="198"/>
      <c r="E580" s="198"/>
      <c r="F580" s="198"/>
      <c r="G580" s="198"/>
      <c r="H580" s="198"/>
      <c r="I580" s="198"/>
      <c r="J580" s="198"/>
      <c r="K580" s="198"/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</row>
    <row r="581">
      <c r="A581" s="198"/>
      <c r="B581" s="198"/>
      <c r="C581" s="257"/>
      <c r="D581" s="198"/>
      <c r="E581" s="198"/>
      <c r="F581" s="198"/>
      <c r="G581" s="198"/>
      <c r="H581" s="198"/>
      <c r="I581" s="198"/>
      <c r="J581" s="198"/>
      <c r="K581" s="198"/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</row>
    <row r="582">
      <c r="A582" s="198"/>
      <c r="B582" s="198"/>
      <c r="C582" s="257"/>
      <c r="D582" s="198"/>
      <c r="E582" s="198"/>
      <c r="F582" s="198"/>
      <c r="G582" s="198"/>
      <c r="H582" s="198"/>
      <c r="I582" s="198"/>
      <c r="J582" s="198"/>
      <c r="K582" s="198"/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</row>
    <row r="583">
      <c r="A583" s="198"/>
      <c r="B583" s="198"/>
      <c r="C583" s="257"/>
      <c r="D583" s="198"/>
      <c r="E583" s="198"/>
      <c r="F583" s="198"/>
      <c r="G583" s="198"/>
      <c r="H583" s="198"/>
      <c r="I583" s="198"/>
      <c r="J583" s="198"/>
      <c r="K583" s="198"/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</row>
    <row r="584">
      <c r="A584" s="198"/>
      <c r="B584" s="198"/>
      <c r="C584" s="257"/>
      <c r="D584" s="198"/>
      <c r="E584" s="198"/>
      <c r="F584" s="198"/>
      <c r="G584" s="198"/>
      <c r="H584" s="198"/>
      <c r="I584" s="198"/>
      <c r="J584" s="198"/>
      <c r="K584" s="198"/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</row>
    <row r="585">
      <c r="A585" s="198"/>
      <c r="B585" s="198"/>
      <c r="C585" s="257"/>
      <c r="D585" s="198"/>
      <c r="E585" s="198"/>
      <c r="F585" s="198"/>
      <c r="G585" s="198"/>
      <c r="H585" s="198"/>
      <c r="I585" s="198"/>
      <c r="J585" s="198"/>
      <c r="K585" s="198"/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</row>
    <row r="586">
      <c r="A586" s="198"/>
      <c r="B586" s="198"/>
      <c r="C586" s="257"/>
      <c r="D586" s="198"/>
      <c r="E586" s="198"/>
      <c r="F586" s="198"/>
      <c r="G586" s="198"/>
      <c r="H586" s="198"/>
      <c r="I586" s="198"/>
      <c r="J586" s="198"/>
      <c r="K586" s="198"/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</row>
    <row r="587">
      <c r="A587" s="198"/>
      <c r="B587" s="198"/>
      <c r="C587" s="257"/>
      <c r="D587" s="198"/>
      <c r="E587" s="198"/>
      <c r="F587" s="198"/>
      <c r="G587" s="198"/>
      <c r="H587" s="198"/>
      <c r="I587" s="198"/>
      <c r="J587" s="198"/>
      <c r="K587" s="198"/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</row>
    <row r="588">
      <c r="A588" s="198"/>
      <c r="B588" s="198"/>
      <c r="C588" s="257"/>
      <c r="D588" s="198"/>
      <c r="E588" s="198"/>
      <c r="F588" s="198"/>
      <c r="G588" s="198"/>
      <c r="H588" s="198"/>
      <c r="I588" s="198"/>
      <c r="J588" s="198"/>
      <c r="K588" s="198"/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</row>
    <row r="589">
      <c r="A589" s="198"/>
      <c r="B589" s="198"/>
      <c r="C589" s="257"/>
      <c r="D589" s="198"/>
      <c r="E589" s="198"/>
      <c r="F589" s="198"/>
      <c r="G589" s="198"/>
      <c r="H589" s="198"/>
      <c r="I589" s="198"/>
      <c r="J589" s="198"/>
      <c r="K589" s="198"/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</row>
    <row r="590">
      <c r="A590" s="198"/>
      <c r="B590" s="198"/>
      <c r="C590" s="257"/>
      <c r="D590" s="198"/>
      <c r="E590" s="198"/>
      <c r="F590" s="198"/>
      <c r="G590" s="198"/>
      <c r="H590" s="198"/>
      <c r="I590" s="198"/>
      <c r="J590" s="198"/>
      <c r="K590" s="198"/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</row>
    <row r="591">
      <c r="A591" s="198"/>
      <c r="B591" s="198"/>
      <c r="C591" s="257"/>
      <c r="D591" s="198"/>
      <c r="E591" s="198"/>
      <c r="F591" s="198"/>
      <c r="G591" s="198"/>
      <c r="H591" s="198"/>
      <c r="I591" s="198"/>
      <c r="J591" s="198"/>
      <c r="K591" s="198"/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</row>
    <row r="592">
      <c r="A592" s="198"/>
      <c r="B592" s="198"/>
      <c r="C592" s="257"/>
      <c r="D592" s="198"/>
      <c r="E592" s="198"/>
      <c r="F592" s="198"/>
      <c r="G592" s="198"/>
      <c r="H592" s="198"/>
      <c r="I592" s="198"/>
      <c r="J592" s="198"/>
      <c r="K592" s="198"/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</row>
    <row r="593">
      <c r="A593" s="198"/>
      <c r="B593" s="198"/>
      <c r="C593" s="257"/>
      <c r="D593" s="198"/>
      <c r="E593" s="198"/>
      <c r="F593" s="198"/>
      <c r="G593" s="198"/>
      <c r="H593" s="198"/>
      <c r="I593" s="198"/>
      <c r="J593" s="198"/>
      <c r="K593" s="198"/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</row>
    <row r="594">
      <c r="A594" s="198"/>
      <c r="B594" s="198"/>
      <c r="C594" s="257"/>
      <c r="D594" s="198"/>
      <c r="E594" s="198"/>
      <c r="F594" s="198"/>
      <c r="G594" s="198"/>
      <c r="H594" s="198"/>
      <c r="I594" s="198"/>
      <c r="J594" s="198"/>
      <c r="K594" s="198"/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</row>
    <row r="595">
      <c r="A595" s="198"/>
      <c r="B595" s="198"/>
      <c r="C595" s="257"/>
      <c r="D595" s="198"/>
      <c r="E595" s="198"/>
      <c r="F595" s="198"/>
      <c r="G595" s="198"/>
      <c r="H595" s="198"/>
      <c r="I595" s="198"/>
      <c r="J595" s="198"/>
      <c r="K595" s="198"/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</row>
    <row r="596">
      <c r="A596" s="198"/>
      <c r="B596" s="198"/>
      <c r="C596" s="257"/>
      <c r="D596" s="198"/>
      <c r="E596" s="198"/>
      <c r="F596" s="198"/>
      <c r="G596" s="198"/>
      <c r="H596" s="198"/>
      <c r="I596" s="198"/>
      <c r="J596" s="198"/>
      <c r="K596" s="198"/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</row>
    <row r="597">
      <c r="A597" s="198"/>
      <c r="B597" s="198"/>
      <c r="C597" s="257"/>
      <c r="D597" s="198"/>
      <c r="E597" s="198"/>
      <c r="F597" s="198"/>
      <c r="G597" s="198"/>
      <c r="H597" s="198"/>
      <c r="I597" s="198"/>
      <c r="J597" s="198"/>
      <c r="K597" s="198"/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</row>
    <row r="598">
      <c r="A598" s="198"/>
      <c r="B598" s="198"/>
      <c r="C598" s="257"/>
      <c r="D598" s="198"/>
      <c r="E598" s="198"/>
      <c r="F598" s="198"/>
      <c r="G598" s="198"/>
      <c r="H598" s="198"/>
      <c r="I598" s="198"/>
      <c r="J598" s="198"/>
      <c r="K598" s="198"/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</row>
    <row r="599">
      <c r="A599" s="198"/>
      <c r="B599" s="198"/>
      <c r="C599" s="257"/>
      <c r="D599" s="198"/>
      <c r="E599" s="198"/>
      <c r="F599" s="198"/>
      <c r="G599" s="198"/>
      <c r="H599" s="198"/>
      <c r="I599" s="198"/>
      <c r="J599" s="198"/>
      <c r="K599" s="198"/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</row>
    <row r="600">
      <c r="A600" s="198"/>
      <c r="B600" s="198"/>
      <c r="C600" s="257"/>
      <c r="D600" s="198"/>
      <c r="E600" s="198"/>
      <c r="F600" s="198"/>
      <c r="G600" s="198"/>
      <c r="H600" s="198"/>
      <c r="I600" s="198"/>
      <c r="J600" s="198"/>
      <c r="K600" s="198"/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</row>
    <row r="601">
      <c r="A601" s="198"/>
      <c r="B601" s="198"/>
      <c r="C601" s="257"/>
      <c r="D601" s="198"/>
      <c r="E601" s="198"/>
      <c r="F601" s="198"/>
      <c r="G601" s="198"/>
      <c r="H601" s="198"/>
      <c r="I601" s="198"/>
      <c r="J601" s="198"/>
      <c r="K601" s="198"/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</row>
    <row r="602">
      <c r="A602" s="198"/>
      <c r="B602" s="198"/>
      <c r="C602" s="257"/>
      <c r="D602" s="198"/>
      <c r="E602" s="198"/>
      <c r="F602" s="198"/>
      <c r="G602" s="198"/>
      <c r="H602" s="198"/>
      <c r="I602" s="198"/>
      <c r="J602" s="198"/>
      <c r="K602" s="198"/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</row>
    <row r="603">
      <c r="A603" s="198"/>
      <c r="B603" s="198"/>
      <c r="C603" s="257"/>
      <c r="D603" s="198"/>
      <c r="E603" s="198"/>
      <c r="F603" s="198"/>
      <c r="G603" s="198"/>
      <c r="H603" s="198"/>
      <c r="I603" s="198"/>
      <c r="J603" s="198"/>
      <c r="K603" s="198"/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</row>
    <row r="604">
      <c r="A604" s="198"/>
      <c r="B604" s="198"/>
      <c r="C604" s="257"/>
      <c r="D604" s="198"/>
      <c r="E604" s="198"/>
      <c r="F604" s="198"/>
      <c r="G604" s="198"/>
      <c r="H604" s="198"/>
      <c r="I604" s="198"/>
      <c r="J604" s="198"/>
      <c r="K604" s="198"/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</row>
    <row r="605">
      <c r="A605" s="198"/>
      <c r="B605" s="198"/>
      <c r="C605" s="257"/>
      <c r="D605" s="198"/>
      <c r="E605" s="198"/>
      <c r="F605" s="198"/>
      <c r="G605" s="198"/>
      <c r="H605" s="198"/>
      <c r="I605" s="198"/>
      <c r="J605" s="198"/>
      <c r="K605" s="198"/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</row>
    <row r="606">
      <c r="A606" s="198"/>
      <c r="B606" s="198"/>
      <c r="C606" s="257"/>
      <c r="D606" s="198"/>
      <c r="E606" s="198"/>
      <c r="F606" s="198"/>
      <c r="G606" s="198"/>
      <c r="H606" s="198"/>
      <c r="I606" s="198"/>
      <c r="J606" s="198"/>
      <c r="K606" s="198"/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</row>
    <row r="607">
      <c r="A607" s="198"/>
      <c r="B607" s="198"/>
      <c r="C607" s="257"/>
      <c r="D607" s="198"/>
      <c r="E607" s="198"/>
      <c r="F607" s="198"/>
      <c r="G607" s="198"/>
      <c r="H607" s="198"/>
      <c r="I607" s="198"/>
      <c r="J607" s="198"/>
      <c r="K607" s="198"/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</row>
    <row r="608">
      <c r="A608" s="198"/>
      <c r="B608" s="198"/>
      <c r="C608" s="257"/>
      <c r="D608" s="198"/>
      <c r="E608" s="198"/>
      <c r="F608" s="198"/>
      <c r="G608" s="198"/>
      <c r="H608" s="198"/>
      <c r="I608" s="198"/>
      <c r="J608" s="198"/>
      <c r="K608" s="198"/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</row>
    <row r="609">
      <c r="A609" s="198"/>
      <c r="B609" s="198"/>
      <c r="C609" s="257"/>
      <c r="D609" s="198"/>
      <c r="E609" s="198"/>
      <c r="F609" s="198"/>
      <c r="G609" s="198"/>
      <c r="H609" s="198"/>
      <c r="I609" s="198"/>
      <c r="J609" s="198"/>
      <c r="K609" s="198"/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</row>
    <row r="610">
      <c r="A610" s="198"/>
      <c r="B610" s="198"/>
      <c r="C610" s="257"/>
      <c r="D610" s="198"/>
      <c r="E610" s="198"/>
      <c r="F610" s="198"/>
      <c r="G610" s="198"/>
      <c r="H610" s="198"/>
      <c r="I610" s="198"/>
      <c r="J610" s="198"/>
      <c r="K610" s="198"/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</row>
    <row r="611">
      <c r="A611" s="198"/>
      <c r="B611" s="198"/>
      <c r="C611" s="257"/>
      <c r="D611" s="198"/>
      <c r="E611" s="198"/>
      <c r="F611" s="198"/>
      <c r="G611" s="198"/>
      <c r="H611" s="198"/>
      <c r="I611" s="198"/>
      <c r="J611" s="198"/>
      <c r="K611" s="198"/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</row>
    <row r="612">
      <c r="A612" s="198"/>
      <c r="B612" s="198"/>
      <c r="C612" s="257"/>
      <c r="D612" s="198"/>
      <c r="E612" s="198"/>
      <c r="F612" s="198"/>
      <c r="G612" s="198"/>
      <c r="H612" s="198"/>
      <c r="I612" s="198"/>
      <c r="J612" s="198"/>
      <c r="K612" s="198"/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</row>
    <row r="613">
      <c r="A613" s="198"/>
      <c r="B613" s="198"/>
      <c r="C613" s="257"/>
      <c r="D613" s="198"/>
      <c r="E613" s="198"/>
      <c r="F613" s="198"/>
      <c r="G613" s="198"/>
      <c r="H613" s="198"/>
      <c r="I613" s="198"/>
      <c r="J613" s="198"/>
      <c r="K613" s="198"/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</row>
    <row r="614">
      <c r="A614" s="198"/>
      <c r="B614" s="198"/>
      <c r="C614" s="257"/>
      <c r="D614" s="198"/>
      <c r="E614" s="198"/>
      <c r="F614" s="198"/>
      <c r="G614" s="198"/>
      <c r="H614" s="198"/>
      <c r="I614" s="198"/>
      <c r="J614" s="198"/>
      <c r="K614" s="198"/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</row>
    <row r="615">
      <c r="A615" s="198"/>
      <c r="B615" s="198"/>
      <c r="C615" s="257"/>
      <c r="D615" s="198"/>
      <c r="E615" s="198"/>
      <c r="F615" s="198"/>
      <c r="G615" s="198"/>
      <c r="H615" s="198"/>
      <c r="I615" s="198"/>
      <c r="J615" s="198"/>
      <c r="K615" s="198"/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</row>
    <row r="616">
      <c r="A616" s="198"/>
      <c r="B616" s="198"/>
      <c r="C616" s="257"/>
      <c r="D616" s="198"/>
      <c r="E616" s="198"/>
      <c r="F616" s="198"/>
      <c r="G616" s="198"/>
      <c r="H616" s="198"/>
      <c r="I616" s="198"/>
      <c r="J616" s="198"/>
      <c r="K616" s="198"/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</row>
    <row r="617">
      <c r="A617" s="198"/>
      <c r="B617" s="198"/>
      <c r="C617" s="257"/>
      <c r="D617" s="198"/>
      <c r="E617" s="198"/>
      <c r="F617" s="198"/>
      <c r="G617" s="198"/>
      <c r="H617" s="198"/>
      <c r="I617" s="198"/>
      <c r="J617" s="198"/>
      <c r="K617" s="198"/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</row>
    <row r="618">
      <c r="A618" s="198"/>
      <c r="B618" s="198"/>
      <c r="C618" s="257"/>
      <c r="D618" s="198"/>
      <c r="E618" s="198"/>
      <c r="F618" s="198"/>
      <c r="G618" s="198"/>
      <c r="H618" s="198"/>
      <c r="I618" s="198"/>
      <c r="J618" s="198"/>
      <c r="K618" s="198"/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</row>
    <row r="619">
      <c r="A619" s="198"/>
      <c r="B619" s="198"/>
      <c r="C619" s="257"/>
      <c r="D619" s="198"/>
      <c r="E619" s="198"/>
      <c r="F619" s="198"/>
      <c r="G619" s="198"/>
      <c r="H619" s="198"/>
      <c r="I619" s="198"/>
      <c r="J619" s="198"/>
      <c r="K619" s="198"/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</row>
    <row r="620">
      <c r="A620" s="198"/>
      <c r="B620" s="198"/>
      <c r="C620" s="257"/>
      <c r="D620" s="198"/>
      <c r="E620" s="198"/>
      <c r="F620" s="198"/>
      <c r="G620" s="198"/>
      <c r="H620" s="198"/>
      <c r="I620" s="198"/>
      <c r="J620" s="198"/>
      <c r="K620" s="198"/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</row>
    <row r="621">
      <c r="A621" s="198"/>
      <c r="B621" s="198"/>
      <c r="C621" s="257"/>
      <c r="D621" s="198"/>
      <c r="E621" s="198"/>
      <c r="F621" s="198"/>
      <c r="G621" s="198"/>
      <c r="H621" s="198"/>
      <c r="I621" s="198"/>
      <c r="J621" s="198"/>
      <c r="K621" s="198"/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</row>
    <row r="622">
      <c r="A622" s="198"/>
      <c r="B622" s="198"/>
      <c r="C622" s="257"/>
      <c r="D622" s="198"/>
      <c r="E622" s="198"/>
      <c r="F622" s="198"/>
      <c r="G622" s="198"/>
      <c r="H622" s="198"/>
      <c r="I622" s="198"/>
      <c r="J622" s="198"/>
      <c r="K622" s="198"/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</row>
    <row r="623">
      <c r="A623" s="198"/>
      <c r="B623" s="198"/>
      <c r="C623" s="257"/>
      <c r="D623" s="198"/>
      <c r="E623" s="198"/>
      <c r="F623" s="198"/>
      <c r="G623" s="198"/>
      <c r="H623" s="198"/>
      <c r="I623" s="198"/>
      <c r="J623" s="198"/>
      <c r="K623" s="198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</row>
    <row r="624">
      <c r="A624" s="198"/>
      <c r="B624" s="198"/>
      <c r="C624" s="257"/>
      <c r="D624" s="198"/>
      <c r="E624" s="198"/>
      <c r="F624" s="198"/>
      <c r="G624" s="198"/>
      <c r="H624" s="198"/>
      <c r="I624" s="198"/>
      <c r="J624" s="198"/>
      <c r="K624" s="198"/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</row>
    <row r="625">
      <c r="A625" s="198"/>
      <c r="B625" s="198"/>
      <c r="C625" s="257"/>
      <c r="D625" s="198"/>
      <c r="E625" s="198"/>
      <c r="F625" s="198"/>
      <c r="G625" s="198"/>
      <c r="H625" s="198"/>
      <c r="I625" s="198"/>
      <c r="J625" s="198"/>
      <c r="K625" s="198"/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</row>
    <row r="626">
      <c r="A626" s="198"/>
      <c r="B626" s="198"/>
      <c r="C626" s="257"/>
      <c r="D626" s="198"/>
      <c r="E626" s="198"/>
      <c r="F626" s="198"/>
      <c r="G626" s="198"/>
      <c r="H626" s="198"/>
      <c r="I626" s="198"/>
      <c r="J626" s="198"/>
      <c r="K626" s="198"/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</row>
    <row r="627">
      <c r="A627" s="198"/>
      <c r="B627" s="198"/>
      <c r="C627" s="257"/>
      <c r="D627" s="198"/>
      <c r="E627" s="198"/>
      <c r="F627" s="198"/>
      <c r="G627" s="198"/>
      <c r="H627" s="198"/>
      <c r="I627" s="198"/>
      <c r="J627" s="198"/>
      <c r="K627" s="198"/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</row>
    <row r="628">
      <c r="A628" s="198"/>
      <c r="B628" s="198"/>
      <c r="C628" s="257"/>
      <c r="D628" s="198"/>
      <c r="E628" s="198"/>
      <c r="F628" s="198"/>
      <c r="G628" s="198"/>
      <c r="H628" s="198"/>
      <c r="I628" s="198"/>
      <c r="J628" s="198"/>
      <c r="K628" s="198"/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</row>
    <row r="629">
      <c r="A629" s="198"/>
      <c r="B629" s="198"/>
      <c r="C629" s="257"/>
      <c r="D629" s="198"/>
      <c r="E629" s="198"/>
      <c r="F629" s="198"/>
      <c r="G629" s="198"/>
      <c r="H629" s="198"/>
      <c r="I629" s="198"/>
      <c r="J629" s="198"/>
      <c r="K629" s="198"/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</row>
    <row r="630">
      <c r="A630" s="198"/>
      <c r="B630" s="198"/>
      <c r="C630" s="257"/>
      <c r="D630" s="198"/>
      <c r="E630" s="198"/>
      <c r="F630" s="198"/>
      <c r="G630" s="198"/>
      <c r="H630" s="198"/>
      <c r="I630" s="198"/>
      <c r="J630" s="198"/>
      <c r="K630" s="198"/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</row>
    <row r="631">
      <c r="A631" s="198"/>
      <c r="B631" s="198"/>
      <c r="C631" s="257"/>
      <c r="D631" s="198"/>
      <c r="E631" s="198"/>
      <c r="F631" s="198"/>
      <c r="G631" s="198"/>
      <c r="H631" s="198"/>
      <c r="I631" s="198"/>
      <c r="J631" s="198"/>
      <c r="K631" s="198"/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</row>
    <row r="632">
      <c r="A632" s="198"/>
      <c r="B632" s="198"/>
      <c r="C632" s="257"/>
      <c r="D632" s="198"/>
      <c r="E632" s="198"/>
      <c r="F632" s="198"/>
      <c r="G632" s="198"/>
      <c r="H632" s="198"/>
      <c r="I632" s="198"/>
      <c r="J632" s="198"/>
      <c r="K632" s="198"/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</row>
    <row r="633">
      <c r="A633" s="198"/>
      <c r="B633" s="198"/>
      <c r="C633" s="257"/>
      <c r="D633" s="198"/>
      <c r="E633" s="198"/>
      <c r="F633" s="198"/>
      <c r="G633" s="198"/>
      <c r="H633" s="198"/>
      <c r="I633" s="198"/>
      <c r="J633" s="198"/>
      <c r="K633" s="198"/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</row>
    <row r="634">
      <c r="A634" s="198"/>
      <c r="B634" s="198"/>
      <c r="C634" s="257"/>
      <c r="D634" s="198"/>
      <c r="E634" s="198"/>
      <c r="F634" s="198"/>
      <c r="G634" s="198"/>
      <c r="H634" s="198"/>
      <c r="I634" s="198"/>
      <c r="J634" s="198"/>
      <c r="K634" s="198"/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</row>
    <row r="635">
      <c r="A635" s="198"/>
      <c r="B635" s="198"/>
      <c r="C635" s="257"/>
      <c r="D635" s="198"/>
      <c r="E635" s="198"/>
      <c r="F635" s="198"/>
      <c r="G635" s="198"/>
      <c r="H635" s="198"/>
      <c r="I635" s="198"/>
      <c r="J635" s="198"/>
      <c r="K635" s="198"/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</row>
    <row r="636">
      <c r="A636" s="198"/>
      <c r="B636" s="198"/>
      <c r="C636" s="257"/>
      <c r="D636" s="198"/>
      <c r="E636" s="198"/>
      <c r="F636" s="198"/>
      <c r="G636" s="198"/>
      <c r="H636" s="198"/>
      <c r="I636" s="198"/>
      <c r="J636" s="198"/>
      <c r="K636" s="198"/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</row>
    <row r="637">
      <c r="A637" s="198"/>
      <c r="B637" s="198"/>
      <c r="C637" s="257"/>
      <c r="D637" s="198"/>
      <c r="E637" s="198"/>
      <c r="F637" s="198"/>
      <c r="G637" s="198"/>
      <c r="H637" s="198"/>
      <c r="I637" s="198"/>
      <c r="J637" s="198"/>
      <c r="K637" s="198"/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</row>
    <row r="638">
      <c r="A638" s="198"/>
      <c r="B638" s="198"/>
      <c r="C638" s="257"/>
      <c r="D638" s="198"/>
      <c r="E638" s="198"/>
      <c r="F638" s="198"/>
      <c r="G638" s="198"/>
      <c r="H638" s="198"/>
      <c r="I638" s="198"/>
      <c r="J638" s="198"/>
      <c r="K638" s="198"/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</row>
    <row r="639">
      <c r="A639" s="198"/>
      <c r="B639" s="198"/>
      <c r="C639" s="257"/>
      <c r="D639" s="198"/>
      <c r="E639" s="198"/>
      <c r="F639" s="198"/>
      <c r="G639" s="198"/>
      <c r="H639" s="198"/>
      <c r="I639" s="198"/>
      <c r="J639" s="198"/>
      <c r="K639" s="198"/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</row>
    <row r="640">
      <c r="A640" s="198"/>
      <c r="B640" s="198"/>
      <c r="C640" s="257"/>
      <c r="D640" s="198"/>
      <c r="E640" s="198"/>
      <c r="F640" s="198"/>
      <c r="G640" s="198"/>
      <c r="H640" s="198"/>
      <c r="I640" s="198"/>
      <c r="J640" s="198"/>
      <c r="K640" s="198"/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</row>
    <row r="641">
      <c r="A641" s="198"/>
      <c r="B641" s="198"/>
      <c r="C641" s="257"/>
      <c r="D641" s="198"/>
      <c r="E641" s="198"/>
      <c r="F641" s="198"/>
      <c r="G641" s="198"/>
      <c r="H641" s="198"/>
      <c r="I641" s="198"/>
      <c r="J641" s="198"/>
      <c r="K641" s="198"/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</row>
    <row r="642">
      <c r="A642" s="198"/>
      <c r="B642" s="198"/>
      <c r="C642" s="257"/>
      <c r="D642" s="198"/>
      <c r="E642" s="198"/>
      <c r="F642" s="198"/>
      <c r="G642" s="198"/>
      <c r="H642" s="198"/>
      <c r="I642" s="198"/>
      <c r="J642" s="198"/>
      <c r="K642" s="198"/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</row>
    <row r="643">
      <c r="A643" s="198"/>
      <c r="B643" s="198"/>
      <c r="C643" s="257"/>
      <c r="D643" s="198"/>
      <c r="E643" s="198"/>
      <c r="F643" s="198"/>
      <c r="G643" s="198"/>
      <c r="H643" s="198"/>
      <c r="I643" s="198"/>
      <c r="J643" s="198"/>
      <c r="K643" s="198"/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</row>
    <row r="644">
      <c r="A644" s="198"/>
      <c r="B644" s="198"/>
      <c r="C644" s="257"/>
      <c r="D644" s="198"/>
      <c r="E644" s="198"/>
      <c r="F644" s="198"/>
      <c r="G644" s="198"/>
      <c r="H644" s="198"/>
      <c r="I644" s="198"/>
      <c r="J644" s="198"/>
      <c r="K644" s="198"/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</row>
    <row r="645">
      <c r="A645" s="198"/>
      <c r="B645" s="198"/>
      <c r="C645" s="257"/>
      <c r="D645" s="198"/>
      <c r="E645" s="198"/>
      <c r="F645" s="198"/>
      <c r="G645" s="198"/>
      <c r="H645" s="198"/>
      <c r="I645" s="198"/>
      <c r="J645" s="198"/>
      <c r="K645" s="198"/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</row>
    <row r="646">
      <c r="A646" s="198"/>
      <c r="B646" s="198"/>
      <c r="C646" s="257"/>
      <c r="D646" s="198"/>
      <c r="E646" s="198"/>
      <c r="F646" s="198"/>
      <c r="G646" s="198"/>
      <c r="H646" s="198"/>
      <c r="I646" s="198"/>
      <c r="J646" s="198"/>
      <c r="K646" s="198"/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</row>
    <row r="647">
      <c r="A647" s="198"/>
      <c r="B647" s="198"/>
      <c r="C647" s="257"/>
      <c r="D647" s="198"/>
      <c r="E647" s="198"/>
      <c r="F647" s="198"/>
      <c r="G647" s="198"/>
      <c r="H647" s="198"/>
      <c r="I647" s="198"/>
      <c r="J647" s="198"/>
      <c r="K647" s="198"/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</row>
    <row r="648">
      <c r="A648" s="198"/>
      <c r="B648" s="198"/>
      <c r="C648" s="257"/>
      <c r="D648" s="198"/>
      <c r="E648" s="198"/>
      <c r="F648" s="198"/>
      <c r="G648" s="198"/>
      <c r="H648" s="198"/>
      <c r="I648" s="198"/>
      <c r="J648" s="198"/>
      <c r="K648" s="198"/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</row>
    <row r="649">
      <c r="A649" s="198"/>
      <c r="B649" s="198"/>
      <c r="C649" s="257"/>
      <c r="D649" s="198"/>
      <c r="E649" s="198"/>
      <c r="F649" s="198"/>
      <c r="G649" s="198"/>
      <c r="H649" s="198"/>
      <c r="I649" s="198"/>
      <c r="J649" s="198"/>
      <c r="K649" s="198"/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</row>
    <row r="650">
      <c r="A650" s="198"/>
      <c r="B650" s="198"/>
      <c r="C650" s="257"/>
      <c r="D650" s="198"/>
      <c r="E650" s="198"/>
      <c r="F650" s="198"/>
      <c r="G650" s="198"/>
      <c r="H650" s="198"/>
      <c r="I650" s="198"/>
      <c r="J650" s="198"/>
      <c r="K650" s="198"/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</row>
    <row r="651">
      <c r="A651" s="198"/>
      <c r="B651" s="198"/>
      <c r="C651" s="257"/>
      <c r="D651" s="198"/>
      <c r="E651" s="198"/>
      <c r="F651" s="198"/>
      <c r="G651" s="198"/>
      <c r="H651" s="198"/>
      <c r="I651" s="198"/>
      <c r="J651" s="198"/>
      <c r="K651" s="198"/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</row>
    <row r="652">
      <c r="A652" s="198"/>
      <c r="B652" s="198"/>
      <c r="C652" s="257"/>
      <c r="D652" s="198"/>
      <c r="E652" s="198"/>
      <c r="F652" s="198"/>
      <c r="G652" s="198"/>
      <c r="H652" s="198"/>
      <c r="I652" s="198"/>
      <c r="J652" s="198"/>
      <c r="K652" s="198"/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</row>
    <row r="653">
      <c r="A653" s="198"/>
      <c r="B653" s="198"/>
      <c r="C653" s="257"/>
      <c r="D653" s="198"/>
      <c r="E653" s="198"/>
      <c r="F653" s="198"/>
      <c r="G653" s="198"/>
      <c r="H653" s="198"/>
      <c r="I653" s="198"/>
      <c r="J653" s="198"/>
      <c r="K653" s="198"/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</row>
    <row r="654">
      <c r="A654" s="198"/>
      <c r="B654" s="198"/>
      <c r="C654" s="257"/>
      <c r="D654" s="198"/>
      <c r="E654" s="198"/>
      <c r="F654" s="198"/>
      <c r="G654" s="198"/>
      <c r="H654" s="198"/>
      <c r="I654" s="198"/>
      <c r="J654" s="198"/>
      <c r="K654" s="198"/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</row>
    <row r="655">
      <c r="A655" s="198"/>
      <c r="B655" s="198"/>
      <c r="C655" s="257"/>
      <c r="D655" s="198"/>
      <c r="E655" s="198"/>
      <c r="F655" s="198"/>
      <c r="G655" s="198"/>
      <c r="H655" s="198"/>
      <c r="I655" s="198"/>
      <c r="J655" s="198"/>
      <c r="K655" s="198"/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</row>
    <row r="656">
      <c r="A656" s="198"/>
      <c r="B656" s="198"/>
      <c r="C656" s="257"/>
      <c r="D656" s="198"/>
      <c r="E656" s="198"/>
      <c r="F656" s="198"/>
      <c r="G656" s="198"/>
      <c r="H656" s="198"/>
      <c r="I656" s="198"/>
      <c r="J656" s="198"/>
      <c r="K656" s="198"/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</row>
    <row r="657">
      <c r="A657" s="198"/>
      <c r="B657" s="198"/>
      <c r="C657" s="257"/>
      <c r="D657" s="198"/>
      <c r="E657" s="198"/>
      <c r="F657" s="198"/>
      <c r="G657" s="198"/>
      <c r="H657" s="198"/>
      <c r="I657" s="198"/>
      <c r="J657" s="198"/>
      <c r="K657" s="198"/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</row>
    <row r="658">
      <c r="A658" s="198"/>
      <c r="B658" s="198"/>
      <c r="C658" s="257"/>
      <c r="D658" s="198"/>
      <c r="E658" s="198"/>
      <c r="F658" s="198"/>
      <c r="G658" s="198"/>
      <c r="H658" s="198"/>
      <c r="I658" s="198"/>
      <c r="J658" s="198"/>
      <c r="K658" s="198"/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</row>
    <row r="659">
      <c r="A659" s="198"/>
      <c r="B659" s="198"/>
      <c r="C659" s="257"/>
      <c r="D659" s="198"/>
      <c r="E659" s="198"/>
      <c r="F659" s="198"/>
      <c r="G659" s="198"/>
      <c r="H659" s="198"/>
      <c r="I659" s="198"/>
      <c r="J659" s="198"/>
      <c r="K659" s="198"/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</row>
    <row r="660">
      <c r="A660" s="198"/>
      <c r="B660" s="198"/>
      <c r="C660" s="257"/>
      <c r="D660" s="198"/>
      <c r="E660" s="198"/>
      <c r="F660" s="198"/>
      <c r="G660" s="198"/>
      <c r="H660" s="198"/>
      <c r="I660" s="198"/>
      <c r="J660" s="198"/>
      <c r="K660" s="198"/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</row>
    <row r="661">
      <c r="A661" s="198"/>
      <c r="B661" s="198"/>
      <c r="C661" s="257"/>
      <c r="D661" s="198"/>
      <c r="E661" s="198"/>
      <c r="F661" s="198"/>
      <c r="G661" s="198"/>
      <c r="H661" s="198"/>
      <c r="I661" s="198"/>
      <c r="J661" s="198"/>
      <c r="K661" s="198"/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</row>
    <row r="662">
      <c r="A662" s="198"/>
      <c r="B662" s="198"/>
      <c r="C662" s="257"/>
      <c r="D662" s="198"/>
      <c r="E662" s="198"/>
      <c r="F662" s="198"/>
      <c r="G662" s="198"/>
      <c r="H662" s="198"/>
      <c r="I662" s="198"/>
      <c r="J662" s="198"/>
      <c r="K662" s="198"/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</row>
    <row r="663">
      <c r="A663" s="198"/>
      <c r="B663" s="198"/>
      <c r="C663" s="257"/>
      <c r="D663" s="198"/>
      <c r="E663" s="198"/>
      <c r="F663" s="198"/>
      <c r="G663" s="198"/>
      <c r="H663" s="198"/>
      <c r="I663" s="198"/>
      <c r="J663" s="198"/>
      <c r="K663" s="198"/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</row>
    <row r="664">
      <c r="A664" s="198"/>
      <c r="B664" s="198"/>
      <c r="C664" s="257"/>
      <c r="D664" s="198"/>
      <c r="E664" s="198"/>
      <c r="F664" s="198"/>
      <c r="G664" s="198"/>
      <c r="H664" s="198"/>
      <c r="I664" s="198"/>
      <c r="J664" s="198"/>
      <c r="K664" s="198"/>
      <c r="L664" s="198"/>
      <c r="M664" s="198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</row>
    <row r="665">
      <c r="A665" s="198"/>
      <c r="B665" s="198"/>
      <c r="C665" s="257"/>
      <c r="D665" s="198"/>
      <c r="E665" s="198"/>
      <c r="F665" s="198"/>
      <c r="G665" s="198"/>
      <c r="H665" s="198"/>
      <c r="I665" s="198"/>
      <c r="J665" s="198"/>
      <c r="K665" s="198"/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</row>
    <row r="666">
      <c r="A666" s="198"/>
      <c r="B666" s="198"/>
      <c r="C666" s="257"/>
      <c r="D666" s="198"/>
      <c r="E666" s="198"/>
      <c r="F666" s="198"/>
      <c r="G666" s="198"/>
      <c r="H666" s="198"/>
      <c r="I666" s="198"/>
      <c r="J666" s="198"/>
      <c r="K666" s="198"/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</row>
    <row r="667">
      <c r="A667" s="198"/>
      <c r="B667" s="198"/>
      <c r="C667" s="257"/>
      <c r="D667" s="198"/>
      <c r="E667" s="198"/>
      <c r="F667" s="198"/>
      <c r="G667" s="198"/>
      <c r="H667" s="198"/>
      <c r="I667" s="198"/>
      <c r="J667" s="198"/>
      <c r="K667" s="198"/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</row>
    <row r="668">
      <c r="A668" s="198"/>
      <c r="B668" s="198"/>
      <c r="C668" s="257"/>
      <c r="D668" s="198"/>
      <c r="E668" s="198"/>
      <c r="F668" s="198"/>
      <c r="G668" s="198"/>
      <c r="H668" s="198"/>
      <c r="I668" s="198"/>
      <c r="J668" s="198"/>
      <c r="K668" s="198"/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</row>
    <row r="669">
      <c r="A669" s="198"/>
      <c r="B669" s="198"/>
      <c r="C669" s="257"/>
      <c r="D669" s="198"/>
      <c r="E669" s="198"/>
      <c r="F669" s="198"/>
      <c r="G669" s="198"/>
      <c r="H669" s="198"/>
      <c r="I669" s="198"/>
      <c r="J669" s="198"/>
      <c r="K669" s="198"/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</row>
    <row r="670">
      <c r="A670" s="198"/>
      <c r="B670" s="198"/>
      <c r="C670" s="257"/>
      <c r="D670" s="198"/>
      <c r="E670" s="198"/>
      <c r="F670" s="198"/>
      <c r="G670" s="198"/>
      <c r="H670" s="198"/>
      <c r="I670" s="198"/>
      <c r="J670" s="198"/>
      <c r="K670" s="198"/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</row>
    <row r="671">
      <c r="A671" s="198"/>
      <c r="B671" s="198"/>
      <c r="C671" s="257"/>
      <c r="D671" s="198"/>
      <c r="E671" s="198"/>
      <c r="F671" s="198"/>
      <c r="G671" s="198"/>
      <c r="H671" s="198"/>
      <c r="I671" s="198"/>
      <c r="J671" s="198"/>
      <c r="K671" s="198"/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</row>
    <row r="672">
      <c r="A672" s="198"/>
      <c r="B672" s="198"/>
      <c r="C672" s="257"/>
      <c r="D672" s="198"/>
      <c r="E672" s="198"/>
      <c r="F672" s="198"/>
      <c r="G672" s="198"/>
      <c r="H672" s="198"/>
      <c r="I672" s="198"/>
      <c r="J672" s="198"/>
      <c r="K672" s="198"/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</row>
    <row r="673">
      <c r="A673" s="198"/>
      <c r="B673" s="198"/>
      <c r="C673" s="257"/>
      <c r="D673" s="198"/>
      <c r="E673" s="198"/>
      <c r="F673" s="198"/>
      <c r="G673" s="198"/>
      <c r="H673" s="198"/>
      <c r="I673" s="198"/>
      <c r="J673" s="198"/>
      <c r="K673" s="198"/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</row>
    <row r="674">
      <c r="A674" s="198"/>
      <c r="B674" s="198"/>
      <c r="C674" s="257"/>
      <c r="D674" s="198"/>
      <c r="E674" s="198"/>
      <c r="F674" s="198"/>
      <c r="G674" s="198"/>
      <c r="H674" s="198"/>
      <c r="I674" s="198"/>
      <c r="J674" s="198"/>
      <c r="K674" s="198"/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</row>
    <row r="675">
      <c r="A675" s="198"/>
      <c r="B675" s="198"/>
      <c r="C675" s="257"/>
      <c r="D675" s="198"/>
      <c r="E675" s="198"/>
      <c r="F675" s="198"/>
      <c r="G675" s="198"/>
      <c r="H675" s="198"/>
      <c r="I675" s="198"/>
      <c r="J675" s="198"/>
      <c r="K675" s="198"/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</row>
    <row r="676">
      <c r="A676" s="198"/>
      <c r="B676" s="198"/>
      <c r="C676" s="257"/>
      <c r="D676" s="198"/>
      <c r="E676" s="198"/>
      <c r="F676" s="198"/>
      <c r="G676" s="198"/>
      <c r="H676" s="198"/>
      <c r="I676" s="198"/>
      <c r="J676" s="198"/>
      <c r="K676" s="198"/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</row>
    <row r="677">
      <c r="A677" s="198"/>
      <c r="B677" s="198"/>
      <c r="C677" s="257"/>
      <c r="D677" s="198"/>
      <c r="E677" s="198"/>
      <c r="F677" s="198"/>
      <c r="G677" s="198"/>
      <c r="H677" s="198"/>
      <c r="I677" s="198"/>
      <c r="J677" s="198"/>
      <c r="K677" s="198"/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</row>
    <row r="678">
      <c r="A678" s="198"/>
      <c r="B678" s="198"/>
      <c r="C678" s="257"/>
      <c r="D678" s="198"/>
      <c r="E678" s="198"/>
      <c r="F678" s="198"/>
      <c r="G678" s="198"/>
      <c r="H678" s="198"/>
      <c r="I678" s="198"/>
      <c r="J678" s="198"/>
      <c r="K678" s="198"/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</row>
    <row r="679">
      <c r="A679" s="198"/>
      <c r="B679" s="198"/>
      <c r="C679" s="257"/>
      <c r="D679" s="198"/>
      <c r="E679" s="198"/>
      <c r="F679" s="198"/>
      <c r="G679" s="198"/>
      <c r="H679" s="198"/>
      <c r="I679" s="198"/>
      <c r="J679" s="198"/>
      <c r="K679" s="198"/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</row>
    <row r="680">
      <c r="A680" s="198"/>
      <c r="B680" s="198"/>
      <c r="C680" s="257"/>
      <c r="D680" s="198"/>
      <c r="E680" s="198"/>
      <c r="F680" s="198"/>
      <c r="G680" s="198"/>
      <c r="H680" s="198"/>
      <c r="I680" s="198"/>
      <c r="J680" s="198"/>
      <c r="K680" s="198"/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</row>
    <row r="681">
      <c r="A681" s="198"/>
      <c r="B681" s="198"/>
      <c r="C681" s="257"/>
      <c r="D681" s="198"/>
      <c r="E681" s="198"/>
      <c r="F681" s="198"/>
      <c r="G681" s="198"/>
      <c r="H681" s="198"/>
      <c r="I681" s="198"/>
      <c r="J681" s="198"/>
      <c r="K681" s="198"/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</row>
    <row r="682">
      <c r="A682" s="198"/>
      <c r="B682" s="198"/>
      <c r="C682" s="257"/>
      <c r="D682" s="198"/>
      <c r="E682" s="198"/>
      <c r="F682" s="198"/>
      <c r="G682" s="198"/>
      <c r="H682" s="198"/>
      <c r="I682" s="198"/>
      <c r="J682" s="198"/>
      <c r="K682" s="198"/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</row>
    <row r="683">
      <c r="A683" s="198"/>
      <c r="B683" s="198"/>
      <c r="C683" s="257"/>
      <c r="D683" s="198"/>
      <c r="E683" s="198"/>
      <c r="F683" s="198"/>
      <c r="G683" s="198"/>
      <c r="H683" s="198"/>
      <c r="I683" s="198"/>
      <c r="J683" s="198"/>
      <c r="K683" s="198"/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</row>
    <row r="684">
      <c r="A684" s="198"/>
      <c r="B684" s="198"/>
      <c r="C684" s="257"/>
      <c r="D684" s="198"/>
      <c r="E684" s="198"/>
      <c r="F684" s="198"/>
      <c r="G684" s="198"/>
      <c r="H684" s="198"/>
      <c r="I684" s="198"/>
      <c r="J684" s="198"/>
      <c r="K684" s="198"/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</row>
    <row r="685">
      <c r="A685" s="198"/>
      <c r="B685" s="198"/>
      <c r="C685" s="257"/>
      <c r="D685" s="198"/>
      <c r="E685" s="198"/>
      <c r="F685" s="198"/>
      <c r="G685" s="198"/>
      <c r="H685" s="198"/>
      <c r="I685" s="198"/>
      <c r="J685" s="198"/>
      <c r="K685" s="198"/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</row>
    <row r="686">
      <c r="A686" s="198"/>
      <c r="B686" s="198"/>
      <c r="C686" s="257"/>
      <c r="D686" s="198"/>
      <c r="E686" s="198"/>
      <c r="F686" s="198"/>
      <c r="G686" s="198"/>
      <c r="H686" s="198"/>
      <c r="I686" s="198"/>
      <c r="J686" s="198"/>
      <c r="K686" s="198"/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</row>
    <row r="687">
      <c r="A687" s="198"/>
      <c r="B687" s="198"/>
      <c r="C687" s="257"/>
      <c r="D687" s="198"/>
      <c r="E687" s="198"/>
      <c r="F687" s="198"/>
      <c r="G687" s="198"/>
      <c r="H687" s="198"/>
      <c r="I687" s="198"/>
      <c r="J687" s="198"/>
      <c r="K687" s="198"/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</row>
    <row r="688">
      <c r="A688" s="198"/>
      <c r="B688" s="198"/>
      <c r="C688" s="257"/>
      <c r="D688" s="198"/>
      <c r="E688" s="198"/>
      <c r="F688" s="198"/>
      <c r="G688" s="198"/>
      <c r="H688" s="198"/>
      <c r="I688" s="198"/>
      <c r="J688" s="198"/>
      <c r="K688" s="198"/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</row>
    <row r="689">
      <c r="A689" s="198"/>
      <c r="B689" s="198"/>
      <c r="C689" s="257"/>
      <c r="D689" s="198"/>
      <c r="E689" s="198"/>
      <c r="F689" s="198"/>
      <c r="G689" s="198"/>
      <c r="H689" s="198"/>
      <c r="I689" s="198"/>
      <c r="J689" s="198"/>
      <c r="K689" s="198"/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</row>
    <row r="690">
      <c r="A690" s="198"/>
      <c r="B690" s="198"/>
      <c r="C690" s="257"/>
      <c r="D690" s="198"/>
      <c r="E690" s="198"/>
      <c r="F690" s="198"/>
      <c r="G690" s="198"/>
      <c r="H690" s="198"/>
      <c r="I690" s="198"/>
      <c r="J690" s="198"/>
      <c r="K690" s="198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</row>
    <row r="691">
      <c r="A691" s="198"/>
      <c r="B691" s="198"/>
      <c r="C691" s="257"/>
      <c r="D691" s="198"/>
      <c r="E691" s="198"/>
      <c r="F691" s="198"/>
      <c r="G691" s="198"/>
      <c r="H691" s="198"/>
      <c r="I691" s="198"/>
      <c r="J691" s="198"/>
      <c r="K691" s="198"/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</row>
    <row r="692">
      <c r="A692" s="198"/>
      <c r="B692" s="198"/>
      <c r="C692" s="257"/>
      <c r="D692" s="198"/>
      <c r="E692" s="198"/>
      <c r="F692" s="198"/>
      <c r="G692" s="198"/>
      <c r="H692" s="198"/>
      <c r="I692" s="198"/>
      <c r="J692" s="198"/>
      <c r="K692" s="198"/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</row>
    <row r="693">
      <c r="A693" s="198"/>
      <c r="B693" s="198"/>
      <c r="C693" s="257"/>
      <c r="D693" s="198"/>
      <c r="E693" s="198"/>
      <c r="F693" s="198"/>
      <c r="G693" s="198"/>
      <c r="H693" s="198"/>
      <c r="I693" s="198"/>
      <c r="J693" s="198"/>
      <c r="K693" s="198"/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</row>
    <row r="694">
      <c r="A694" s="198"/>
      <c r="B694" s="198"/>
      <c r="C694" s="257"/>
      <c r="D694" s="198"/>
      <c r="E694" s="198"/>
      <c r="F694" s="198"/>
      <c r="G694" s="198"/>
      <c r="H694" s="198"/>
      <c r="I694" s="198"/>
      <c r="J694" s="198"/>
      <c r="K694" s="198"/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</row>
    <row r="695">
      <c r="A695" s="198"/>
      <c r="B695" s="198"/>
      <c r="C695" s="257"/>
      <c r="D695" s="198"/>
      <c r="E695" s="198"/>
      <c r="F695" s="198"/>
      <c r="G695" s="198"/>
      <c r="H695" s="198"/>
      <c r="I695" s="198"/>
      <c r="J695" s="198"/>
      <c r="K695" s="198"/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</row>
    <row r="696">
      <c r="A696" s="198"/>
      <c r="B696" s="198"/>
      <c r="C696" s="257"/>
      <c r="D696" s="198"/>
      <c r="E696" s="198"/>
      <c r="F696" s="198"/>
      <c r="G696" s="198"/>
      <c r="H696" s="198"/>
      <c r="I696" s="198"/>
      <c r="J696" s="198"/>
      <c r="K696" s="198"/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</row>
    <row r="697">
      <c r="A697" s="198"/>
      <c r="B697" s="198"/>
      <c r="C697" s="257"/>
      <c r="D697" s="198"/>
      <c r="E697" s="198"/>
      <c r="F697" s="198"/>
      <c r="G697" s="198"/>
      <c r="H697" s="198"/>
      <c r="I697" s="198"/>
      <c r="J697" s="198"/>
      <c r="K697" s="198"/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</row>
    <row r="698">
      <c r="A698" s="198"/>
      <c r="B698" s="198"/>
      <c r="C698" s="257"/>
      <c r="D698" s="198"/>
      <c r="E698" s="198"/>
      <c r="F698" s="198"/>
      <c r="G698" s="198"/>
      <c r="H698" s="198"/>
      <c r="I698" s="198"/>
      <c r="J698" s="198"/>
      <c r="K698" s="198"/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</row>
    <row r="699">
      <c r="A699" s="198"/>
      <c r="B699" s="198"/>
      <c r="C699" s="257"/>
      <c r="D699" s="198"/>
      <c r="E699" s="198"/>
      <c r="F699" s="198"/>
      <c r="G699" s="198"/>
      <c r="H699" s="198"/>
      <c r="I699" s="198"/>
      <c r="J699" s="198"/>
      <c r="K699" s="198"/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</row>
    <row r="700">
      <c r="A700" s="198"/>
      <c r="B700" s="198"/>
      <c r="C700" s="257"/>
      <c r="D700" s="198"/>
      <c r="E700" s="198"/>
      <c r="F700" s="198"/>
      <c r="G700" s="198"/>
      <c r="H700" s="198"/>
      <c r="I700" s="198"/>
      <c r="J700" s="198"/>
      <c r="K700" s="198"/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</row>
    <row r="701">
      <c r="A701" s="198"/>
      <c r="B701" s="198"/>
      <c r="C701" s="257"/>
      <c r="D701" s="198"/>
      <c r="E701" s="198"/>
      <c r="F701" s="198"/>
      <c r="G701" s="198"/>
      <c r="H701" s="198"/>
      <c r="I701" s="198"/>
      <c r="J701" s="198"/>
      <c r="K701" s="198"/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</row>
    <row r="702">
      <c r="A702" s="198"/>
      <c r="B702" s="198"/>
      <c r="C702" s="257"/>
      <c r="D702" s="198"/>
      <c r="E702" s="198"/>
      <c r="F702" s="198"/>
      <c r="G702" s="198"/>
      <c r="H702" s="198"/>
      <c r="I702" s="198"/>
      <c r="J702" s="198"/>
      <c r="K702" s="198"/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</row>
    <row r="703">
      <c r="A703" s="198"/>
      <c r="B703" s="198"/>
      <c r="C703" s="257"/>
      <c r="D703" s="198"/>
      <c r="E703" s="198"/>
      <c r="F703" s="198"/>
      <c r="G703" s="198"/>
      <c r="H703" s="198"/>
      <c r="I703" s="198"/>
      <c r="J703" s="198"/>
      <c r="K703" s="198"/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</row>
    <row r="704">
      <c r="A704" s="198"/>
      <c r="B704" s="198"/>
      <c r="C704" s="257"/>
      <c r="D704" s="198"/>
      <c r="E704" s="198"/>
      <c r="F704" s="198"/>
      <c r="G704" s="198"/>
      <c r="H704" s="198"/>
      <c r="I704" s="198"/>
      <c r="J704" s="198"/>
      <c r="K704" s="198"/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</row>
    <row r="705">
      <c r="A705" s="198"/>
      <c r="B705" s="198"/>
      <c r="C705" s="257"/>
      <c r="D705" s="198"/>
      <c r="E705" s="198"/>
      <c r="F705" s="198"/>
      <c r="G705" s="198"/>
      <c r="H705" s="198"/>
      <c r="I705" s="198"/>
      <c r="J705" s="198"/>
      <c r="K705" s="198"/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</row>
    <row r="706">
      <c r="A706" s="198"/>
      <c r="B706" s="198"/>
      <c r="C706" s="257"/>
      <c r="D706" s="198"/>
      <c r="E706" s="198"/>
      <c r="F706" s="198"/>
      <c r="G706" s="198"/>
      <c r="H706" s="198"/>
      <c r="I706" s="198"/>
      <c r="J706" s="198"/>
      <c r="K706" s="198"/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</row>
    <row r="707">
      <c r="A707" s="198"/>
      <c r="B707" s="198"/>
      <c r="C707" s="257"/>
      <c r="D707" s="198"/>
      <c r="E707" s="198"/>
      <c r="F707" s="198"/>
      <c r="G707" s="198"/>
      <c r="H707" s="198"/>
      <c r="I707" s="198"/>
      <c r="J707" s="198"/>
      <c r="K707" s="198"/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</row>
    <row r="708">
      <c r="A708" s="198"/>
      <c r="B708" s="198"/>
      <c r="C708" s="257"/>
      <c r="D708" s="198"/>
      <c r="E708" s="198"/>
      <c r="F708" s="198"/>
      <c r="G708" s="198"/>
      <c r="H708" s="198"/>
      <c r="I708" s="198"/>
      <c r="J708" s="198"/>
      <c r="K708" s="198"/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</row>
    <row r="709">
      <c r="A709" s="198"/>
      <c r="B709" s="198"/>
      <c r="C709" s="257"/>
      <c r="D709" s="198"/>
      <c r="E709" s="198"/>
      <c r="F709" s="198"/>
      <c r="G709" s="198"/>
      <c r="H709" s="198"/>
      <c r="I709" s="198"/>
      <c r="J709" s="198"/>
      <c r="K709" s="198"/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</row>
    <row r="710">
      <c r="A710" s="198"/>
      <c r="B710" s="198"/>
      <c r="C710" s="257"/>
      <c r="D710" s="198"/>
      <c r="E710" s="198"/>
      <c r="F710" s="198"/>
      <c r="G710" s="198"/>
      <c r="H710" s="198"/>
      <c r="I710" s="198"/>
      <c r="J710" s="198"/>
      <c r="K710" s="198"/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</row>
    <row r="711">
      <c r="A711" s="198"/>
      <c r="B711" s="198"/>
      <c r="C711" s="257"/>
      <c r="D711" s="198"/>
      <c r="E711" s="198"/>
      <c r="F711" s="198"/>
      <c r="G711" s="198"/>
      <c r="H711" s="198"/>
      <c r="I711" s="198"/>
      <c r="J711" s="198"/>
      <c r="K711" s="198"/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</row>
    <row r="712">
      <c r="A712" s="198"/>
      <c r="B712" s="198"/>
      <c r="C712" s="257"/>
      <c r="D712" s="198"/>
      <c r="E712" s="198"/>
      <c r="F712" s="198"/>
      <c r="G712" s="198"/>
      <c r="H712" s="198"/>
      <c r="I712" s="198"/>
      <c r="J712" s="198"/>
      <c r="K712" s="198"/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</row>
    <row r="713">
      <c r="A713" s="198"/>
      <c r="B713" s="198"/>
      <c r="C713" s="257"/>
      <c r="D713" s="198"/>
      <c r="E713" s="198"/>
      <c r="F713" s="198"/>
      <c r="G713" s="198"/>
      <c r="H713" s="198"/>
      <c r="I713" s="198"/>
      <c r="J713" s="198"/>
      <c r="K713" s="198"/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</row>
    <row r="714">
      <c r="A714" s="198"/>
      <c r="B714" s="198"/>
      <c r="C714" s="257"/>
      <c r="D714" s="198"/>
      <c r="E714" s="198"/>
      <c r="F714" s="198"/>
      <c r="G714" s="198"/>
      <c r="H714" s="198"/>
      <c r="I714" s="198"/>
      <c r="J714" s="198"/>
      <c r="K714" s="198"/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</row>
    <row r="715">
      <c r="A715" s="198"/>
      <c r="B715" s="198"/>
      <c r="C715" s="257"/>
      <c r="D715" s="198"/>
      <c r="E715" s="198"/>
      <c r="F715" s="198"/>
      <c r="G715" s="198"/>
      <c r="H715" s="198"/>
      <c r="I715" s="198"/>
      <c r="J715" s="198"/>
      <c r="K715" s="198"/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</row>
    <row r="716">
      <c r="A716" s="198"/>
      <c r="B716" s="198"/>
      <c r="C716" s="257"/>
      <c r="D716" s="198"/>
      <c r="E716" s="198"/>
      <c r="F716" s="198"/>
      <c r="G716" s="198"/>
      <c r="H716" s="198"/>
      <c r="I716" s="198"/>
      <c r="J716" s="198"/>
      <c r="K716" s="198"/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</row>
    <row r="717">
      <c r="A717" s="198"/>
      <c r="B717" s="198"/>
      <c r="C717" s="257"/>
      <c r="D717" s="198"/>
      <c r="E717" s="198"/>
      <c r="F717" s="198"/>
      <c r="G717" s="198"/>
      <c r="H717" s="198"/>
      <c r="I717" s="198"/>
      <c r="J717" s="198"/>
      <c r="K717" s="198"/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</row>
    <row r="718">
      <c r="A718" s="198"/>
      <c r="B718" s="198"/>
      <c r="C718" s="257"/>
      <c r="D718" s="198"/>
      <c r="E718" s="198"/>
      <c r="F718" s="198"/>
      <c r="G718" s="198"/>
      <c r="H718" s="198"/>
      <c r="I718" s="198"/>
      <c r="J718" s="198"/>
      <c r="K718" s="198"/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</row>
    <row r="719">
      <c r="A719" s="198"/>
      <c r="B719" s="198"/>
      <c r="C719" s="257"/>
      <c r="D719" s="198"/>
      <c r="E719" s="198"/>
      <c r="F719" s="198"/>
      <c r="G719" s="198"/>
      <c r="H719" s="198"/>
      <c r="I719" s="198"/>
      <c r="J719" s="198"/>
      <c r="K719" s="198"/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</row>
    <row r="720">
      <c r="A720" s="198"/>
      <c r="B720" s="198"/>
      <c r="C720" s="257"/>
      <c r="D720" s="198"/>
      <c r="E720" s="198"/>
      <c r="F720" s="198"/>
      <c r="G720" s="198"/>
      <c r="H720" s="198"/>
      <c r="I720" s="198"/>
      <c r="J720" s="198"/>
      <c r="K720" s="198"/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</row>
    <row r="721">
      <c r="A721" s="198"/>
      <c r="B721" s="198"/>
      <c r="C721" s="257"/>
      <c r="D721" s="198"/>
      <c r="E721" s="198"/>
      <c r="F721" s="198"/>
      <c r="G721" s="198"/>
      <c r="H721" s="198"/>
      <c r="I721" s="198"/>
      <c r="J721" s="198"/>
      <c r="K721" s="198"/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</row>
    <row r="722">
      <c r="A722" s="198"/>
      <c r="B722" s="198"/>
      <c r="C722" s="257"/>
      <c r="D722" s="198"/>
      <c r="E722" s="198"/>
      <c r="F722" s="198"/>
      <c r="G722" s="198"/>
      <c r="H722" s="198"/>
      <c r="I722" s="198"/>
      <c r="J722" s="198"/>
      <c r="K722" s="198"/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</row>
    <row r="723">
      <c r="A723" s="198"/>
      <c r="B723" s="198"/>
      <c r="C723" s="257"/>
      <c r="D723" s="198"/>
      <c r="E723" s="198"/>
      <c r="F723" s="198"/>
      <c r="G723" s="198"/>
      <c r="H723" s="198"/>
      <c r="I723" s="198"/>
      <c r="J723" s="198"/>
      <c r="K723" s="198"/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</row>
    <row r="724">
      <c r="A724" s="198"/>
      <c r="B724" s="198"/>
      <c r="C724" s="257"/>
      <c r="D724" s="198"/>
      <c r="E724" s="198"/>
      <c r="F724" s="198"/>
      <c r="G724" s="198"/>
      <c r="H724" s="198"/>
      <c r="I724" s="198"/>
      <c r="J724" s="198"/>
      <c r="K724" s="198"/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</row>
    <row r="725">
      <c r="A725" s="198"/>
      <c r="B725" s="198"/>
      <c r="C725" s="257"/>
      <c r="D725" s="198"/>
      <c r="E725" s="198"/>
      <c r="F725" s="198"/>
      <c r="G725" s="198"/>
      <c r="H725" s="198"/>
      <c r="I725" s="198"/>
      <c r="J725" s="198"/>
      <c r="K725" s="198"/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</row>
    <row r="726">
      <c r="A726" s="198"/>
      <c r="B726" s="198"/>
      <c r="C726" s="257"/>
      <c r="D726" s="198"/>
      <c r="E726" s="198"/>
      <c r="F726" s="198"/>
      <c r="G726" s="198"/>
      <c r="H726" s="198"/>
      <c r="I726" s="198"/>
      <c r="J726" s="198"/>
      <c r="K726" s="198"/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</row>
    <row r="727">
      <c r="A727" s="198"/>
      <c r="B727" s="198"/>
      <c r="C727" s="257"/>
      <c r="D727" s="198"/>
      <c r="E727" s="198"/>
      <c r="F727" s="198"/>
      <c r="G727" s="198"/>
      <c r="H727" s="198"/>
      <c r="I727" s="198"/>
      <c r="J727" s="198"/>
      <c r="K727" s="198"/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</row>
    <row r="728">
      <c r="A728" s="198"/>
      <c r="B728" s="198"/>
      <c r="C728" s="257"/>
      <c r="D728" s="198"/>
      <c r="E728" s="198"/>
      <c r="F728" s="198"/>
      <c r="G728" s="198"/>
      <c r="H728" s="198"/>
      <c r="I728" s="198"/>
      <c r="J728" s="198"/>
      <c r="K728" s="198"/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</row>
    <row r="729">
      <c r="A729" s="198"/>
      <c r="B729" s="198"/>
      <c r="C729" s="257"/>
      <c r="D729" s="198"/>
      <c r="E729" s="198"/>
      <c r="F729" s="198"/>
      <c r="G729" s="198"/>
      <c r="H729" s="198"/>
      <c r="I729" s="198"/>
      <c r="J729" s="198"/>
      <c r="K729" s="198"/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</row>
    <row r="730">
      <c r="A730" s="198"/>
      <c r="B730" s="198"/>
      <c r="C730" s="257"/>
      <c r="D730" s="198"/>
      <c r="E730" s="198"/>
      <c r="F730" s="198"/>
      <c r="G730" s="198"/>
      <c r="H730" s="198"/>
      <c r="I730" s="198"/>
      <c r="J730" s="198"/>
      <c r="K730" s="198"/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</row>
    <row r="731">
      <c r="A731" s="198"/>
      <c r="B731" s="198"/>
      <c r="C731" s="257"/>
      <c r="D731" s="198"/>
      <c r="E731" s="198"/>
      <c r="F731" s="198"/>
      <c r="G731" s="198"/>
      <c r="H731" s="198"/>
      <c r="I731" s="198"/>
      <c r="J731" s="198"/>
      <c r="K731" s="198"/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</row>
    <row r="732">
      <c r="A732" s="198"/>
      <c r="B732" s="198"/>
      <c r="C732" s="257"/>
      <c r="D732" s="198"/>
      <c r="E732" s="198"/>
      <c r="F732" s="198"/>
      <c r="G732" s="198"/>
      <c r="H732" s="198"/>
      <c r="I732" s="198"/>
      <c r="J732" s="198"/>
      <c r="K732" s="198"/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</row>
    <row r="733">
      <c r="A733" s="198"/>
      <c r="B733" s="198"/>
      <c r="C733" s="257"/>
      <c r="D733" s="198"/>
      <c r="E733" s="198"/>
      <c r="F733" s="198"/>
      <c r="G733" s="198"/>
      <c r="H733" s="198"/>
      <c r="I733" s="198"/>
      <c r="J733" s="198"/>
      <c r="K733" s="198"/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</row>
    <row r="734">
      <c r="A734" s="198"/>
      <c r="B734" s="198"/>
      <c r="C734" s="257"/>
      <c r="D734" s="198"/>
      <c r="E734" s="198"/>
      <c r="F734" s="198"/>
      <c r="G734" s="198"/>
      <c r="H734" s="198"/>
      <c r="I734" s="198"/>
      <c r="J734" s="198"/>
      <c r="K734" s="198"/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</row>
    <row r="735">
      <c r="A735" s="198"/>
      <c r="B735" s="198"/>
      <c r="C735" s="257"/>
      <c r="D735" s="198"/>
      <c r="E735" s="198"/>
      <c r="F735" s="198"/>
      <c r="G735" s="198"/>
      <c r="H735" s="198"/>
      <c r="I735" s="198"/>
      <c r="J735" s="198"/>
      <c r="K735" s="198"/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</row>
    <row r="736">
      <c r="A736" s="198"/>
      <c r="B736" s="198"/>
      <c r="C736" s="257"/>
      <c r="D736" s="198"/>
      <c r="E736" s="198"/>
      <c r="F736" s="198"/>
      <c r="G736" s="198"/>
      <c r="H736" s="198"/>
      <c r="I736" s="198"/>
      <c r="J736" s="198"/>
      <c r="K736" s="198"/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</row>
    <row r="737">
      <c r="A737" s="198"/>
      <c r="B737" s="198"/>
      <c r="C737" s="257"/>
      <c r="D737" s="198"/>
      <c r="E737" s="198"/>
      <c r="F737" s="198"/>
      <c r="G737" s="198"/>
      <c r="H737" s="198"/>
      <c r="I737" s="198"/>
      <c r="J737" s="198"/>
      <c r="K737" s="198"/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</row>
    <row r="738">
      <c r="A738" s="198"/>
      <c r="B738" s="198"/>
      <c r="C738" s="257"/>
      <c r="D738" s="198"/>
      <c r="E738" s="198"/>
      <c r="F738" s="198"/>
      <c r="G738" s="198"/>
      <c r="H738" s="198"/>
      <c r="I738" s="198"/>
      <c r="J738" s="198"/>
      <c r="K738" s="198"/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</row>
    <row r="739">
      <c r="A739" s="198"/>
      <c r="B739" s="198"/>
      <c r="C739" s="257"/>
      <c r="D739" s="198"/>
      <c r="E739" s="198"/>
      <c r="F739" s="198"/>
      <c r="G739" s="198"/>
      <c r="H739" s="198"/>
      <c r="I739" s="198"/>
      <c r="J739" s="198"/>
      <c r="K739" s="198"/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</row>
    <row r="740">
      <c r="A740" s="198"/>
      <c r="B740" s="198"/>
      <c r="C740" s="257"/>
      <c r="D740" s="198"/>
      <c r="E740" s="198"/>
      <c r="F740" s="198"/>
      <c r="G740" s="198"/>
      <c r="H740" s="198"/>
      <c r="I740" s="198"/>
      <c r="J740" s="198"/>
      <c r="K740" s="198"/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</row>
    <row r="741">
      <c r="A741" s="198"/>
      <c r="B741" s="198"/>
      <c r="C741" s="257"/>
      <c r="D741" s="198"/>
      <c r="E741" s="198"/>
      <c r="F741" s="198"/>
      <c r="G741" s="198"/>
      <c r="H741" s="198"/>
      <c r="I741" s="198"/>
      <c r="J741" s="198"/>
      <c r="K741" s="198"/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</row>
    <row r="742">
      <c r="A742" s="198"/>
      <c r="B742" s="198"/>
      <c r="C742" s="257"/>
      <c r="D742" s="198"/>
      <c r="E742" s="198"/>
      <c r="F742" s="198"/>
      <c r="G742" s="198"/>
      <c r="H742" s="198"/>
      <c r="I742" s="198"/>
      <c r="J742" s="198"/>
      <c r="K742" s="198"/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</row>
    <row r="743">
      <c r="A743" s="198"/>
      <c r="B743" s="198"/>
      <c r="C743" s="257"/>
      <c r="D743" s="198"/>
      <c r="E743" s="198"/>
      <c r="F743" s="198"/>
      <c r="G743" s="198"/>
      <c r="H743" s="198"/>
      <c r="I743" s="198"/>
      <c r="J743" s="198"/>
      <c r="K743" s="198"/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</row>
    <row r="744">
      <c r="A744" s="198"/>
      <c r="B744" s="198"/>
      <c r="C744" s="257"/>
      <c r="D744" s="198"/>
      <c r="E744" s="198"/>
      <c r="F744" s="198"/>
      <c r="G744" s="198"/>
      <c r="H744" s="198"/>
      <c r="I744" s="198"/>
      <c r="J744" s="198"/>
      <c r="K744" s="198"/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</row>
    <row r="745">
      <c r="A745" s="198"/>
      <c r="B745" s="198"/>
      <c r="C745" s="257"/>
      <c r="D745" s="198"/>
      <c r="E745" s="198"/>
      <c r="F745" s="198"/>
      <c r="G745" s="198"/>
      <c r="H745" s="198"/>
      <c r="I745" s="198"/>
      <c r="J745" s="198"/>
      <c r="K745" s="198"/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</row>
    <row r="746">
      <c r="A746" s="198"/>
      <c r="B746" s="198"/>
      <c r="C746" s="257"/>
      <c r="D746" s="198"/>
      <c r="E746" s="198"/>
      <c r="F746" s="198"/>
      <c r="G746" s="198"/>
      <c r="H746" s="198"/>
      <c r="I746" s="198"/>
      <c r="J746" s="198"/>
      <c r="K746" s="198"/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</row>
    <row r="747">
      <c r="A747" s="198"/>
      <c r="B747" s="198"/>
      <c r="C747" s="257"/>
      <c r="D747" s="198"/>
      <c r="E747" s="198"/>
      <c r="F747" s="198"/>
      <c r="G747" s="198"/>
      <c r="H747" s="198"/>
      <c r="I747" s="198"/>
      <c r="J747" s="198"/>
      <c r="K747" s="198"/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</row>
    <row r="748">
      <c r="A748" s="198"/>
      <c r="B748" s="198"/>
      <c r="C748" s="257"/>
      <c r="D748" s="198"/>
      <c r="E748" s="198"/>
      <c r="F748" s="198"/>
      <c r="G748" s="198"/>
      <c r="H748" s="198"/>
      <c r="I748" s="198"/>
      <c r="J748" s="198"/>
      <c r="K748" s="198"/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</row>
    <row r="749">
      <c r="A749" s="198"/>
      <c r="B749" s="198"/>
      <c r="C749" s="257"/>
      <c r="D749" s="198"/>
      <c r="E749" s="198"/>
      <c r="F749" s="198"/>
      <c r="G749" s="198"/>
      <c r="H749" s="198"/>
      <c r="I749" s="198"/>
      <c r="J749" s="198"/>
      <c r="K749" s="198"/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</row>
    <row r="750">
      <c r="A750" s="198"/>
      <c r="B750" s="198"/>
      <c r="C750" s="257"/>
      <c r="D750" s="198"/>
      <c r="E750" s="198"/>
      <c r="F750" s="198"/>
      <c r="G750" s="198"/>
      <c r="H750" s="198"/>
      <c r="I750" s="198"/>
      <c r="J750" s="198"/>
      <c r="K750" s="198"/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</row>
    <row r="751">
      <c r="A751" s="198"/>
      <c r="B751" s="198"/>
      <c r="C751" s="257"/>
      <c r="D751" s="198"/>
      <c r="E751" s="198"/>
      <c r="F751" s="198"/>
      <c r="G751" s="198"/>
      <c r="H751" s="198"/>
      <c r="I751" s="198"/>
      <c r="J751" s="198"/>
      <c r="K751" s="198"/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</row>
    <row r="752">
      <c r="A752" s="198"/>
      <c r="B752" s="198"/>
      <c r="C752" s="257"/>
      <c r="D752" s="198"/>
      <c r="E752" s="198"/>
      <c r="F752" s="198"/>
      <c r="G752" s="198"/>
      <c r="H752" s="198"/>
      <c r="I752" s="198"/>
      <c r="J752" s="198"/>
      <c r="K752" s="198"/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</row>
    <row r="753">
      <c r="A753" s="198"/>
      <c r="B753" s="198"/>
      <c r="C753" s="257"/>
      <c r="D753" s="198"/>
      <c r="E753" s="198"/>
      <c r="F753" s="198"/>
      <c r="G753" s="198"/>
      <c r="H753" s="198"/>
      <c r="I753" s="198"/>
      <c r="J753" s="198"/>
      <c r="K753" s="198"/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</row>
    <row r="754">
      <c r="A754" s="198"/>
      <c r="B754" s="198"/>
      <c r="C754" s="257"/>
      <c r="D754" s="198"/>
      <c r="E754" s="198"/>
      <c r="F754" s="198"/>
      <c r="G754" s="198"/>
      <c r="H754" s="198"/>
      <c r="I754" s="198"/>
      <c r="J754" s="198"/>
      <c r="K754" s="198"/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</row>
    <row r="755">
      <c r="A755" s="198"/>
      <c r="B755" s="198"/>
      <c r="C755" s="257"/>
      <c r="D755" s="198"/>
      <c r="E755" s="198"/>
      <c r="F755" s="198"/>
      <c r="G755" s="198"/>
      <c r="H755" s="198"/>
      <c r="I755" s="198"/>
      <c r="J755" s="198"/>
      <c r="K755" s="198"/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</row>
    <row r="756">
      <c r="A756" s="198"/>
      <c r="B756" s="198"/>
      <c r="C756" s="257"/>
      <c r="D756" s="198"/>
      <c r="E756" s="198"/>
      <c r="F756" s="198"/>
      <c r="G756" s="198"/>
      <c r="H756" s="198"/>
      <c r="I756" s="198"/>
      <c r="J756" s="198"/>
      <c r="K756" s="198"/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</row>
    <row r="757">
      <c r="A757" s="198"/>
      <c r="B757" s="198"/>
      <c r="C757" s="257"/>
      <c r="D757" s="198"/>
      <c r="E757" s="198"/>
      <c r="F757" s="198"/>
      <c r="G757" s="198"/>
      <c r="H757" s="198"/>
      <c r="I757" s="198"/>
      <c r="J757" s="198"/>
      <c r="K757" s="198"/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</row>
    <row r="758">
      <c r="A758" s="198"/>
      <c r="B758" s="198"/>
      <c r="C758" s="257"/>
      <c r="D758" s="198"/>
      <c r="E758" s="198"/>
      <c r="F758" s="198"/>
      <c r="G758" s="198"/>
      <c r="H758" s="198"/>
      <c r="I758" s="198"/>
      <c r="J758" s="198"/>
      <c r="K758" s="198"/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</row>
    <row r="759">
      <c r="A759" s="198"/>
      <c r="B759" s="198"/>
      <c r="C759" s="257"/>
      <c r="D759" s="198"/>
      <c r="E759" s="198"/>
      <c r="F759" s="198"/>
      <c r="G759" s="198"/>
      <c r="H759" s="198"/>
      <c r="I759" s="198"/>
      <c r="J759" s="198"/>
      <c r="K759" s="198"/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</row>
    <row r="760">
      <c r="A760" s="198"/>
      <c r="B760" s="198"/>
      <c r="C760" s="257"/>
      <c r="D760" s="198"/>
      <c r="E760" s="198"/>
      <c r="F760" s="198"/>
      <c r="G760" s="198"/>
      <c r="H760" s="198"/>
      <c r="I760" s="198"/>
      <c r="J760" s="198"/>
      <c r="K760" s="198"/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</row>
    <row r="761">
      <c r="A761" s="198"/>
      <c r="B761" s="198"/>
      <c r="C761" s="257"/>
      <c r="D761" s="198"/>
      <c r="E761" s="198"/>
      <c r="F761" s="198"/>
      <c r="G761" s="198"/>
      <c r="H761" s="198"/>
      <c r="I761" s="198"/>
      <c r="J761" s="198"/>
      <c r="K761" s="198"/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</row>
    <row r="762">
      <c r="A762" s="198"/>
      <c r="B762" s="198"/>
      <c r="C762" s="257"/>
      <c r="D762" s="198"/>
      <c r="E762" s="198"/>
      <c r="F762" s="198"/>
      <c r="G762" s="198"/>
      <c r="H762" s="198"/>
      <c r="I762" s="198"/>
      <c r="J762" s="198"/>
      <c r="K762" s="198"/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</row>
    <row r="763">
      <c r="A763" s="198"/>
      <c r="B763" s="198"/>
      <c r="C763" s="257"/>
      <c r="D763" s="198"/>
      <c r="E763" s="198"/>
      <c r="F763" s="198"/>
      <c r="G763" s="198"/>
      <c r="H763" s="198"/>
      <c r="I763" s="198"/>
      <c r="J763" s="198"/>
      <c r="K763" s="198"/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</row>
    <row r="764">
      <c r="A764" s="198"/>
      <c r="B764" s="198"/>
      <c r="C764" s="257"/>
      <c r="D764" s="198"/>
      <c r="E764" s="198"/>
      <c r="F764" s="198"/>
      <c r="G764" s="198"/>
      <c r="H764" s="198"/>
      <c r="I764" s="198"/>
      <c r="J764" s="198"/>
      <c r="K764" s="198"/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</row>
    <row r="765">
      <c r="A765" s="198"/>
      <c r="B765" s="198"/>
      <c r="C765" s="257"/>
      <c r="D765" s="198"/>
      <c r="E765" s="198"/>
      <c r="F765" s="198"/>
      <c r="G765" s="198"/>
      <c r="H765" s="198"/>
      <c r="I765" s="198"/>
      <c r="J765" s="198"/>
      <c r="K765" s="198"/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</row>
    <row r="766">
      <c r="A766" s="198"/>
      <c r="B766" s="198"/>
      <c r="C766" s="257"/>
      <c r="D766" s="198"/>
      <c r="E766" s="198"/>
      <c r="F766" s="198"/>
      <c r="G766" s="198"/>
      <c r="H766" s="198"/>
      <c r="I766" s="198"/>
      <c r="J766" s="198"/>
      <c r="K766" s="198"/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</row>
    <row r="767">
      <c r="A767" s="198"/>
      <c r="B767" s="198"/>
      <c r="C767" s="257"/>
      <c r="D767" s="198"/>
      <c r="E767" s="198"/>
      <c r="F767" s="198"/>
      <c r="G767" s="198"/>
      <c r="H767" s="198"/>
      <c r="I767" s="198"/>
      <c r="J767" s="198"/>
      <c r="K767" s="198"/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</row>
    <row r="768">
      <c r="A768" s="198"/>
      <c r="B768" s="198"/>
      <c r="C768" s="257"/>
      <c r="D768" s="198"/>
      <c r="E768" s="198"/>
      <c r="F768" s="198"/>
      <c r="G768" s="198"/>
      <c r="H768" s="198"/>
      <c r="I768" s="198"/>
      <c r="J768" s="198"/>
      <c r="K768" s="198"/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</row>
    <row r="769">
      <c r="A769" s="198"/>
      <c r="B769" s="198"/>
      <c r="C769" s="257"/>
      <c r="D769" s="198"/>
      <c r="E769" s="198"/>
      <c r="F769" s="198"/>
      <c r="G769" s="198"/>
      <c r="H769" s="198"/>
      <c r="I769" s="198"/>
      <c r="J769" s="198"/>
      <c r="K769" s="198"/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</row>
    <row r="770">
      <c r="A770" s="198"/>
      <c r="B770" s="198"/>
      <c r="C770" s="257"/>
      <c r="D770" s="198"/>
      <c r="E770" s="198"/>
      <c r="F770" s="198"/>
      <c r="G770" s="198"/>
      <c r="H770" s="198"/>
      <c r="I770" s="198"/>
      <c r="J770" s="198"/>
      <c r="K770" s="198"/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</row>
    <row r="771">
      <c r="A771" s="198"/>
      <c r="B771" s="198"/>
      <c r="C771" s="257"/>
      <c r="D771" s="198"/>
      <c r="E771" s="198"/>
      <c r="F771" s="198"/>
      <c r="G771" s="198"/>
      <c r="H771" s="198"/>
      <c r="I771" s="198"/>
      <c r="J771" s="198"/>
      <c r="K771" s="198"/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</row>
    <row r="772">
      <c r="A772" s="198"/>
      <c r="B772" s="198"/>
      <c r="C772" s="257"/>
      <c r="D772" s="198"/>
      <c r="E772" s=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</row>
    <row r="773">
      <c r="A773" s="198"/>
      <c r="B773" s="198"/>
      <c r="C773" s="257"/>
      <c r="D773" s="198"/>
      <c r="E773" s="198"/>
      <c r="F773" s="198"/>
      <c r="G773" s="198"/>
      <c r="H773" s="198"/>
      <c r="I773" s="198"/>
      <c r="J773" s="198"/>
      <c r="K773" s="198"/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</row>
    <row r="774">
      <c r="A774" s="198"/>
      <c r="B774" s="198"/>
      <c r="C774" s="257"/>
      <c r="D774" s="198"/>
      <c r="E774" s="198"/>
      <c r="F774" s="198"/>
      <c r="G774" s="198"/>
      <c r="H774" s="198"/>
      <c r="I774" s="198"/>
      <c r="J774" s="198"/>
      <c r="K774" s="198"/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</row>
    <row r="775">
      <c r="A775" s="198"/>
      <c r="B775" s="198"/>
      <c r="C775" s="257"/>
      <c r="D775" s="198"/>
      <c r="E775" s="198"/>
      <c r="F775" s="198"/>
      <c r="G775" s="198"/>
      <c r="H775" s="198"/>
      <c r="I775" s="198"/>
      <c r="J775" s="198"/>
      <c r="K775" s="198"/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</row>
    <row r="776">
      <c r="A776" s="198"/>
      <c r="B776" s="198"/>
      <c r="C776" s="257"/>
      <c r="D776" s="198"/>
      <c r="E776" s="198"/>
      <c r="F776" s="198"/>
      <c r="G776" s="198"/>
      <c r="H776" s="198"/>
      <c r="I776" s="198"/>
      <c r="J776" s="198"/>
      <c r="K776" s="198"/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</row>
    <row r="777">
      <c r="A777" s="198"/>
      <c r="B777" s="198"/>
      <c r="C777" s="257"/>
      <c r="D777" s="198"/>
      <c r="E777" s="198"/>
      <c r="F777" s="198"/>
      <c r="G777" s="198"/>
      <c r="H777" s="198"/>
      <c r="I777" s="198"/>
      <c r="J777" s="198"/>
      <c r="K777" s="198"/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</row>
    <row r="778">
      <c r="A778" s="198"/>
      <c r="B778" s="198"/>
      <c r="C778" s="257"/>
      <c r="D778" s="198"/>
      <c r="E778" s="198"/>
      <c r="F778" s="198"/>
      <c r="G778" s="198"/>
      <c r="H778" s="198"/>
      <c r="I778" s="198"/>
      <c r="J778" s="198"/>
      <c r="K778" s="198"/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</row>
    <row r="779">
      <c r="A779" s="198"/>
      <c r="B779" s="198"/>
      <c r="C779" s="257"/>
      <c r="D779" s="198"/>
      <c r="E779" s="198"/>
      <c r="F779" s="198"/>
      <c r="G779" s="198"/>
      <c r="H779" s="198"/>
      <c r="I779" s="198"/>
      <c r="J779" s="198"/>
      <c r="K779" s="198"/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</row>
    <row r="780">
      <c r="A780" s="198"/>
      <c r="B780" s="198"/>
      <c r="C780" s="257"/>
      <c r="D780" s="198"/>
      <c r="E780" s="198"/>
      <c r="F780" s="198"/>
      <c r="G780" s="198"/>
      <c r="H780" s="198"/>
      <c r="I780" s="198"/>
      <c r="J780" s="198"/>
      <c r="K780" s="198"/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</row>
    <row r="781">
      <c r="A781" s="198"/>
      <c r="B781" s="198"/>
      <c r="C781" s="257"/>
      <c r="D781" s="198"/>
      <c r="E781" s="198"/>
      <c r="F781" s="198"/>
      <c r="G781" s="198"/>
      <c r="H781" s="198"/>
      <c r="I781" s="198"/>
      <c r="J781" s="198"/>
      <c r="K781" s="198"/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</row>
    <row r="782">
      <c r="A782" s="198"/>
      <c r="B782" s="198"/>
      <c r="C782" s="257"/>
      <c r="D782" s="198"/>
      <c r="E782" s="198"/>
      <c r="F782" s="198"/>
      <c r="G782" s="198"/>
      <c r="H782" s="198"/>
      <c r="I782" s="198"/>
      <c r="J782" s="198"/>
      <c r="K782" s="198"/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</row>
    <row r="783">
      <c r="A783" s="198"/>
      <c r="B783" s="198"/>
      <c r="C783" s="257"/>
      <c r="D783" s="198"/>
      <c r="E783" s="198"/>
      <c r="F783" s="198"/>
      <c r="G783" s="198"/>
      <c r="H783" s="198"/>
      <c r="I783" s="198"/>
      <c r="J783" s="198"/>
      <c r="K783" s="198"/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</row>
    <row r="784">
      <c r="A784" s="198"/>
      <c r="B784" s="198"/>
      <c r="C784" s="257"/>
      <c r="D784" s="198"/>
      <c r="E784" s="198"/>
      <c r="F784" s="198"/>
      <c r="G784" s="198"/>
      <c r="H784" s="198"/>
      <c r="I784" s="198"/>
      <c r="J784" s="198"/>
      <c r="K784" s="198"/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</row>
    <row r="785">
      <c r="A785" s="198"/>
      <c r="B785" s="198"/>
      <c r="C785" s="257"/>
      <c r="D785" s="198"/>
      <c r="E785" s="198"/>
      <c r="F785" s="198"/>
      <c r="G785" s="198"/>
      <c r="H785" s="198"/>
      <c r="I785" s="198"/>
      <c r="J785" s="198"/>
      <c r="K785" s="198"/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</row>
    <row r="786">
      <c r="A786" s="198"/>
      <c r="B786" s="198"/>
      <c r="C786" s="257"/>
      <c r="D786" s="198"/>
      <c r="E786" s="198"/>
      <c r="F786" s="198"/>
      <c r="G786" s="198"/>
      <c r="H786" s="198"/>
      <c r="I786" s="198"/>
      <c r="J786" s="198"/>
      <c r="K786" s="198"/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</row>
    <row r="787">
      <c r="A787" s="198"/>
      <c r="B787" s="198"/>
      <c r="C787" s="257"/>
      <c r="D787" s="198"/>
      <c r="E787" s="198"/>
      <c r="F787" s="198"/>
      <c r="G787" s="198"/>
      <c r="H787" s="198"/>
      <c r="I787" s="198"/>
      <c r="J787" s="198"/>
      <c r="K787" s="198"/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</row>
    <row r="788">
      <c r="A788" s="198"/>
      <c r="B788" s="198"/>
      <c r="C788" s="257"/>
      <c r="D788" s="198"/>
      <c r="E788" s="198"/>
      <c r="F788" s="198"/>
      <c r="G788" s="198"/>
      <c r="H788" s="198"/>
      <c r="I788" s="198"/>
      <c r="J788" s="198"/>
      <c r="K788" s="198"/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</row>
    <row r="789">
      <c r="A789" s="198"/>
      <c r="B789" s="198"/>
      <c r="C789" s="257"/>
      <c r="D789" s="198"/>
      <c r="E789" s="198"/>
      <c r="F789" s="198"/>
      <c r="G789" s="198"/>
      <c r="H789" s="198"/>
      <c r="I789" s="198"/>
      <c r="J789" s="198"/>
      <c r="K789" s="198"/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</row>
    <row r="790">
      <c r="A790" s="198"/>
      <c r="B790" s="198"/>
      <c r="C790" s="257"/>
      <c r="D790" s="198"/>
      <c r="E790" s="198"/>
      <c r="F790" s="198"/>
      <c r="G790" s="198"/>
      <c r="H790" s="198"/>
      <c r="I790" s="198"/>
      <c r="J790" s="198"/>
      <c r="K790" s="198"/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</row>
    <row r="791">
      <c r="A791" s="198"/>
      <c r="B791" s="198"/>
      <c r="C791" s="257"/>
      <c r="D791" s="198"/>
      <c r="E791" s="198"/>
      <c r="F791" s="198"/>
      <c r="G791" s="198"/>
      <c r="H791" s="198"/>
      <c r="I791" s="198"/>
      <c r="J791" s="198"/>
      <c r="K791" s="198"/>
      <c r="L791" s="198"/>
      <c r="M791" s="198"/>
      <c r="N791" s="198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</row>
    <row r="792">
      <c r="A792" s="198"/>
      <c r="B792" s="198"/>
      <c r="C792" s="257"/>
      <c r="D792" s="198"/>
      <c r="E792" s="198"/>
      <c r="F792" s="198"/>
      <c r="G792" s="198"/>
      <c r="H792" s="198"/>
      <c r="I792" s="198"/>
      <c r="J792" s="198"/>
      <c r="K792" s="198"/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</row>
    <row r="793">
      <c r="A793" s="198"/>
      <c r="B793" s="198"/>
      <c r="C793" s="257"/>
      <c r="D793" s="198"/>
      <c r="E793" s="198"/>
      <c r="F793" s="198"/>
      <c r="G793" s="198"/>
      <c r="H793" s="198"/>
      <c r="I793" s="198"/>
      <c r="J793" s="198"/>
      <c r="K793" s="198"/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</row>
    <row r="794">
      <c r="A794" s="198"/>
      <c r="B794" s="198"/>
      <c r="C794" s="257"/>
      <c r="D794" s="198"/>
      <c r="E794" s="198"/>
      <c r="F794" s="198"/>
      <c r="G794" s="198"/>
      <c r="H794" s="198"/>
      <c r="I794" s="198"/>
      <c r="J794" s="198"/>
      <c r="K794" s="198"/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</row>
    <row r="795">
      <c r="A795" s="198"/>
      <c r="B795" s="198"/>
      <c r="C795" s="257"/>
      <c r="D795" s="198"/>
      <c r="E795" s="198"/>
      <c r="F795" s="198"/>
      <c r="G795" s="198"/>
      <c r="H795" s="198"/>
      <c r="I795" s="198"/>
      <c r="J795" s="198"/>
      <c r="K795" s="198"/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</row>
    <row r="796">
      <c r="A796" s="198"/>
      <c r="B796" s="198"/>
      <c r="C796" s="257"/>
      <c r="D796" s="198"/>
      <c r="E796" s="198"/>
      <c r="F796" s="198"/>
      <c r="G796" s="198"/>
      <c r="H796" s="198"/>
      <c r="I796" s="198"/>
      <c r="J796" s="198"/>
      <c r="K796" s="198"/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</row>
    <row r="797">
      <c r="A797" s="198"/>
      <c r="B797" s="198"/>
      <c r="C797" s="257"/>
      <c r="D797" s="198"/>
      <c r="E797" s="198"/>
      <c r="F797" s="198"/>
      <c r="G797" s="198"/>
      <c r="H797" s="198"/>
      <c r="I797" s="198"/>
      <c r="J797" s="198"/>
      <c r="K797" s="198"/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</row>
    <row r="798">
      <c r="A798" s="198"/>
      <c r="B798" s="198"/>
      <c r="C798" s="257"/>
      <c r="D798" s="198"/>
      <c r="E798" s="198"/>
      <c r="F798" s="198"/>
      <c r="G798" s="198"/>
      <c r="H798" s="198"/>
      <c r="I798" s="198"/>
      <c r="J798" s="198"/>
      <c r="K798" s="198"/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</row>
    <row r="799">
      <c r="A799" s="198"/>
      <c r="B799" s="198"/>
      <c r="C799" s="257"/>
      <c r="D799" s="198"/>
      <c r="E799" s="198"/>
      <c r="F799" s="198"/>
      <c r="G799" s="198"/>
      <c r="H799" s="198"/>
      <c r="I799" s="198"/>
      <c r="J799" s="198"/>
      <c r="K799" s="198"/>
      <c r="L799" s="198"/>
      <c r="M799" s="198"/>
      <c r="N799" s="198"/>
      <c r="O799" s="198"/>
      <c r="P799" s="198"/>
      <c r="Q799" s="198"/>
      <c r="R799" s="198"/>
      <c r="S799" s="198"/>
      <c r="T799" s="198"/>
      <c r="U799" s="198"/>
      <c r="V799" s="198"/>
      <c r="W799" s="198"/>
      <c r="X799" s="198"/>
      <c r="Y799" s="198"/>
      <c r="Z799" s="198"/>
    </row>
    <row r="800">
      <c r="A800" s="198"/>
      <c r="B800" s="198"/>
      <c r="C800" s="257"/>
      <c r="D800" s="198"/>
      <c r="E800" s="198"/>
      <c r="F800" s="198"/>
      <c r="G800" s="198"/>
      <c r="H800" s="198"/>
      <c r="I800" s="198"/>
      <c r="J800" s="198"/>
      <c r="K800" s="198"/>
      <c r="L800" s="198"/>
      <c r="M800" s="198"/>
      <c r="N800" s="198"/>
      <c r="O800" s="198"/>
      <c r="P800" s="198"/>
      <c r="Q800" s="198"/>
      <c r="R800" s="198"/>
      <c r="S800" s="198"/>
      <c r="T800" s="198"/>
      <c r="U800" s="198"/>
      <c r="V800" s="198"/>
      <c r="W800" s="198"/>
      <c r="X800" s="198"/>
      <c r="Y800" s="198"/>
      <c r="Z800" s="198"/>
    </row>
    <row r="801">
      <c r="A801" s="198"/>
      <c r="B801" s="198"/>
      <c r="C801" s="257"/>
      <c r="D801" s="198"/>
      <c r="E801" s="198"/>
      <c r="F801" s="198"/>
      <c r="G801" s="198"/>
      <c r="H801" s="198"/>
      <c r="I801" s="198"/>
      <c r="J801" s="198"/>
      <c r="K801" s="198"/>
      <c r="L801" s="198"/>
      <c r="M801" s="198"/>
      <c r="N801" s="198"/>
      <c r="O801" s="198"/>
      <c r="P801" s="198"/>
      <c r="Q801" s="198"/>
      <c r="R801" s="198"/>
      <c r="S801" s="198"/>
      <c r="T801" s="198"/>
      <c r="U801" s="198"/>
      <c r="V801" s="198"/>
      <c r="W801" s="198"/>
      <c r="X801" s="198"/>
      <c r="Y801" s="198"/>
      <c r="Z801" s="198"/>
    </row>
    <row r="802">
      <c r="A802" s="198"/>
      <c r="B802" s="198"/>
      <c r="C802" s="257"/>
      <c r="D802" s="198"/>
      <c r="E802" s="198"/>
      <c r="F802" s="198"/>
      <c r="G802" s="198"/>
      <c r="H802" s="198"/>
      <c r="I802" s="198"/>
      <c r="J802" s="198"/>
      <c r="K802" s="198"/>
      <c r="L802" s="198"/>
      <c r="M802" s="198"/>
      <c r="N802" s="198"/>
      <c r="O802" s="198"/>
      <c r="P802" s="198"/>
      <c r="Q802" s="198"/>
      <c r="R802" s="198"/>
      <c r="S802" s="198"/>
      <c r="T802" s="198"/>
      <c r="U802" s="198"/>
      <c r="V802" s="198"/>
      <c r="W802" s="198"/>
      <c r="X802" s="198"/>
      <c r="Y802" s="198"/>
      <c r="Z802" s="198"/>
    </row>
    <row r="803">
      <c r="A803" s="198"/>
      <c r="B803" s="198"/>
      <c r="C803" s="257"/>
      <c r="D803" s="198"/>
      <c r="E803" s="198"/>
      <c r="F803" s="198"/>
      <c r="G803" s="198"/>
      <c r="H803" s="198"/>
      <c r="I803" s="198"/>
      <c r="J803" s="198"/>
      <c r="K803" s="198"/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</row>
    <row r="804">
      <c r="A804" s="198"/>
      <c r="B804" s="198"/>
      <c r="C804" s="257"/>
      <c r="D804" s="198"/>
      <c r="E804" s="198"/>
      <c r="F804" s="198"/>
      <c r="G804" s="198"/>
      <c r="H804" s="198"/>
      <c r="I804" s="198"/>
      <c r="J804" s="198"/>
      <c r="K804" s="198"/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</row>
    <row r="805">
      <c r="A805" s="198"/>
      <c r="B805" s="198"/>
      <c r="C805" s="257"/>
      <c r="D805" s="198"/>
      <c r="E805" s="198"/>
      <c r="F805" s="198"/>
      <c r="G805" s="198"/>
      <c r="H805" s="198"/>
      <c r="I805" s="198"/>
      <c r="J805" s="198"/>
      <c r="K805" s="198"/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</row>
    <row r="806">
      <c r="A806" s="198"/>
      <c r="B806" s="198"/>
      <c r="C806" s="257"/>
      <c r="D806" s="198"/>
      <c r="E806" s="198"/>
      <c r="F806" s="198"/>
      <c r="G806" s="198"/>
      <c r="H806" s="198"/>
      <c r="I806" s="198"/>
      <c r="J806" s="198"/>
      <c r="K806" s="198"/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</row>
    <row r="807">
      <c r="A807" s="198"/>
      <c r="B807" s="198"/>
      <c r="C807" s="257"/>
      <c r="D807" s="198"/>
      <c r="E807" s="198"/>
      <c r="F807" s="198"/>
      <c r="G807" s="198"/>
      <c r="H807" s="198"/>
      <c r="I807" s="198"/>
      <c r="J807" s="198"/>
      <c r="K807" s="198"/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</row>
    <row r="808">
      <c r="A808" s="198"/>
      <c r="B808" s="198"/>
      <c r="C808" s="257"/>
      <c r="D808" s="198"/>
      <c r="E808" s="198"/>
      <c r="F808" s="198"/>
      <c r="G808" s="198"/>
      <c r="H808" s="198"/>
      <c r="I808" s="198"/>
      <c r="J808" s="198"/>
      <c r="K808" s="198"/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</row>
    <row r="809">
      <c r="A809" s="198"/>
      <c r="B809" s="198"/>
      <c r="C809" s="257"/>
      <c r="D809" s="198"/>
      <c r="E809" s="198"/>
      <c r="F809" s="198"/>
      <c r="G809" s="198"/>
      <c r="H809" s="198"/>
      <c r="I809" s="198"/>
      <c r="J809" s="198"/>
      <c r="K809" s="198"/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</row>
    <row r="810">
      <c r="A810" s="198"/>
      <c r="B810" s="198"/>
      <c r="C810" s="257"/>
      <c r="D810" s="198"/>
      <c r="E810" s="198"/>
      <c r="F810" s="198"/>
      <c r="G810" s="198"/>
      <c r="H810" s="198"/>
      <c r="I810" s="198"/>
      <c r="J810" s="198"/>
      <c r="K810" s="198"/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</row>
    <row r="811">
      <c r="A811" s="198"/>
      <c r="B811" s="198"/>
      <c r="C811" s="257"/>
      <c r="D811" s="198"/>
      <c r="E811" s="198"/>
      <c r="F811" s="198"/>
      <c r="G811" s="198"/>
      <c r="H811" s="198"/>
      <c r="I811" s="198"/>
      <c r="J811" s="198"/>
      <c r="K811" s="198"/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</row>
    <row r="812">
      <c r="A812" s="198"/>
      <c r="B812" s="198"/>
      <c r="C812" s="257"/>
      <c r="D812" s="198"/>
      <c r="E812" s="198"/>
      <c r="F812" s="198"/>
      <c r="G812" s="198"/>
      <c r="H812" s="198"/>
      <c r="I812" s="198"/>
      <c r="J812" s="198"/>
      <c r="K812" s="198"/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</row>
    <row r="813">
      <c r="A813" s="198"/>
      <c r="B813" s="198"/>
      <c r="C813" s="257"/>
      <c r="D813" s="198"/>
      <c r="E813" s="198"/>
      <c r="F813" s="198"/>
      <c r="G813" s="198"/>
      <c r="H813" s="198"/>
      <c r="I813" s="198"/>
      <c r="J813" s="198"/>
      <c r="K813" s="198"/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</row>
    <row r="814">
      <c r="A814" s="198"/>
      <c r="B814" s="198"/>
      <c r="C814" s="257"/>
      <c r="D814" s="198"/>
      <c r="E814" s="198"/>
      <c r="F814" s="198"/>
      <c r="G814" s="198"/>
      <c r="H814" s="198"/>
      <c r="I814" s="198"/>
      <c r="J814" s="198"/>
      <c r="K814" s="198"/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</row>
    <row r="815">
      <c r="A815" s="198"/>
      <c r="B815" s="198"/>
      <c r="C815" s="257"/>
      <c r="D815" s="198"/>
      <c r="E815" s="198"/>
      <c r="F815" s="198"/>
      <c r="G815" s="198"/>
      <c r="H815" s="198"/>
      <c r="I815" s="198"/>
      <c r="J815" s="198"/>
      <c r="K815" s="198"/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</row>
    <row r="816">
      <c r="A816" s="198"/>
      <c r="B816" s="198"/>
      <c r="C816" s="257"/>
      <c r="D816" s="198"/>
      <c r="E816" s="198"/>
      <c r="F816" s="198"/>
      <c r="G816" s="198"/>
      <c r="H816" s="198"/>
      <c r="I816" s="198"/>
      <c r="J816" s="198"/>
      <c r="K816" s="198"/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</row>
    <row r="817">
      <c r="A817" s="198"/>
      <c r="B817" s="198"/>
      <c r="C817" s="257"/>
      <c r="D817" s="198"/>
      <c r="E817" s="198"/>
      <c r="F817" s="198"/>
      <c r="G817" s="198"/>
      <c r="H817" s="198"/>
      <c r="I817" s="198"/>
      <c r="J817" s="198"/>
      <c r="K817" s="198"/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</row>
    <row r="818">
      <c r="A818" s="198"/>
      <c r="B818" s="198"/>
      <c r="C818" s="257"/>
      <c r="D818" s="198"/>
      <c r="E818" s="198"/>
      <c r="F818" s="198"/>
      <c r="G818" s="198"/>
      <c r="H818" s="198"/>
      <c r="I818" s="198"/>
      <c r="J818" s="198"/>
      <c r="K818" s="198"/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</row>
    <row r="819">
      <c r="A819" s="198"/>
      <c r="B819" s="198"/>
      <c r="C819" s="257"/>
      <c r="D819" s="198"/>
      <c r="E819" s="198"/>
      <c r="F819" s="198"/>
      <c r="G819" s="198"/>
      <c r="H819" s="198"/>
      <c r="I819" s="198"/>
      <c r="J819" s="198"/>
      <c r="K819" s="198"/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</row>
    <row r="820">
      <c r="A820" s="198"/>
      <c r="B820" s="198"/>
      <c r="C820" s="257"/>
      <c r="D820" s="198"/>
      <c r="E820" s="198"/>
      <c r="F820" s="198"/>
      <c r="G820" s="198"/>
      <c r="H820" s="198"/>
      <c r="I820" s="198"/>
      <c r="J820" s="198"/>
      <c r="K820" s="198"/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</row>
    <row r="821">
      <c r="A821" s="198"/>
      <c r="B821" s="198"/>
      <c r="C821" s="257"/>
      <c r="D821" s="198"/>
      <c r="E821" s="198"/>
      <c r="F821" s="198"/>
      <c r="G821" s="198"/>
      <c r="H821" s="198"/>
      <c r="I821" s="198"/>
      <c r="J821" s="198"/>
      <c r="K821" s="198"/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</row>
    <row r="822">
      <c r="A822" s="198"/>
      <c r="B822" s="198"/>
      <c r="C822" s="257"/>
      <c r="D822" s="198"/>
      <c r="E822" s="198"/>
      <c r="F822" s="198"/>
      <c r="G822" s="198"/>
      <c r="H822" s="198"/>
      <c r="I822" s="198"/>
      <c r="J822" s="198"/>
      <c r="K822" s="198"/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</row>
    <row r="823">
      <c r="A823" s="198"/>
      <c r="B823" s="198"/>
      <c r="C823" s="257"/>
      <c r="D823" s="198"/>
      <c r="E823" s="198"/>
      <c r="F823" s="198"/>
      <c r="G823" s="198"/>
      <c r="H823" s="198"/>
      <c r="I823" s="198"/>
      <c r="J823" s="198"/>
      <c r="K823" s="198"/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</row>
    <row r="824">
      <c r="A824" s="198"/>
      <c r="B824" s="198"/>
      <c r="C824" s="257"/>
      <c r="D824" s="198"/>
      <c r="E824" s="198"/>
      <c r="F824" s="198"/>
      <c r="G824" s="198"/>
      <c r="H824" s="198"/>
      <c r="I824" s="198"/>
      <c r="J824" s="198"/>
      <c r="K824" s="198"/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</row>
    <row r="825">
      <c r="A825" s="198"/>
      <c r="B825" s="198"/>
      <c r="C825" s="257"/>
      <c r="D825" s="198"/>
      <c r="E825" s="198"/>
      <c r="F825" s="198"/>
      <c r="G825" s="198"/>
      <c r="H825" s="198"/>
      <c r="I825" s="198"/>
      <c r="J825" s="198"/>
      <c r="K825" s="198"/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</row>
    <row r="826">
      <c r="A826" s="198"/>
      <c r="B826" s="198"/>
      <c r="C826" s="257"/>
      <c r="D826" s="198"/>
      <c r="E826" s="198"/>
      <c r="F826" s="198"/>
      <c r="G826" s="198"/>
      <c r="H826" s="198"/>
      <c r="I826" s="198"/>
      <c r="J826" s="198"/>
      <c r="K826" s="198"/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</row>
    <row r="827">
      <c r="A827" s="198"/>
      <c r="B827" s="198"/>
      <c r="C827" s="257"/>
      <c r="D827" s="198"/>
      <c r="E827" s="198"/>
      <c r="F827" s="198"/>
      <c r="G827" s="198"/>
      <c r="H827" s="198"/>
      <c r="I827" s="198"/>
      <c r="J827" s="198"/>
      <c r="K827" s="198"/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</row>
    <row r="828">
      <c r="A828" s="198"/>
      <c r="B828" s="198"/>
      <c r="C828" s="257"/>
      <c r="D828" s="198"/>
      <c r="E828" s="198"/>
      <c r="F828" s="198"/>
      <c r="G828" s="198"/>
      <c r="H828" s="198"/>
      <c r="I828" s="198"/>
      <c r="J828" s="198"/>
      <c r="K828" s="198"/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</row>
    <row r="829">
      <c r="A829" s="198"/>
      <c r="B829" s="198"/>
      <c r="C829" s="257"/>
      <c r="D829" s="198"/>
      <c r="E829" s="198"/>
      <c r="F829" s="198"/>
      <c r="G829" s="198"/>
      <c r="H829" s="198"/>
      <c r="I829" s="198"/>
      <c r="J829" s="198"/>
      <c r="K829" s="198"/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</row>
    <row r="830">
      <c r="A830" s="198"/>
      <c r="B830" s="198"/>
      <c r="C830" s="257"/>
      <c r="D830" s="198"/>
      <c r="E830" s="198"/>
      <c r="F830" s="198"/>
      <c r="G830" s="198"/>
      <c r="H830" s="198"/>
      <c r="I830" s="198"/>
      <c r="J830" s="198"/>
      <c r="K830" s="198"/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</row>
    <row r="831">
      <c r="A831" s="198"/>
      <c r="B831" s="198"/>
      <c r="C831" s="257"/>
      <c r="D831" s="198"/>
      <c r="E831" s="198"/>
      <c r="F831" s="198"/>
      <c r="G831" s="198"/>
      <c r="H831" s="198"/>
      <c r="I831" s="198"/>
      <c r="J831" s="198"/>
      <c r="K831" s="198"/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</row>
    <row r="832">
      <c r="A832" s="198"/>
      <c r="B832" s="198"/>
      <c r="C832" s="257"/>
      <c r="D832" s="198"/>
      <c r="E832" s="198"/>
      <c r="F832" s="198"/>
      <c r="G832" s="198"/>
      <c r="H832" s="198"/>
      <c r="I832" s="198"/>
      <c r="J832" s="198"/>
      <c r="K832" s="198"/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</row>
    <row r="833">
      <c r="A833" s="198"/>
      <c r="B833" s="198"/>
      <c r="C833" s="257"/>
      <c r="D833" s="198"/>
      <c r="E833" s="198"/>
      <c r="F833" s="198"/>
      <c r="G833" s="198"/>
      <c r="H833" s="198"/>
      <c r="I833" s="198"/>
      <c r="J833" s="198"/>
      <c r="K833" s="198"/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</row>
    <row r="834">
      <c r="A834" s="198"/>
      <c r="B834" s="198"/>
      <c r="C834" s="257"/>
      <c r="D834" s="198"/>
      <c r="E834" s="198"/>
      <c r="F834" s="198"/>
      <c r="G834" s="198"/>
      <c r="H834" s="198"/>
      <c r="I834" s="198"/>
      <c r="J834" s="198"/>
      <c r="K834" s="198"/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</row>
    <row r="835">
      <c r="A835" s="198"/>
      <c r="B835" s="198"/>
      <c r="C835" s="257"/>
      <c r="D835" s="198"/>
      <c r="E835" s="198"/>
      <c r="F835" s="198"/>
      <c r="G835" s="198"/>
      <c r="H835" s="198"/>
      <c r="I835" s="198"/>
      <c r="J835" s="198"/>
      <c r="K835" s="198"/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</row>
    <row r="836">
      <c r="A836" s="198"/>
      <c r="B836" s="198"/>
      <c r="C836" s="257"/>
      <c r="D836" s="198"/>
      <c r="E836" s="198"/>
      <c r="F836" s="198"/>
      <c r="G836" s="198"/>
      <c r="H836" s="198"/>
      <c r="I836" s="198"/>
      <c r="J836" s="198"/>
      <c r="K836" s="198"/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</row>
    <row r="837">
      <c r="A837" s="198"/>
      <c r="B837" s="198"/>
      <c r="C837" s="257"/>
      <c r="D837" s="198"/>
      <c r="E837" s="198"/>
      <c r="F837" s="198"/>
      <c r="G837" s="198"/>
      <c r="H837" s="198"/>
      <c r="I837" s="198"/>
      <c r="J837" s="198"/>
      <c r="K837" s="198"/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</row>
    <row r="838">
      <c r="A838" s="198"/>
      <c r="B838" s="198"/>
      <c r="C838" s="257"/>
      <c r="D838" s="198"/>
      <c r="E838" s="198"/>
      <c r="F838" s="198"/>
      <c r="G838" s="198"/>
      <c r="H838" s="198"/>
      <c r="I838" s="198"/>
      <c r="J838" s="198"/>
      <c r="K838" s="198"/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</row>
    <row r="839">
      <c r="A839" s="198"/>
      <c r="B839" s="198"/>
      <c r="C839" s="257"/>
      <c r="D839" s="198"/>
      <c r="E839" s="198"/>
      <c r="F839" s="198"/>
      <c r="G839" s="198"/>
      <c r="H839" s="198"/>
      <c r="I839" s="198"/>
      <c r="J839" s="198"/>
      <c r="K839" s="198"/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</row>
    <row r="840">
      <c r="A840" s="198"/>
      <c r="B840" s="198"/>
      <c r="C840" s="257"/>
      <c r="D840" s="198"/>
      <c r="E840" s="198"/>
      <c r="F840" s="198"/>
      <c r="G840" s="198"/>
      <c r="H840" s="198"/>
      <c r="I840" s="198"/>
      <c r="J840" s="198"/>
      <c r="K840" s="198"/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</row>
    <row r="841">
      <c r="A841" s="198"/>
      <c r="B841" s="198"/>
      <c r="C841" s="257"/>
      <c r="D841" s="198"/>
      <c r="E841" s="198"/>
      <c r="F841" s="198"/>
      <c r="G841" s="198"/>
      <c r="H841" s="198"/>
      <c r="I841" s="198"/>
      <c r="J841" s="198"/>
      <c r="K841" s="198"/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</row>
    <row r="842">
      <c r="A842" s="198"/>
      <c r="B842" s="198"/>
      <c r="C842" s="257"/>
      <c r="D842" s="198"/>
      <c r="E842" s="198"/>
      <c r="F842" s="198"/>
      <c r="G842" s="198"/>
      <c r="H842" s="198"/>
      <c r="I842" s="198"/>
      <c r="J842" s="198"/>
      <c r="K842" s="198"/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</row>
    <row r="843">
      <c r="A843" s="198"/>
      <c r="B843" s="198"/>
      <c r="C843" s="257"/>
      <c r="D843" s="198"/>
      <c r="E843" s="198"/>
      <c r="F843" s="198"/>
      <c r="G843" s="198"/>
      <c r="H843" s="198"/>
      <c r="I843" s="198"/>
      <c r="J843" s="198"/>
      <c r="K843" s="198"/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</row>
    <row r="844">
      <c r="A844" s="198"/>
      <c r="B844" s="198"/>
      <c r="C844" s="257"/>
      <c r="D844" s="198"/>
      <c r="E844" s="198"/>
      <c r="F844" s="198"/>
      <c r="G844" s="198"/>
      <c r="H844" s="198"/>
      <c r="I844" s="198"/>
      <c r="J844" s="198"/>
      <c r="K844" s="198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</row>
    <row r="845">
      <c r="A845" s="198"/>
      <c r="B845" s="198"/>
      <c r="C845" s="257"/>
      <c r="D845" s="198"/>
      <c r="E845" s="198"/>
      <c r="F845" s="198"/>
      <c r="G845" s="198"/>
      <c r="H845" s="198"/>
      <c r="I845" s="198"/>
      <c r="J845" s="198"/>
      <c r="K845" s="198"/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</row>
    <row r="846">
      <c r="A846" s="198"/>
      <c r="B846" s="198"/>
      <c r="C846" s="257"/>
      <c r="D846" s="198"/>
      <c r="E846" s="198"/>
      <c r="F846" s="198"/>
      <c r="G846" s="198"/>
      <c r="H846" s="198"/>
      <c r="I846" s="198"/>
      <c r="J846" s="198"/>
      <c r="K846" s="198"/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</row>
    <row r="847">
      <c r="A847" s="198"/>
      <c r="B847" s="198"/>
      <c r="C847" s="257"/>
      <c r="D847" s="198"/>
      <c r="E847" s="198"/>
      <c r="F847" s="198"/>
      <c r="G847" s="198"/>
      <c r="H847" s="198"/>
      <c r="I847" s="198"/>
      <c r="J847" s="198"/>
      <c r="K847" s="198"/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</row>
    <row r="848">
      <c r="A848" s="198"/>
      <c r="B848" s="198"/>
      <c r="C848" s="257"/>
      <c r="D848" s="198"/>
      <c r="E848" s="198"/>
      <c r="F848" s="198"/>
      <c r="G848" s="198"/>
      <c r="H848" s="198"/>
      <c r="I848" s="198"/>
      <c r="J848" s="198"/>
      <c r="K848" s="198"/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</row>
    <row r="849">
      <c r="A849" s="198"/>
      <c r="B849" s="198"/>
      <c r="C849" s="257"/>
      <c r="D849" s="198"/>
      <c r="E849" s="198"/>
      <c r="F849" s="198"/>
      <c r="G849" s="198"/>
      <c r="H849" s="198"/>
      <c r="I849" s="198"/>
      <c r="J849" s="198"/>
      <c r="K849" s="198"/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</row>
    <row r="850">
      <c r="A850" s="198"/>
      <c r="B850" s="198"/>
      <c r="C850" s="257"/>
      <c r="D850" s="198"/>
      <c r="E850" s="198"/>
      <c r="F850" s="198"/>
      <c r="G850" s="198"/>
      <c r="H850" s="198"/>
      <c r="I850" s="198"/>
      <c r="J850" s="198"/>
      <c r="K850" s="198"/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</row>
    <row r="851">
      <c r="A851" s="198"/>
      <c r="B851" s="198"/>
      <c r="C851" s="257"/>
      <c r="D851" s="198"/>
      <c r="E851" s="198"/>
      <c r="F851" s="198"/>
      <c r="G851" s="198"/>
      <c r="H851" s="198"/>
      <c r="I851" s="198"/>
      <c r="J851" s="198"/>
      <c r="K851" s="198"/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</row>
    <row r="852">
      <c r="A852" s="198"/>
      <c r="B852" s="198"/>
      <c r="C852" s="257"/>
      <c r="D852" s="198"/>
      <c r="E852" s="198"/>
      <c r="F852" s="198"/>
      <c r="G852" s="198"/>
      <c r="H852" s="198"/>
      <c r="I852" s="198"/>
      <c r="J852" s="198"/>
      <c r="K852" s="198"/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</row>
    <row r="853">
      <c r="A853" s="198"/>
      <c r="B853" s="198"/>
      <c r="C853" s="257"/>
      <c r="D853" s="198"/>
      <c r="E853" s="198"/>
      <c r="F853" s="198"/>
      <c r="G853" s="198"/>
      <c r="H853" s="198"/>
      <c r="I853" s="198"/>
      <c r="J853" s="198"/>
      <c r="K853" s="198"/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</row>
    <row r="854">
      <c r="A854" s="198"/>
      <c r="B854" s="198"/>
      <c r="C854" s="257"/>
      <c r="D854" s="198"/>
      <c r="E854" s="198"/>
      <c r="F854" s="198"/>
      <c r="G854" s="198"/>
      <c r="H854" s="198"/>
      <c r="I854" s="198"/>
      <c r="J854" s="198"/>
      <c r="K854" s="198"/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</row>
    <row r="855">
      <c r="A855" s="198"/>
      <c r="B855" s="198"/>
      <c r="C855" s="257"/>
      <c r="D855" s="198"/>
      <c r="E855" s="198"/>
      <c r="F855" s="198"/>
      <c r="G855" s="198"/>
      <c r="H855" s="198"/>
      <c r="I855" s="198"/>
      <c r="J855" s="198"/>
      <c r="K855" s="198"/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</row>
    <row r="856">
      <c r="A856" s="198"/>
      <c r="B856" s="198"/>
      <c r="C856" s="257"/>
      <c r="D856" s="198"/>
      <c r="E856" s="198"/>
      <c r="F856" s="198"/>
      <c r="G856" s="198"/>
      <c r="H856" s="198"/>
      <c r="I856" s="198"/>
      <c r="J856" s="198"/>
      <c r="K856" s="198"/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</row>
    <row r="857">
      <c r="A857" s="198"/>
      <c r="B857" s="198"/>
      <c r="C857" s="257"/>
      <c r="D857" s="198"/>
      <c r="E857" s="198"/>
      <c r="F857" s="198"/>
      <c r="G857" s="198"/>
      <c r="H857" s="198"/>
      <c r="I857" s="198"/>
      <c r="J857" s="198"/>
      <c r="K857" s="198"/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</row>
    <row r="858">
      <c r="A858" s="198"/>
      <c r="B858" s="198"/>
      <c r="C858" s="257"/>
      <c r="D858" s="198"/>
      <c r="E858" s="198"/>
      <c r="F858" s="198"/>
      <c r="G858" s="198"/>
      <c r="H858" s="198"/>
      <c r="I858" s="198"/>
      <c r="J858" s="198"/>
      <c r="K858" s="198"/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</row>
    <row r="859">
      <c r="A859" s="198"/>
      <c r="B859" s="198"/>
      <c r="C859" s="257"/>
      <c r="D859" s="198"/>
      <c r="E859" s="198"/>
      <c r="F859" s="198"/>
      <c r="G859" s="198"/>
      <c r="H859" s="198"/>
      <c r="I859" s="198"/>
      <c r="J859" s="198"/>
      <c r="K859" s="198"/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</row>
    <row r="860">
      <c r="A860" s="198"/>
      <c r="B860" s="198"/>
      <c r="C860" s="257"/>
      <c r="D860" s="198"/>
      <c r="E860" s="198"/>
      <c r="F860" s="198"/>
      <c r="G860" s="198"/>
      <c r="H860" s="198"/>
      <c r="I860" s="198"/>
      <c r="J860" s="198"/>
      <c r="K860" s="198"/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</row>
    <row r="861">
      <c r="A861" s="198"/>
      <c r="B861" s="198"/>
      <c r="C861" s="257"/>
      <c r="D861" s="198"/>
      <c r="E861" s="198"/>
      <c r="F861" s="198"/>
      <c r="G861" s="198"/>
      <c r="H861" s="198"/>
      <c r="I861" s="198"/>
      <c r="J861" s="198"/>
      <c r="K861" s="198"/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</row>
    <row r="862">
      <c r="A862" s="198"/>
      <c r="B862" s="198"/>
      <c r="C862" s="257"/>
      <c r="D862" s="198"/>
      <c r="E862" s="198"/>
      <c r="F862" s="198"/>
      <c r="G862" s="198"/>
      <c r="H862" s="198"/>
      <c r="I862" s="198"/>
      <c r="J862" s="198"/>
      <c r="K862" s="198"/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</row>
    <row r="863">
      <c r="A863" s="198"/>
      <c r="B863" s="198"/>
      <c r="C863" s="257"/>
      <c r="D863" s="198"/>
      <c r="E863" s="198"/>
      <c r="F863" s="198"/>
      <c r="G863" s="198"/>
      <c r="H863" s="198"/>
      <c r="I863" s="198"/>
      <c r="J863" s="198"/>
      <c r="K863" s="198"/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</row>
    <row r="864">
      <c r="A864" s="198"/>
      <c r="B864" s="198"/>
      <c r="C864" s="257"/>
      <c r="D864" s="198"/>
      <c r="E864" s="198"/>
      <c r="F864" s="198"/>
      <c r="G864" s="198"/>
      <c r="H864" s="198"/>
      <c r="I864" s="198"/>
      <c r="J864" s="198"/>
      <c r="K864" s="198"/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</row>
    <row r="865">
      <c r="A865" s="198"/>
      <c r="B865" s="198"/>
      <c r="C865" s="257"/>
      <c r="D865" s="198"/>
      <c r="E865" s="198"/>
      <c r="F865" s="198"/>
      <c r="G865" s="198"/>
      <c r="H865" s="198"/>
      <c r="I865" s="198"/>
      <c r="J865" s="198"/>
      <c r="K865" s="198"/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</row>
    <row r="866">
      <c r="A866" s="198"/>
      <c r="B866" s="198"/>
      <c r="C866" s="257"/>
      <c r="D866" s="198"/>
      <c r="E866" s="198"/>
      <c r="F866" s="198"/>
      <c r="G866" s="198"/>
      <c r="H866" s="198"/>
      <c r="I866" s="198"/>
      <c r="J866" s="198"/>
      <c r="K866" s="198"/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</row>
    <row r="867">
      <c r="A867" s="198"/>
      <c r="B867" s="198"/>
      <c r="C867" s="257"/>
      <c r="D867" s="198"/>
      <c r="E867" s="198"/>
      <c r="F867" s="198"/>
      <c r="G867" s="198"/>
      <c r="H867" s="198"/>
      <c r="I867" s="198"/>
      <c r="J867" s="198"/>
      <c r="K867" s="198"/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</row>
    <row r="868">
      <c r="A868" s="198"/>
      <c r="B868" s="198"/>
      <c r="C868" s="257"/>
      <c r="D868" s="198"/>
      <c r="E868" s="198"/>
      <c r="F868" s="198"/>
      <c r="G868" s="198"/>
      <c r="H868" s="198"/>
      <c r="I868" s="198"/>
      <c r="J868" s="198"/>
      <c r="K868" s="198"/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</row>
    <row r="869">
      <c r="A869" s="198"/>
      <c r="B869" s="198"/>
      <c r="C869" s="257"/>
      <c r="D869" s="198"/>
      <c r="E869" s="198"/>
      <c r="F869" s="198"/>
      <c r="G869" s="198"/>
      <c r="H869" s="198"/>
      <c r="I869" s="198"/>
      <c r="J869" s="198"/>
      <c r="K869" s="198"/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</row>
    <row r="870">
      <c r="A870" s="198"/>
      <c r="B870" s="198"/>
      <c r="C870" s="257"/>
      <c r="D870" s="198"/>
      <c r="E870" s="198"/>
      <c r="F870" s="198"/>
      <c r="G870" s="198"/>
      <c r="H870" s="198"/>
      <c r="I870" s="198"/>
      <c r="J870" s="198"/>
      <c r="K870" s="198"/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</row>
    <row r="871">
      <c r="A871" s="198"/>
      <c r="B871" s="198"/>
      <c r="C871" s="257"/>
      <c r="D871" s="198"/>
      <c r="E871" s="198"/>
      <c r="F871" s="198"/>
      <c r="G871" s="198"/>
      <c r="H871" s="198"/>
      <c r="I871" s="198"/>
      <c r="J871" s="198"/>
      <c r="K871" s="198"/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</row>
    <row r="872">
      <c r="A872" s="198"/>
      <c r="B872" s="198"/>
      <c r="C872" s="257"/>
      <c r="D872" s="198"/>
      <c r="E872" s="198"/>
      <c r="F872" s="198"/>
      <c r="G872" s="198"/>
      <c r="H872" s="198"/>
      <c r="I872" s="198"/>
      <c r="J872" s="198"/>
      <c r="K872" s="198"/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</row>
    <row r="873">
      <c r="A873" s="198"/>
      <c r="B873" s="198"/>
      <c r="C873" s="257"/>
      <c r="D873" s="198"/>
      <c r="E873" s="198"/>
      <c r="F873" s="198"/>
      <c r="G873" s="198"/>
      <c r="H873" s="198"/>
      <c r="I873" s="198"/>
      <c r="J873" s="198"/>
      <c r="K873" s="198"/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</row>
    <row r="874">
      <c r="A874" s="198"/>
      <c r="B874" s="198"/>
      <c r="C874" s="257"/>
      <c r="D874" s="198"/>
      <c r="E874" s="198"/>
      <c r="F874" s="198"/>
      <c r="G874" s="198"/>
      <c r="H874" s="198"/>
      <c r="I874" s="198"/>
      <c r="J874" s="198"/>
      <c r="K874" s="198"/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</row>
    <row r="875">
      <c r="A875" s="198"/>
      <c r="B875" s="198"/>
      <c r="C875" s="257"/>
      <c r="D875" s="198"/>
      <c r="E875" s="198"/>
      <c r="F875" s="198"/>
      <c r="G875" s="198"/>
      <c r="H875" s="198"/>
      <c r="I875" s="198"/>
      <c r="J875" s="198"/>
      <c r="K875" s="198"/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</row>
    <row r="876">
      <c r="A876" s="198"/>
      <c r="B876" s="198"/>
      <c r="C876" s="257"/>
      <c r="D876" s="198"/>
      <c r="E876" s="198"/>
      <c r="F876" s="198"/>
      <c r="G876" s="198"/>
      <c r="H876" s="198"/>
      <c r="I876" s="198"/>
      <c r="J876" s="198"/>
      <c r="K876" s="198"/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</row>
    <row r="877">
      <c r="A877" s="198"/>
      <c r="B877" s="198"/>
      <c r="C877" s="257"/>
      <c r="D877" s="198"/>
      <c r="E877" s="198"/>
      <c r="F877" s="198"/>
      <c r="G877" s="198"/>
      <c r="H877" s="198"/>
      <c r="I877" s="198"/>
      <c r="J877" s="198"/>
      <c r="K877" s="198"/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</row>
    <row r="878">
      <c r="A878" s="198"/>
      <c r="B878" s="198"/>
      <c r="C878" s="257"/>
      <c r="D878" s="198"/>
      <c r="E878" s="198"/>
      <c r="F878" s="198"/>
      <c r="G878" s="198"/>
      <c r="H878" s="198"/>
      <c r="I878" s="198"/>
      <c r="J878" s="198"/>
      <c r="K878" s="198"/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</row>
    <row r="879">
      <c r="A879" s="198"/>
      <c r="B879" s="198"/>
      <c r="C879" s="257"/>
      <c r="D879" s="198"/>
      <c r="E879" s="198"/>
      <c r="F879" s="198"/>
      <c r="G879" s="198"/>
      <c r="H879" s="198"/>
      <c r="I879" s="198"/>
      <c r="J879" s="198"/>
      <c r="K879" s="198"/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</row>
    <row r="880">
      <c r="A880" s="198"/>
      <c r="B880" s="198"/>
      <c r="C880" s="257"/>
      <c r="D880" s="198"/>
      <c r="E880" s="198"/>
      <c r="F880" s="198"/>
      <c r="G880" s="198"/>
      <c r="H880" s="198"/>
      <c r="I880" s="198"/>
      <c r="J880" s="198"/>
      <c r="K880" s="198"/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</row>
    <row r="881">
      <c r="A881" s="198"/>
      <c r="B881" s="198"/>
      <c r="C881" s="257"/>
      <c r="D881" s="198"/>
      <c r="E881" s="198"/>
      <c r="F881" s="198"/>
      <c r="G881" s="198"/>
      <c r="H881" s="198"/>
      <c r="I881" s="198"/>
      <c r="J881" s="198"/>
      <c r="K881" s="198"/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</row>
    <row r="882">
      <c r="A882" s="198"/>
      <c r="B882" s="198"/>
      <c r="C882" s="257"/>
      <c r="D882" s="198"/>
      <c r="E882" s="198"/>
      <c r="F882" s="198"/>
      <c r="G882" s="198"/>
      <c r="H882" s="198"/>
      <c r="I882" s="198"/>
      <c r="J882" s="198"/>
      <c r="K882" s="198"/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</row>
    <row r="883">
      <c r="A883" s="198"/>
      <c r="B883" s="198"/>
      <c r="C883" s="257"/>
      <c r="D883" s="198"/>
      <c r="E883" s="198"/>
      <c r="F883" s="198"/>
      <c r="G883" s="198"/>
      <c r="H883" s="198"/>
      <c r="I883" s="198"/>
      <c r="J883" s="198"/>
      <c r="K883" s="198"/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</row>
    <row r="884">
      <c r="A884" s="198"/>
      <c r="B884" s="198"/>
      <c r="C884" s="257"/>
      <c r="D884" s="198"/>
      <c r="E884" s="198"/>
      <c r="F884" s="198"/>
      <c r="G884" s="198"/>
      <c r="H884" s="198"/>
      <c r="I884" s="198"/>
      <c r="J884" s="198"/>
      <c r="K884" s="198"/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</row>
    <row r="885">
      <c r="A885" s="198"/>
      <c r="B885" s="198"/>
      <c r="C885" s="257"/>
      <c r="D885" s="198"/>
      <c r="E885" s="198"/>
      <c r="F885" s="198"/>
      <c r="G885" s="198"/>
      <c r="H885" s="198"/>
      <c r="I885" s="198"/>
      <c r="J885" s="198"/>
      <c r="K885" s="198"/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</row>
    <row r="886">
      <c r="A886" s="198"/>
      <c r="B886" s="198"/>
      <c r="C886" s="257"/>
      <c r="D886" s="198"/>
      <c r="E886" s="198"/>
      <c r="F886" s="198"/>
      <c r="G886" s="198"/>
      <c r="H886" s="198"/>
      <c r="I886" s="198"/>
      <c r="J886" s="198"/>
      <c r="K886" s="198"/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</row>
    <row r="887">
      <c r="A887" s="198"/>
      <c r="B887" s="198"/>
      <c r="C887" s="257"/>
      <c r="D887" s="198"/>
      <c r="E887" s="198"/>
      <c r="F887" s="198"/>
      <c r="G887" s="198"/>
      <c r="H887" s="198"/>
      <c r="I887" s="198"/>
      <c r="J887" s="198"/>
      <c r="K887" s="198"/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</row>
    <row r="888">
      <c r="A888" s="198"/>
      <c r="B888" s="198"/>
      <c r="C888" s="257"/>
      <c r="D888" s="198"/>
      <c r="E888" s="198"/>
      <c r="F888" s="198"/>
      <c r="G888" s="198"/>
      <c r="H888" s="198"/>
      <c r="I888" s="198"/>
      <c r="J888" s="198"/>
      <c r="K888" s="198"/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</row>
    <row r="889">
      <c r="A889" s="198"/>
      <c r="B889" s="198"/>
      <c r="C889" s="257"/>
      <c r="D889" s="198"/>
      <c r="E889" s="198"/>
      <c r="F889" s="198"/>
      <c r="G889" s="198"/>
      <c r="H889" s="198"/>
      <c r="I889" s="198"/>
      <c r="J889" s="198"/>
      <c r="K889" s="198"/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</row>
    <row r="890">
      <c r="A890" s="198"/>
      <c r="B890" s="198"/>
      <c r="C890" s="257"/>
      <c r="D890" s="198"/>
      <c r="E890" s="198"/>
      <c r="F890" s="198"/>
      <c r="G890" s="198"/>
      <c r="H890" s="198"/>
      <c r="I890" s="198"/>
      <c r="J890" s="198"/>
      <c r="K890" s="198"/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</row>
    <row r="891">
      <c r="A891" s="198"/>
      <c r="B891" s="198"/>
      <c r="C891" s="257"/>
      <c r="D891" s="198"/>
      <c r="E891" s="198"/>
      <c r="F891" s="198"/>
      <c r="G891" s="198"/>
      <c r="H891" s="198"/>
      <c r="I891" s="198"/>
      <c r="J891" s="198"/>
      <c r="K891" s="198"/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</row>
    <row r="892">
      <c r="A892" s="198"/>
      <c r="B892" s="198"/>
      <c r="C892" s="257"/>
      <c r="D892" s="198"/>
      <c r="E892" s="198"/>
      <c r="F892" s="198"/>
      <c r="G892" s="198"/>
      <c r="H892" s="198"/>
      <c r="I892" s="198"/>
      <c r="J892" s="198"/>
      <c r="K892" s="198"/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</row>
    <row r="893">
      <c r="A893" s="198"/>
      <c r="B893" s="198"/>
      <c r="C893" s="257"/>
      <c r="D893" s="198"/>
      <c r="E893" s="198"/>
      <c r="F893" s="198"/>
      <c r="G893" s="198"/>
      <c r="H893" s="198"/>
      <c r="I893" s="198"/>
      <c r="J893" s="198"/>
      <c r="K893" s="198"/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</row>
    <row r="894">
      <c r="A894" s="198"/>
      <c r="B894" s="198"/>
      <c r="C894" s="257"/>
      <c r="D894" s="198"/>
      <c r="E894" s="198"/>
      <c r="F894" s="198"/>
      <c r="G894" s="198"/>
      <c r="H894" s="198"/>
      <c r="I894" s="198"/>
      <c r="J894" s="198"/>
      <c r="K894" s="198"/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</row>
    <row r="895">
      <c r="A895" s="198"/>
      <c r="B895" s="198"/>
      <c r="C895" s="257"/>
      <c r="D895" s="198"/>
      <c r="E895" s="198"/>
      <c r="F895" s="198"/>
      <c r="G895" s="198"/>
      <c r="H895" s="198"/>
      <c r="I895" s="198"/>
      <c r="J895" s="198"/>
      <c r="K895" s="198"/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</row>
    <row r="896">
      <c r="A896" s="198"/>
      <c r="B896" s="198"/>
      <c r="C896" s="257"/>
      <c r="D896" s="198"/>
      <c r="E896" s="198"/>
      <c r="F896" s="198"/>
      <c r="G896" s="198"/>
      <c r="H896" s="198"/>
      <c r="I896" s="198"/>
      <c r="J896" s="198"/>
      <c r="K896" s="198"/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</row>
    <row r="897">
      <c r="A897" s="198"/>
      <c r="B897" s="198"/>
      <c r="C897" s="257"/>
      <c r="D897" s="198"/>
      <c r="E897" s="198"/>
      <c r="F897" s="198"/>
      <c r="G897" s="198"/>
      <c r="H897" s="198"/>
      <c r="I897" s="198"/>
      <c r="J897" s="198"/>
      <c r="K897" s="198"/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</row>
    <row r="898">
      <c r="A898" s="198"/>
      <c r="B898" s="198"/>
      <c r="C898" s="257"/>
      <c r="D898" s="198"/>
      <c r="E898" s="198"/>
      <c r="F898" s="198"/>
      <c r="G898" s="198"/>
      <c r="H898" s="198"/>
      <c r="I898" s="198"/>
      <c r="J898" s="198"/>
      <c r="K898" s="198"/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</row>
    <row r="899">
      <c r="A899" s="198"/>
      <c r="B899" s="198"/>
      <c r="C899" s="257"/>
      <c r="D899" s="198"/>
      <c r="E899" s="198"/>
      <c r="F899" s="198"/>
      <c r="G899" s="198"/>
      <c r="H899" s="198"/>
      <c r="I899" s="198"/>
      <c r="J899" s="198"/>
      <c r="K899" s="198"/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</row>
    <row r="900">
      <c r="A900" s="198"/>
      <c r="B900" s="198"/>
      <c r="C900" s="257"/>
      <c r="D900" s="198"/>
      <c r="E900" s="198"/>
      <c r="F900" s="198"/>
      <c r="G900" s="198"/>
      <c r="H900" s="198"/>
      <c r="I900" s="198"/>
      <c r="J900" s="198"/>
      <c r="K900" s="198"/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</row>
    <row r="901">
      <c r="A901" s="198"/>
      <c r="B901" s="198"/>
      <c r="C901" s="257"/>
      <c r="D901" s="198"/>
      <c r="E901" s="198"/>
      <c r="F901" s="198"/>
      <c r="G901" s="198"/>
      <c r="H901" s="198"/>
      <c r="I901" s="198"/>
      <c r="J901" s="198"/>
      <c r="K901" s="198"/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</row>
    <row r="902">
      <c r="A902" s="198"/>
      <c r="B902" s="198"/>
      <c r="C902" s="257"/>
      <c r="D902" s="198"/>
      <c r="E902" s="198"/>
      <c r="F902" s="198"/>
      <c r="G902" s="198"/>
      <c r="H902" s="198"/>
      <c r="I902" s="198"/>
      <c r="J902" s="198"/>
      <c r="K902" s="198"/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</row>
    <row r="903">
      <c r="A903" s="198"/>
      <c r="B903" s="198"/>
      <c r="C903" s="257"/>
      <c r="D903" s="198"/>
      <c r="E903" s="198"/>
      <c r="F903" s="198"/>
      <c r="G903" s="198"/>
      <c r="H903" s="198"/>
      <c r="I903" s="198"/>
      <c r="J903" s="198"/>
      <c r="K903" s="198"/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</row>
    <row r="904">
      <c r="A904" s="198"/>
      <c r="B904" s="198"/>
      <c r="C904" s="257"/>
      <c r="D904" s="198"/>
      <c r="E904" s="198"/>
      <c r="F904" s="198"/>
      <c r="G904" s="198"/>
      <c r="H904" s="198"/>
      <c r="I904" s="198"/>
      <c r="J904" s="198"/>
      <c r="K904" s="198"/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</row>
    <row r="905">
      <c r="A905" s="198"/>
      <c r="B905" s="198"/>
      <c r="C905" s="257"/>
      <c r="D905" s="198"/>
      <c r="E905" s="198"/>
      <c r="F905" s="198"/>
      <c r="G905" s="198"/>
      <c r="H905" s="198"/>
      <c r="I905" s="198"/>
      <c r="J905" s="198"/>
      <c r="K905" s="198"/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</row>
    <row r="906">
      <c r="A906" s="198"/>
      <c r="B906" s="198"/>
      <c r="C906" s="257"/>
      <c r="D906" s="198"/>
      <c r="E906" s="198"/>
      <c r="F906" s="198"/>
      <c r="G906" s="198"/>
      <c r="H906" s="198"/>
      <c r="I906" s="198"/>
      <c r="J906" s="198"/>
      <c r="K906" s="198"/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</row>
    <row r="907">
      <c r="A907" s="198"/>
      <c r="B907" s="198"/>
      <c r="C907" s="257"/>
      <c r="D907" s="198"/>
      <c r="E907" s="198"/>
      <c r="F907" s="198"/>
      <c r="G907" s="198"/>
      <c r="H907" s="198"/>
      <c r="I907" s="198"/>
      <c r="J907" s="198"/>
      <c r="K907" s="198"/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</row>
    <row r="908">
      <c r="A908" s="198"/>
      <c r="B908" s="198"/>
      <c r="C908" s="257"/>
      <c r="D908" s="198"/>
      <c r="E908" s="198"/>
      <c r="F908" s="198"/>
      <c r="G908" s="198"/>
      <c r="H908" s="198"/>
      <c r="I908" s="198"/>
      <c r="J908" s="198"/>
      <c r="K908" s="198"/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</row>
    <row r="909">
      <c r="A909" s="198"/>
      <c r="B909" s="198"/>
      <c r="C909" s="257"/>
      <c r="D909" s="198"/>
      <c r="E909" s="198"/>
      <c r="F909" s="198"/>
      <c r="G909" s="198"/>
      <c r="H909" s="198"/>
      <c r="I909" s="198"/>
      <c r="J909" s="198"/>
      <c r="K909" s="198"/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</row>
    <row r="910">
      <c r="A910" s="198"/>
      <c r="B910" s="198"/>
      <c r="C910" s="257"/>
      <c r="D910" s="198"/>
      <c r="E910" s="198"/>
      <c r="F910" s="198"/>
      <c r="G910" s="198"/>
      <c r="H910" s="198"/>
      <c r="I910" s="198"/>
      <c r="J910" s="198"/>
      <c r="K910" s="198"/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</row>
    <row r="911">
      <c r="A911" s="198"/>
      <c r="B911" s="198"/>
      <c r="C911" s="257"/>
      <c r="D911" s="198"/>
      <c r="E911" s="198"/>
      <c r="F911" s="198"/>
      <c r="G911" s="198"/>
      <c r="H911" s="198"/>
      <c r="I911" s="198"/>
      <c r="J911" s="198"/>
      <c r="K911" s="198"/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</row>
    <row r="912">
      <c r="A912" s="198"/>
      <c r="B912" s="198"/>
      <c r="C912" s="257"/>
      <c r="D912" s="198"/>
      <c r="E912" s="198"/>
      <c r="F912" s="198"/>
      <c r="G912" s="198"/>
      <c r="H912" s="198"/>
      <c r="I912" s="198"/>
      <c r="J912" s="198"/>
      <c r="K912" s="198"/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</row>
    <row r="913">
      <c r="A913" s="198"/>
      <c r="B913" s="198"/>
      <c r="C913" s="257"/>
      <c r="D913" s="198"/>
      <c r="E913" s="198"/>
      <c r="F913" s="198"/>
      <c r="G913" s="198"/>
      <c r="H913" s="198"/>
      <c r="I913" s="198"/>
      <c r="J913" s="198"/>
      <c r="K913" s="198"/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</row>
    <row r="914">
      <c r="A914" s="198"/>
      <c r="B914" s="198"/>
      <c r="C914" s="257"/>
      <c r="D914" s="198"/>
      <c r="E914" s="198"/>
      <c r="F914" s="198"/>
      <c r="G914" s="198"/>
      <c r="H914" s="198"/>
      <c r="I914" s="198"/>
      <c r="J914" s="198"/>
      <c r="K914" s="198"/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</row>
    <row r="915">
      <c r="A915" s="198"/>
      <c r="B915" s="198"/>
      <c r="C915" s="257"/>
      <c r="D915" s="198"/>
      <c r="E915" s="198"/>
      <c r="F915" s="198"/>
      <c r="G915" s="198"/>
      <c r="H915" s="198"/>
      <c r="I915" s="198"/>
      <c r="J915" s="198"/>
      <c r="K915" s="198"/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</row>
    <row r="916">
      <c r="A916" s="198"/>
      <c r="B916" s="198"/>
      <c r="C916" s="257"/>
      <c r="D916" s="198"/>
      <c r="E916" s="198"/>
      <c r="F916" s="198"/>
      <c r="G916" s="198"/>
      <c r="H916" s="198"/>
      <c r="I916" s="198"/>
      <c r="J916" s="198"/>
      <c r="K916" s="198"/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</row>
    <row r="917">
      <c r="A917" s="198"/>
      <c r="B917" s="198"/>
      <c r="C917" s="257"/>
      <c r="D917" s="198"/>
      <c r="E917" s="198"/>
      <c r="F917" s="198"/>
      <c r="G917" s="198"/>
      <c r="H917" s="198"/>
      <c r="I917" s="198"/>
      <c r="J917" s="198"/>
      <c r="K917" s="198"/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</row>
    <row r="918">
      <c r="A918" s="198"/>
      <c r="B918" s="198"/>
      <c r="C918" s="257"/>
      <c r="D918" s="198"/>
      <c r="E918" s="198"/>
      <c r="F918" s="198"/>
      <c r="G918" s="198"/>
      <c r="H918" s="198"/>
      <c r="I918" s="198"/>
      <c r="J918" s="198"/>
      <c r="K918" s="198"/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</row>
    <row r="919">
      <c r="A919" s="198"/>
      <c r="B919" s="198"/>
      <c r="C919" s="257"/>
      <c r="D919" s="198"/>
      <c r="E919" s="198"/>
      <c r="F919" s="198"/>
      <c r="G919" s="198"/>
      <c r="H919" s="198"/>
      <c r="I919" s="198"/>
      <c r="J919" s="198"/>
      <c r="K919" s="198"/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</row>
    <row r="920">
      <c r="A920" s="198"/>
      <c r="B920" s="198"/>
      <c r="C920" s="257"/>
      <c r="D920" s="198"/>
      <c r="E920" s="198"/>
      <c r="F920" s="198"/>
      <c r="G920" s="198"/>
      <c r="H920" s="198"/>
      <c r="I920" s="198"/>
      <c r="J920" s="198"/>
      <c r="K920" s="198"/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</row>
    <row r="921">
      <c r="A921" s="198"/>
      <c r="B921" s="198"/>
      <c r="C921" s="257"/>
      <c r="D921" s="198"/>
      <c r="E921" s="198"/>
      <c r="F921" s="198"/>
      <c r="G921" s="198"/>
      <c r="H921" s="198"/>
      <c r="I921" s="198"/>
      <c r="J921" s="198"/>
      <c r="K921" s="198"/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</row>
    <row r="922">
      <c r="A922" s="198"/>
      <c r="B922" s="198"/>
      <c r="C922" s="257"/>
      <c r="D922" s="198"/>
      <c r="E922" s="198"/>
      <c r="F922" s="198"/>
      <c r="G922" s="198"/>
      <c r="H922" s="198"/>
      <c r="I922" s="198"/>
      <c r="J922" s="198"/>
      <c r="K922" s="198"/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</row>
    <row r="923">
      <c r="A923" s="198"/>
      <c r="B923" s="198"/>
      <c r="C923" s="257"/>
      <c r="D923" s="198"/>
      <c r="E923" s="198"/>
      <c r="F923" s="198"/>
      <c r="G923" s="198"/>
      <c r="H923" s="198"/>
      <c r="I923" s="198"/>
      <c r="J923" s="198"/>
      <c r="K923" s="198"/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</row>
    <row r="924">
      <c r="A924" s="198"/>
      <c r="B924" s="198"/>
      <c r="C924" s="257"/>
      <c r="D924" s="198"/>
      <c r="E924" s="198"/>
      <c r="F924" s="198"/>
      <c r="G924" s="198"/>
      <c r="H924" s="198"/>
      <c r="I924" s="198"/>
      <c r="J924" s="198"/>
      <c r="K924" s="198"/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</row>
    <row r="925">
      <c r="A925" s="198"/>
      <c r="B925" s="198"/>
      <c r="C925" s="257"/>
      <c r="D925" s="198"/>
      <c r="E925" s="198"/>
      <c r="F925" s="198"/>
      <c r="G925" s="198"/>
      <c r="H925" s="198"/>
      <c r="I925" s="198"/>
      <c r="J925" s="198"/>
      <c r="K925" s="198"/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</row>
    <row r="926">
      <c r="A926" s="198"/>
      <c r="B926" s="198"/>
      <c r="C926" s="257"/>
      <c r="D926" s="198"/>
      <c r="E926" s="198"/>
      <c r="F926" s="198"/>
      <c r="G926" s="198"/>
      <c r="H926" s="198"/>
      <c r="I926" s="198"/>
      <c r="J926" s="198"/>
      <c r="K926" s="198"/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</row>
    <row r="927">
      <c r="A927" s="198"/>
      <c r="B927" s="198"/>
      <c r="C927" s="257"/>
      <c r="D927" s="198"/>
      <c r="E927" s="198"/>
      <c r="F927" s="198"/>
      <c r="G927" s="198"/>
      <c r="H927" s="198"/>
      <c r="I927" s="198"/>
      <c r="J927" s="198"/>
      <c r="K927" s="198"/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</row>
    <row r="928">
      <c r="A928" s="198"/>
      <c r="B928" s="198"/>
      <c r="C928" s="257"/>
      <c r="D928" s="198"/>
      <c r="E928" s="198"/>
      <c r="F928" s="198"/>
      <c r="G928" s="198"/>
      <c r="H928" s="198"/>
      <c r="I928" s="198"/>
      <c r="J928" s="198"/>
      <c r="K928" s="198"/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</row>
    <row r="929">
      <c r="A929" s="198"/>
      <c r="B929" s="198"/>
      <c r="C929" s="257"/>
      <c r="D929" s="198"/>
      <c r="E929" s="198"/>
      <c r="F929" s="198"/>
      <c r="G929" s="198"/>
      <c r="H929" s="198"/>
      <c r="I929" s="198"/>
      <c r="J929" s="198"/>
      <c r="K929" s="198"/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</row>
    <row r="930">
      <c r="A930" s="198"/>
      <c r="B930" s="198"/>
      <c r="C930" s="257"/>
      <c r="D930" s="198"/>
      <c r="E930" s="198"/>
      <c r="F930" s="198"/>
      <c r="G930" s="198"/>
      <c r="H930" s="198"/>
      <c r="I930" s="198"/>
      <c r="J930" s="198"/>
      <c r="K930" s="198"/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</row>
    <row r="931">
      <c r="A931" s="198"/>
      <c r="B931" s="198"/>
      <c r="C931" s="257"/>
      <c r="D931" s="198"/>
      <c r="E931" s="198"/>
      <c r="F931" s="198"/>
      <c r="G931" s="198"/>
      <c r="H931" s="198"/>
      <c r="I931" s="198"/>
      <c r="J931" s="198"/>
      <c r="K931" s="198"/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</row>
    <row r="932">
      <c r="A932" s="198"/>
      <c r="B932" s="198"/>
      <c r="C932" s="257"/>
      <c r="D932" s="198"/>
      <c r="E932" s="198"/>
      <c r="F932" s="198"/>
      <c r="G932" s="198"/>
      <c r="H932" s="198"/>
      <c r="I932" s="198"/>
      <c r="J932" s="198"/>
      <c r="K932" s="198"/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</row>
    <row r="933">
      <c r="A933" s="198"/>
      <c r="B933" s="198"/>
      <c r="C933" s="257"/>
      <c r="D933" s="198"/>
      <c r="E933" s="198"/>
      <c r="F933" s="198"/>
      <c r="G933" s="198"/>
      <c r="H933" s="198"/>
      <c r="I933" s="198"/>
      <c r="J933" s="198"/>
      <c r="K933" s="198"/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</row>
    <row r="934">
      <c r="A934" s="198"/>
      <c r="B934" s="198"/>
      <c r="C934" s="257"/>
      <c r="D934" s="198"/>
      <c r="E934" s="198"/>
      <c r="F934" s="198"/>
      <c r="G934" s="198"/>
      <c r="H934" s="198"/>
      <c r="I934" s="198"/>
      <c r="J934" s="198"/>
      <c r="K934" s="198"/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</row>
    <row r="935">
      <c r="A935" s="198"/>
      <c r="B935" s="198"/>
      <c r="C935" s="257"/>
      <c r="D935" s="198"/>
      <c r="E935" s="198"/>
      <c r="F935" s="198"/>
      <c r="G935" s="198"/>
      <c r="H935" s="198"/>
      <c r="I935" s="198"/>
      <c r="J935" s="198"/>
      <c r="K935" s="198"/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</row>
    <row r="936">
      <c r="A936" s="198"/>
      <c r="B936" s="198"/>
      <c r="C936" s="257"/>
      <c r="D936" s="198"/>
      <c r="E936" s="198"/>
      <c r="F936" s="198"/>
      <c r="G936" s="198"/>
      <c r="H936" s="198"/>
      <c r="I936" s="198"/>
      <c r="J936" s="198"/>
      <c r="K936" s="198"/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</row>
    <row r="937">
      <c r="A937" s="198"/>
      <c r="B937" s="198"/>
      <c r="C937" s="257"/>
      <c r="D937" s="198"/>
      <c r="E937" s="198"/>
      <c r="F937" s="198"/>
      <c r="G937" s="198"/>
      <c r="H937" s="198"/>
      <c r="I937" s="198"/>
      <c r="J937" s="198"/>
      <c r="K937" s="198"/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</row>
    <row r="938">
      <c r="A938" s="198"/>
      <c r="B938" s="198"/>
      <c r="C938" s="257"/>
      <c r="D938" s="198"/>
      <c r="E938" s="198"/>
      <c r="F938" s="198"/>
      <c r="G938" s="198"/>
      <c r="H938" s="198"/>
      <c r="I938" s="198"/>
      <c r="J938" s="198"/>
      <c r="K938" s="198"/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</row>
    <row r="939">
      <c r="A939" s="198"/>
      <c r="B939" s="198"/>
      <c r="C939" s="257"/>
      <c r="D939" s="198"/>
      <c r="E939" s="198"/>
      <c r="F939" s="198"/>
      <c r="G939" s="198"/>
      <c r="H939" s="198"/>
      <c r="I939" s="198"/>
      <c r="J939" s="198"/>
      <c r="K939" s="198"/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</row>
    <row r="940">
      <c r="A940" s="198"/>
      <c r="B940" s="198"/>
      <c r="C940" s="257"/>
      <c r="D940" s="198"/>
      <c r="E940" s="198"/>
      <c r="F940" s="198"/>
      <c r="G940" s="198"/>
      <c r="H940" s="198"/>
      <c r="I940" s="198"/>
      <c r="J940" s="198"/>
      <c r="K940" s="198"/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</row>
    <row r="941">
      <c r="A941" s="198"/>
      <c r="B941" s="198"/>
      <c r="C941" s="257"/>
      <c r="D941" s="198"/>
      <c r="E941" s="198"/>
      <c r="F941" s="198"/>
      <c r="G941" s="198"/>
      <c r="H941" s="198"/>
      <c r="I941" s="198"/>
      <c r="J941" s="198"/>
      <c r="K941" s="198"/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</row>
    <row r="942">
      <c r="A942" s="198"/>
      <c r="B942" s="198"/>
      <c r="C942" s="257"/>
      <c r="D942" s="198"/>
      <c r="E942" s="198"/>
      <c r="F942" s="198"/>
      <c r="G942" s="198"/>
      <c r="H942" s="198"/>
      <c r="I942" s="198"/>
      <c r="J942" s="198"/>
      <c r="K942" s="198"/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</row>
    <row r="943">
      <c r="A943" s="198"/>
      <c r="B943" s="198"/>
      <c r="C943" s="257"/>
      <c r="D943" s="198"/>
      <c r="E943" s="198"/>
      <c r="F943" s="198"/>
      <c r="G943" s="198"/>
      <c r="H943" s="198"/>
      <c r="I943" s="198"/>
      <c r="J943" s="198"/>
      <c r="K943" s="198"/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</row>
    <row r="944">
      <c r="A944" s="198"/>
      <c r="B944" s="198"/>
      <c r="C944" s="257"/>
      <c r="D944" s="198"/>
      <c r="E944" s="198"/>
      <c r="F944" s="198"/>
      <c r="G944" s="198"/>
      <c r="H944" s="198"/>
      <c r="I944" s="198"/>
      <c r="J944" s="198"/>
      <c r="K944" s="198"/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</row>
    <row r="945">
      <c r="A945" s="198"/>
      <c r="B945" s="198"/>
      <c r="C945" s="257"/>
      <c r="D945" s="198"/>
      <c r="E945" s="198"/>
      <c r="F945" s="198"/>
      <c r="G945" s="198"/>
      <c r="H945" s="198"/>
      <c r="I945" s="198"/>
      <c r="J945" s="198"/>
      <c r="K945" s="198"/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</row>
    <row r="946">
      <c r="A946" s="198"/>
      <c r="B946" s="198"/>
      <c r="C946" s="257"/>
      <c r="D946" s="198"/>
      <c r="E946" s="198"/>
      <c r="F946" s="198"/>
      <c r="G946" s="198"/>
      <c r="H946" s="198"/>
      <c r="I946" s="198"/>
      <c r="J946" s="198"/>
      <c r="K946" s="198"/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</row>
    <row r="947">
      <c r="A947" s="198"/>
      <c r="B947" s="198"/>
      <c r="C947" s="257"/>
      <c r="D947" s="198"/>
      <c r="E947" s="198"/>
      <c r="F947" s="198"/>
      <c r="G947" s="198"/>
      <c r="H947" s="198"/>
      <c r="I947" s="198"/>
      <c r="J947" s="198"/>
      <c r="K947" s="198"/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</row>
    <row r="948">
      <c r="A948" s="198"/>
      <c r="B948" s="198"/>
      <c r="C948" s="257"/>
      <c r="D948" s="198"/>
      <c r="E948" s="198"/>
      <c r="F948" s="198"/>
      <c r="G948" s="198"/>
      <c r="H948" s="198"/>
      <c r="I948" s="198"/>
      <c r="J948" s="198"/>
      <c r="K948" s="198"/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</row>
    <row r="949">
      <c r="A949" s="198"/>
      <c r="B949" s="198"/>
      <c r="C949" s="257"/>
      <c r="D949" s="198"/>
      <c r="E949" s="198"/>
      <c r="F949" s="198"/>
      <c r="G949" s="198"/>
      <c r="H949" s="198"/>
      <c r="I949" s="198"/>
      <c r="J949" s="198"/>
      <c r="K949" s="198"/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</row>
    <row r="950">
      <c r="A950" s="198"/>
      <c r="B950" s="198"/>
      <c r="C950" s="257"/>
      <c r="D950" s="198"/>
      <c r="E950" s="198"/>
      <c r="F950" s="198"/>
      <c r="G950" s="198"/>
      <c r="H950" s="198"/>
      <c r="I950" s="198"/>
      <c r="J950" s="198"/>
      <c r="K950" s="198"/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</row>
    <row r="951">
      <c r="A951" s="198"/>
      <c r="B951" s="198"/>
      <c r="C951" s="257"/>
      <c r="D951" s="198"/>
      <c r="E951" s="198"/>
      <c r="F951" s="198"/>
      <c r="G951" s="198"/>
      <c r="H951" s="198"/>
      <c r="I951" s="198"/>
      <c r="J951" s="198"/>
      <c r="K951" s="198"/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</row>
    <row r="952">
      <c r="A952" s="198"/>
      <c r="B952" s="198"/>
      <c r="C952" s="257"/>
      <c r="D952" s="198"/>
      <c r="E952" s="198"/>
      <c r="F952" s="198"/>
      <c r="G952" s="198"/>
      <c r="H952" s="198"/>
      <c r="I952" s="198"/>
      <c r="J952" s="198"/>
      <c r="K952" s="198"/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</row>
    <row r="953">
      <c r="A953" s="198"/>
      <c r="B953" s="198"/>
      <c r="C953" s="257"/>
      <c r="D953" s="198"/>
      <c r="E953" s="198"/>
      <c r="F953" s="198"/>
      <c r="G953" s="198"/>
      <c r="H953" s="198"/>
      <c r="I953" s="198"/>
      <c r="J953" s="198"/>
      <c r="K953" s="198"/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</row>
    <row r="954">
      <c r="A954" s="198"/>
      <c r="B954" s="198"/>
      <c r="C954" s="257"/>
      <c r="D954" s="198"/>
      <c r="E954" s="198"/>
      <c r="F954" s="198"/>
      <c r="G954" s="198"/>
      <c r="H954" s="198"/>
      <c r="I954" s="198"/>
      <c r="J954" s="198"/>
      <c r="K954" s="198"/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</row>
    <row r="955">
      <c r="A955" s="198"/>
      <c r="B955" s="198"/>
      <c r="C955" s="257"/>
      <c r="D955" s="198"/>
      <c r="E955" s="198"/>
      <c r="F955" s="198"/>
      <c r="G955" s="198"/>
      <c r="H955" s="198"/>
      <c r="I955" s="198"/>
      <c r="J955" s="198"/>
      <c r="K955" s="198"/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</row>
    <row r="956">
      <c r="A956" s="198"/>
      <c r="B956" s="198"/>
      <c r="C956" s="257"/>
      <c r="D956" s="198"/>
      <c r="E956" s="198"/>
      <c r="F956" s="198"/>
      <c r="G956" s="198"/>
      <c r="H956" s="198"/>
      <c r="I956" s="198"/>
      <c r="J956" s="198"/>
      <c r="K956" s="198"/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</row>
    <row r="957">
      <c r="A957" s="198"/>
      <c r="B957" s="198"/>
      <c r="C957" s="257"/>
      <c r="D957" s="198"/>
      <c r="E957" s="198"/>
      <c r="F957" s="198"/>
      <c r="G957" s="198"/>
      <c r="H957" s="198"/>
      <c r="I957" s="198"/>
      <c r="J957" s="198"/>
      <c r="K957" s="198"/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</row>
    <row r="958">
      <c r="A958" s="198"/>
      <c r="B958" s="198"/>
      <c r="C958" s="257"/>
      <c r="D958" s="198"/>
      <c r="E958" s="198"/>
      <c r="F958" s="198"/>
      <c r="G958" s="198"/>
      <c r="H958" s="198"/>
      <c r="I958" s="198"/>
      <c r="J958" s="198"/>
      <c r="K958" s="198"/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</row>
    <row r="959">
      <c r="A959" s="198"/>
      <c r="B959" s="198"/>
      <c r="C959" s="257"/>
      <c r="D959" s="198"/>
      <c r="E959" s="198"/>
      <c r="F959" s="198"/>
      <c r="G959" s="198"/>
      <c r="H959" s="198"/>
      <c r="I959" s="198"/>
      <c r="J959" s="198"/>
      <c r="K959" s="198"/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</row>
    <row r="960">
      <c r="A960" s="198"/>
      <c r="B960" s="198"/>
      <c r="C960" s="257"/>
      <c r="D960" s="198"/>
      <c r="E960" s="198"/>
      <c r="F960" s="198"/>
      <c r="G960" s="198"/>
      <c r="H960" s="198"/>
      <c r="I960" s="198"/>
      <c r="J960" s="198"/>
      <c r="K960" s="198"/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</row>
    <row r="961">
      <c r="A961" s="198"/>
      <c r="B961" s="198"/>
      <c r="C961" s="257"/>
      <c r="D961" s="198"/>
      <c r="E961" s="198"/>
      <c r="F961" s="198"/>
      <c r="G961" s="198"/>
      <c r="H961" s="198"/>
      <c r="I961" s="198"/>
      <c r="J961" s="198"/>
      <c r="K961" s="198"/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</row>
    <row r="962">
      <c r="A962" s="198"/>
      <c r="B962" s="198"/>
      <c r="C962" s="257"/>
      <c r="D962" s="198"/>
      <c r="E962" s="198"/>
      <c r="F962" s="198"/>
      <c r="G962" s="198"/>
      <c r="H962" s="198"/>
      <c r="I962" s="198"/>
      <c r="J962" s="198"/>
      <c r="K962" s="198"/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</row>
    <row r="963">
      <c r="A963" s="198"/>
      <c r="B963" s="198"/>
      <c r="C963" s="257"/>
      <c r="D963" s="198"/>
      <c r="E963" s="198"/>
      <c r="F963" s="198"/>
      <c r="G963" s="198"/>
      <c r="H963" s="198"/>
      <c r="I963" s="198"/>
      <c r="J963" s="198"/>
      <c r="K963" s="198"/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</row>
    <row r="964">
      <c r="A964" s="198"/>
      <c r="B964" s="198"/>
      <c r="C964" s="257"/>
      <c r="D964" s="198"/>
      <c r="E964" s="198"/>
      <c r="F964" s="198"/>
      <c r="G964" s="198"/>
      <c r="H964" s="198"/>
      <c r="I964" s="198"/>
      <c r="J964" s="198"/>
      <c r="K964" s="198"/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</row>
    <row r="965">
      <c r="A965" s="198"/>
      <c r="B965" s="198"/>
      <c r="C965" s="257"/>
      <c r="D965" s="198"/>
      <c r="E965" s="198"/>
      <c r="F965" s="198"/>
      <c r="G965" s="198"/>
      <c r="H965" s="198"/>
      <c r="I965" s="198"/>
      <c r="J965" s="198"/>
      <c r="K965" s="198"/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</row>
    <row r="966">
      <c r="A966" s="198"/>
      <c r="B966" s="198"/>
      <c r="C966" s="257"/>
      <c r="D966" s="198"/>
      <c r="E966" s="198"/>
      <c r="F966" s="198"/>
      <c r="G966" s="198"/>
      <c r="H966" s="198"/>
      <c r="I966" s="198"/>
      <c r="J966" s="198"/>
      <c r="K966" s="198"/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</row>
    <row r="967">
      <c r="A967" s="198"/>
      <c r="B967" s="198"/>
      <c r="C967" s="257"/>
      <c r="D967" s="198"/>
      <c r="E967" s="198"/>
      <c r="F967" s="198"/>
      <c r="G967" s="198"/>
      <c r="H967" s="198"/>
      <c r="I967" s="198"/>
      <c r="J967" s="198"/>
      <c r="K967" s="198"/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</row>
    <row r="968">
      <c r="A968" s="198"/>
      <c r="B968" s="198"/>
      <c r="C968" s="257"/>
      <c r="D968" s="198"/>
      <c r="E968" s="198"/>
      <c r="F968" s="198"/>
      <c r="G968" s="198"/>
      <c r="H968" s="198"/>
      <c r="I968" s="198"/>
      <c r="J968" s="198"/>
      <c r="K968" s="198"/>
      <c r="L968" s="198"/>
      <c r="M968" s="198"/>
      <c r="N968" s="198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  <c r="Y968" s="198"/>
      <c r="Z968" s="198"/>
    </row>
    <row r="969">
      <c r="A969" s="198"/>
      <c r="B969" s="198"/>
      <c r="C969" s="257"/>
      <c r="D969" s="198"/>
      <c r="E969" s="198"/>
      <c r="F969" s="198"/>
      <c r="G969" s="198"/>
      <c r="H969" s="198"/>
      <c r="I969" s="198"/>
      <c r="J969" s="198"/>
      <c r="K969" s="198"/>
      <c r="L969" s="198"/>
      <c r="M969" s="198"/>
      <c r="N969" s="198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  <c r="Y969" s="198"/>
      <c r="Z969" s="198"/>
    </row>
    <row r="970">
      <c r="A970" s="198"/>
      <c r="B970" s="198"/>
      <c r="C970" s="257"/>
      <c r="D970" s="198"/>
      <c r="E970" s="198"/>
      <c r="F970" s="198"/>
      <c r="G970" s="198"/>
      <c r="H970" s="198"/>
      <c r="I970" s="198"/>
      <c r="J970" s="198"/>
      <c r="K970" s="198"/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</row>
    <row r="971">
      <c r="A971" s="198"/>
      <c r="B971" s="198"/>
      <c r="C971" s="257"/>
      <c r="D971" s="198"/>
      <c r="E971" s="198"/>
      <c r="F971" s="198"/>
      <c r="G971" s="198"/>
      <c r="H971" s="198"/>
      <c r="I971" s="198"/>
      <c r="J971" s="198"/>
      <c r="K971" s="198"/>
      <c r="L971" s="198"/>
      <c r="M971" s="198"/>
      <c r="N971" s="198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  <c r="Y971" s="198"/>
      <c r="Z971" s="198"/>
    </row>
    <row r="972">
      <c r="A972" s="198"/>
      <c r="B972" s="198"/>
      <c r="C972" s="257"/>
      <c r="D972" s="198"/>
      <c r="E972" s="198"/>
      <c r="F972" s="198"/>
      <c r="G972" s="198"/>
      <c r="H972" s="198"/>
      <c r="I972" s="198"/>
      <c r="J972" s="198"/>
      <c r="K972" s="198"/>
      <c r="L972" s="198"/>
      <c r="M972" s="198"/>
      <c r="N972" s="198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  <c r="Y972" s="198"/>
      <c r="Z972" s="198"/>
    </row>
    <row r="973">
      <c r="A973" s="198"/>
      <c r="B973" s="198"/>
      <c r="C973" s="257"/>
      <c r="D973" s="198"/>
      <c r="E973" s="198"/>
      <c r="F973" s="198"/>
      <c r="G973" s="198"/>
      <c r="H973" s="198"/>
      <c r="I973" s="198"/>
      <c r="J973" s="198"/>
      <c r="K973" s="198"/>
      <c r="L973" s="198"/>
      <c r="M973" s="198"/>
      <c r="N973" s="198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  <c r="Y973" s="198"/>
      <c r="Z973" s="198"/>
    </row>
    <row r="974">
      <c r="A974" s="198"/>
      <c r="B974" s="198"/>
      <c r="C974" s="257"/>
      <c r="D974" s="198"/>
      <c r="E974" s="198"/>
      <c r="F974" s="198"/>
      <c r="G974" s="198"/>
      <c r="H974" s="198"/>
      <c r="I974" s="198"/>
      <c r="J974" s="198"/>
      <c r="K974" s="198"/>
      <c r="L974" s="198"/>
      <c r="M974" s="198"/>
      <c r="N974" s="198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  <c r="Y974" s="198"/>
      <c r="Z974" s="198"/>
    </row>
    <row r="975">
      <c r="A975" s="198"/>
      <c r="B975" s="198"/>
      <c r="C975" s="257"/>
      <c r="D975" s="198"/>
      <c r="E975" s="198"/>
      <c r="F975" s="198"/>
      <c r="G975" s="198"/>
      <c r="H975" s="198"/>
      <c r="I975" s="198"/>
      <c r="J975" s="198"/>
      <c r="K975" s="198"/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  <c r="Z975" s="198"/>
    </row>
    <row r="976">
      <c r="A976" s="198"/>
      <c r="B976" s="198"/>
      <c r="C976" s="257"/>
      <c r="D976" s="198"/>
      <c r="E976" s="198"/>
      <c r="F976" s="198"/>
      <c r="G976" s="198"/>
      <c r="H976" s="198"/>
      <c r="I976" s="198"/>
      <c r="J976" s="198"/>
      <c r="K976" s="198"/>
      <c r="L976" s="198"/>
      <c r="M976" s="198"/>
      <c r="N976" s="198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  <c r="Y976" s="198"/>
      <c r="Z976" s="198"/>
    </row>
    <row r="977">
      <c r="A977" s="198"/>
      <c r="B977" s="198"/>
      <c r="C977" s="257"/>
      <c r="D977" s="198"/>
      <c r="E977" s="198"/>
      <c r="F977" s="198"/>
      <c r="G977" s="198"/>
      <c r="H977" s="198"/>
      <c r="I977" s="198"/>
      <c r="J977" s="198"/>
      <c r="K977" s="198"/>
      <c r="L977" s="198"/>
      <c r="M977" s="198"/>
      <c r="N977" s="198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  <c r="Y977" s="198"/>
      <c r="Z977" s="198"/>
    </row>
    <row r="978">
      <c r="A978" s="198"/>
      <c r="B978" s="198"/>
      <c r="C978" s="257"/>
      <c r="D978" s="198"/>
      <c r="E978" s="198"/>
      <c r="F978" s="198"/>
      <c r="G978" s="198"/>
      <c r="H978" s="198"/>
      <c r="I978" s="198"/>
      <c r="J978" s="198"/>
      <c r="K978" s="198"/>
      <c r="L978" s="198"/>
      <c r="M978" s="198"/>
      <c r="N978" s="198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  <c r="Y978" s="198"/>
      <c r="Z978" s="198"/>
    </row>
    <row r="979">
      <c r="A979" s="198"/>
      <c r="B979" s="198"/>
      <c r="C979" s="257"/>
      <c r="D979" s="198"/>
      <c r="E979" s="198"/>
      <c r="F979" s="198"/>
      <c r="G979" s="198"/>
      <c r="H979" s="198"/>
      <c r="I979" s="198"/>
      <c r="J979" s="198"/>
      <c r="K979" s="198"/>
      <c r="L979" s="198"/>
      <c r="M979" s="198"/>
      <c r="N979" s="198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  <c r="Y979" s="198"/>
      <c r="Z979" s="198"/>
    </row>
    <row r="980">
      <c r="A980" s="198"/>
      <c r="B980" s="198"/>
      <c r="C980" s="257"/>
      <c r="D980" s="198"/>
      <c r="E980" s="198"/>
      <c r="F980" s="198"/>
      <c r="G980" s="198"/>
      <c r="H980" s="198"/>
      <c r="I980" s="198"/>
      <c r="J980" s="198"/>
      <c r="K980" s="198"/>
      <c r="L980" s="198"/>
      <c r="M980" s="198"/>
      <c r="N980" s="198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  <c r="Y980" s="198"/>
      <c r="Z980" s="198"/>
    </row>
    <row r="981">
      <c r="A981" s="198"/>
      <c r="B981" s="198"/>
      <c r="C981" s="257"/>
      <c r="D981" s="198"/>
      <c r="E981" s="198"/>
      <c r="F981" s="198"/>
      <c r="G981" s="198"/>
      <c r="H981" s="198"/>
      <c r="I981" s="198"/>
      <c r="J981" s="198"/>
      <c r="K981" s="198"/>
      <c r="L981" s="198"/>
      <c r="M981" s="198"/>
      <c r="N981" s="198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  <c r="Y981" s="198"/>
      <c r="Z981" s="198"/>
    </row>
    <row r="982">
      <c r="A982" s="198"/>
      <c r="B982" s="198"/>
      <c r="C982" s="257"/>
      <c r="D982" s="198"/>
      <c r="E982" s="198"/>
      <c r="F982" s="198"/>
      <c r="G982" s="198"/>
      <c r="H982" s="198"/>
      <c r="I982" s="198"/>
      <c r="J982" s="198"/>
      <c r="K982" s="198"/>
      <c r="L982" s="198"/>
      <c r="M982" s="198"/>
      <c r="N982" s="198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  <c r="Y982" s="198"/>
      <c r="Z982" s="198"/>
    </row>
    <row r="983">
      <c r="A983" s="198"/>
      <c r="B983" s="198"/>
      <c r="C983" s="257"/>
      <c r="D983" s="198"/>
      <c r="E983" s="198"/>
      <c r="F983" s="198"/>
      <c r="G983" s="198"/>
      <c r="H983" s="198"/>
      <c r="I983" s="198"/>
      <c r="J983" s="198"/>
      <c r="K983" s="198"/>
      <c r="L983" s="198"/>
      <c r="M983" s="198"/>
      <c r="N983" s="198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  <c r="Y983" s="198"/>
      <c r="Z983" s="198"/>
    </row>
    <row r="984">
      <c r="A984" s="198"/>
      <c r="B984" s="198"/>
      <c r="C984" s="257"/>
      <c r="D984" s="198"/>
      <c r="E984" s="198"/>
      <c r="F984" s="198"/>
      <c r="G984" s="198"/>
      <c r="H984" s="198"/>
      <c r="I984" s="198"/>
      <c r="J984" s="198"/>
      <c r="K984" s="198"/>
      <c r="L984" s="198"/>
      <c r="M984" s="198"/>
      <c r="N984" s="198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  <c r="Y984" s="198"/>
      <c r="Z984" s="198"/>
    </row>
    <row r="985">
      <c r="A985" s="198"/>
      <c r="B985" s="198"/>
      <c r="C985" s="257"/>
      <c r="D985" s="198"/>
      <c r="E985" s="198"/>
      <c r="F985" s="198"/>
      <c r="G985" s="198"/>
      <c r="H985" s="198"/>
      <c r="I985" s="198"/>
      <c r="J985" s="198"/>
      <c r="K985" s="198"/>
      <c r="L985" s="198"/>
      <c r="M985" s="198"/>
      <c r="N985" s="198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  <c r="Y985" s="198"/>
      <c r="Z985" s="198"/>
    </row>
    <row r="986">
      <c r="A986" s="198"/>
      <c r="B986" s="198"/>
      <c r="C986" s="257"/>
      <c r="D986" s="198"/>
      <c r="E986" s="198"/>
      <c r="F986" s="198"/>
      <c r="G986" s="198"/>
      <c r="H986" s="198"/>
      <c r="I986" s="198"/>
      <c r="J986" s="198"/>
      <c r="K986" s="198"/>
      <c r="L986" s="198"/>
      <c r="M986" s="198"/>
      <c r="N986" s="198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  <c r="Y986" s="198"/>
      <c r="Z986" s="198"/>
    </row>
    <row r="987">
      <c r="A987" s="198"/>
      <c r="B987" s="198"/>
      <c r="C987" s="257"/>
      <c r="D987" s="198"/>
      <c r="E987" s="198"/>
      <c r="F987" s="198"/>
      <c r="G987" s="198"/>
      <c r="H987" s="198"/>
      <c r="I987" s="198"/>
      <c r="J987" s="198"/>
      <c r="K987" s="198"/>
      <c r="L987" s="198"/>
      <c r="M987" s="198"/>
      <c r="N987" s="198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  <c r="Y987" s="198"/>
      <c r="Z987" s="198"/>
    </row>
    <row r="988">
      <c r="A988" s="198"/>
      <c r="B988" s="198"/>
      <c r="C988" s="257"/>
      <c r="D988" s="198"/>
      <c r="E988" s="198"/>
      <c r="F988" s="198"/>
      <c r="G988" s="198"/>
      <c r="H988" s="198"/>
      <c r="I988" s="198"/>
      <c r="J988" s="198"/>
      <c r="K988" s="198"/>
      <c r="L988" s="198"/>
      <c r="M988" s="198"/>
      <c r="N988" s="198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  <c r="Y988" s="198"/>
      <c r="Z988" s="198"/>
    </row>
    <row r="989">
      <c r="A989" s="198"/>
      <c r="B989" s="198"/>
      <c r="C989" s="257"/>
      <c r="D989" s="198"/>
      <c r="E989" s="198"/>
      <c r="F989" s="198"/>
      <c r="G989" s="198"/>
      <c r="H989" s="198"/>
      <c r="I989" s="198"/>
      <c r="J989" s="198"/>
      <c r="K989" s="198"/>
      <c r="L989" s="198"/>
      <c r="M989" s="198"/>
      <c r="N989" s="198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  <c r="Y989" s="198"/>
      <c r="Z989" s="198"/>
    </row>
    <row r="990">
      <c r="A990" s="198"/>
      <c r="B990" s="198"/>
      <c r="C990" s="257"/>
      <c r="D990" s="198"/>
      <c r="E990" s="198"/>
      <c r="F990" s="198"/>
      <c r="G990" s="198"/>
      <c r="H990" s="198"/>
      <c r="I990" s="198"/>
      <c r="J990" s="198"/>
      <c r="K990" s="198"/>
      <c r="L990" s="198"/>
      <c r="M990" s="198"/>
      <c r="N990" s="198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  <c r="Y990" s="198"/>
      <c r="Z990" s="198"/>
    </row>
    <row r="991">
      <c r="A991" s="198"/>
      <c r="B991" s="198"/>
      <c r="C991" s="257"/>
      <c r="D991" s="198"/>
      <c r="E991" s="198"/>
      <c r="F991" s="198"/>
      <c r="G991" s="198"/>
      <c r="H991" s="198"/>
      <c r="I991" s="198"/>
      <c r="J991" s="198"/>
      <c r="K991" s="198"/>
      <c r="L991" s="198"/>
      <c r="M991" s="198"/>
      <c r="N991" s="198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  <c r="Y991" s="198"/>
      <c r="Z991" s="198"/>
    </row>
    <row r="992">
      <c r="A992" s="198"/>
      <c r="B992" s="198"/>
      <c r="C992" s="257"/>
      <c r="D992" s="198"/>
      <c r="E992" s="198"/>
      <c r="F992" s="198"/>
      <c r="G992" s="198"/>
      <c r="H992" s="198"/>
      <c r="I992" s="198"/>
      <c r="J992" s="198"/>
      <c r="K992" s="198"/>
      <c r="L992" s="198"/>
      <c r="M992" s="198"/>
      <c r="N992" s="198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  <c r="Y992" s="198"/>
      <c r="Z992" s="198"/>
    </row>
    <row r="993">
      <c r="A993" s="198"/>
      <c r="B993" s="198"/>
      <c r="C993" s="257"/>
      <c r="D993" s="198"/>
      <c r="E993" s="198"/>
      <c r="F993" s="198"/>
      <c r="G993" s="198"/>
      <c r="H993" s="198"/>
      <c r="I993" s="198"/>
      <c r="J993" s="198"/>
      <c r="K993" s="198"/>
      <c r="L993" s="198"/>
      <c r="M993" s="198"/>
      <c r="N993" s="198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  <c r="Y993" s="198"/>
      <c r="Z993" s="198"/>
    </row>
    <row r="994">
      <c r="A994" s="198"/>
      <c r="B994" s="198"/>
      <c r="C994" s="257"/>
      <c r="D994" s="198"/>
      <c r="E994" s="198"/>
      <c r="F994" s="198"/>
      <c r="G994" s="198"/>
      <c r="H994" s="198"/>
      <c r="I994" s="198"/>
      <c r="J994" s="198"/>
      <c r="K994" s="198"/>
      <c r="L994" s="198"/>
      <c r="M994" s="198"/>
      <c r="N994" s="198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  <c r="Y994" s="198"/>
      <c r="Z994" s="198"/>
    </row>
    <row r="995">
      <c r="A995" s="198"/>
      <c r="B995" s="198"/>
      <c r="C995" s="257"/>
      <c r="D995" s="198"/>
      <c r="E995" s="198"/>
      <c r="F995" s="198"/>
      <c r="G995" s="198"/>
      <c r="H995" s="198"/>
      <c r="I995" s="198"/>
      <c r="J995" s="198"/>
      <c r="K995" s="198"/>
      <c r="L995" s="198"/>
      <c r="M995" s="198"/>
      <c r="N995" s="198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  <c r="Y995" s="198"/>
      <c r="Z995" s="198"/>
    </row>
    <row r="996">
      <c r="A996" s="198"/>
      <c r="B996" s="198"/>
      <c r="C996" s="257"/>
      <c r="D996" s="198"/>
      <c r="E996" s="198"/>
      <c r="F996" s="198"/>
      <c r="G996" s="198"/>
      <c r="H996" s="198"/>
      <c r="I996" s="198"/>
      <c r="J996" s="198"/>
      <c r="K996" s="198"/>
      <c r="L996" s="198"/>
      <c r="M996" s="198"/>
      <c r="N996" s="198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  <c r="Y996" s="198"/>
      <c r="Z996" s="198"/>
    </row>
    <row r="997">
      <c r="A997" s="198"/>
      <c r="B997" s="198"/>
      <c r="C997" s="257"/>
      <c r="D997" s="198"/>
      <c r="E997" s="198"/>
      <c r="F997" s="198"/>
      <c r="G997" s="198"/>
      <c r="H997" s="198"/>
      <c r="I997" s="198"/>
      <c r="J997" s="198"/>
      <c r="K997" s="198"/>
      <c r="L997" s="198"/>
      <c r="M997" s="198"/>
      <c r="N997" s="198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  <c r="Y997" s="198"/>
      <c r="Z997" s="198"/>
    </row>
    <row r="998">
      <c r="A998" s="198"/>
      <c r="B998" s="198"/>
      <c r="C998" s="257"/>
      <c r="D998" s="198"/>
      <c r="E998" s="198"/>
      <c r="F998" s="198"/>
      <c r="G998" s="198"/>
      <c r="H998" s="198"/>
      <c r="I998" s="198"/>
      <c r="J998" s="198"/>
      <c r="K998" s="198"/>
      <c r="L998" s="198"/>
      <c r="M998" s="198"/>
      <c r="N998" s="198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  <c r="Y998" s="198"/>
      <c r="Z998" s="198"/>
    </row>
    <row r="999">
      <c r="A999" s="198"/>
      <c r="B999" s="198"/>
      <c r="C999" s="257"/>
      <c r="D999" s="198"/>
      <c r="E999" s="198"/>
      <c r="F999" s="198"/>
      <c r="G999" s="198"/>
      <c r="H999" s="198"/>
      <c r="I999" s="198"/>
      <c r="J999" s="198"/>
      <c r="K999" s="198"/>
      <c r="L999" s="198"/>
      <c r="M999" s="198"/>
      <c r="N999" s="198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  <c r="Y999" s="198"/>
      <c r="Z999" s="198"/>
    </row>
    <row r="1000">
      <c r="A1000" s="198"/>
      <c r="B1000" s="198"/>
      <c r="C1000" s="257"/>
      <c r="D1000" s="198"/>
      <c r="E1000" s="198"/>
      <c r="F1000" s="198"/>
      <c r="G1000" s="198"/>
      <c r="H1000" s="198"/>
      <c r="I1000" s="198"/>
      <c r="J1000" s="198"/>
      <c r="K1000" s="198"/>
      <c r="L1000" s="198"/>
      <c r="M1000" s="198"/>
      <c r="N1000" s="198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  <c r="Y1000" s="198"/>
      <c r="Z1000" s="198"/>
    </row>
    <row r="1001">
      <c r="A1001" s="198"/>
      <c r="B1001" s="198"/>
      <c r="C1001" s="257"/>
      <c r="D1001" s="198"/>
      <c r="E1001" s="198"/>
      <c r="F1001" s="198"/>
      <c r="G1001" s="198"/>
      <c r="H1001" s="198"/>
      <c r="I1001" s="198"/>
      <c r="J1001" s="198"/>
      <c r="K1001" s="198"/>
      <c r="L1001" s="198"/>
      <c r="M1001" s="198"/>
      <c r="N1001" s="198"/>
      <c r="O1001" s="198"/>
      <c r="P1001" s="198"/>
      <c r="Q1001" s="198"/>
      <c r="R1001" s="198"/>
      <c r="S1001" s="198"/>
      <c r="T1001" s="198"/>
      <c r="U1001" s="198"/>
      <c r="V1001" s="198"/>
      <c r="W1001" s="198"/>
      <c r="X1001" s="198"/>
      <c r="Y1001" s="198"/>
      <c r="Z1001" s="198"/>
    </row>
    <row r="1002">
      <c r="A1002" s="198"/>
      <c r="B1002" s="198"/>
      <c r="C1002" s="257"/>
      <c r="D1002" s="198"/>
      <c r="E1002" s="198"/>
      <c r="F1002" s="198"/>
      <c r="G1002" s="198"/>
      <c r="H1002" s="198"/>
      <c r="I1002" s="198"/>
      <c r="J1002" s="198"/>
      <c r="K1002" s="198"/>
      <c r="L1002" s="198"/>
      <c r="M1002" s="198"/>
      <c r="N1002" s="198"/>
      <c r="O1002" s="198"/>
      <c r="P1002" s="198"/>
      <c r="Q1002" s="198"/>
      <c r="R1002" s="198"/>
      <c r="S1002" s="198"/>
      <c r="T1002" s="198"/>
      <c r="U1002" s="198"/>
      <c r="V1002" s="198"/>
      <c r="W1002" s="198"/>
      <c r="X1002" s="198"/>
      <c r="Y1002" s="198"/>
      <c r="Z1002" s="198"/>
    </row>
    <row r="1003">
      <c r="A1003" s="198"/>
      <c r="B1003" s="198"/>
      <c r="C1003" s="257"/>
      <c r="D1003" s="198"/>
      <c r="E1003" s="198"/>
      <c r="F1003" s="198"/>
      <c r="G1003" s="198"/>
      <c r="H1003" s="198"/>
      <c r="I1003" s="198"/>
      <c r="J1003" s="198"/>
      <c r="K1003" s="198"/>
      <c r="L1003" s="198"/>
      <c r="M1003" s="198"/>
      <c r="N1003" s="198"/>
      <c r="O1003" s="198"/>
      <c r="P1003" s="198"/>
      <c r="Q1003" s="198"/>
      <c r="R1003" s="198"/>
      <c r="S1003" s="198"/>
      <c r="T1003" s="198"/>
      <c r="U1003" s="198"/>
      <c r="V1003" s="198"/>
      <c r="W1003" s="198"/>
      <c r="X1003" s="198"/>
      <c r="Y1003" s="198"/>
      <c r="Z1003" s="198"/>
    </row>
    <row r="1004">
      <c r="A1004" s="198"/>
      <c r="B1004" s="198"/>
      <c r="C1004" s="257"/>
      <c r="D1004" s="198"/>
      <c r="E1004" s="198"/>
      <c r="F1004" s="198"/>
      <c r="G1004" s="198"/>
      <c r="H1004" s="198"/>
      <c r="I1004" s="198"/>
      <c r="J1004" s="198"/>
      <c r="K1004" s="198"/>
      <c r="L1004" s="198"/>
      <c r="M1004" s="198"/>
      <c r="N1004" s="198"/>
      <c r="O1004" s="198"/>
      <c r="P1004" s="198"/>
      <c r="Q1004" s="198"/>
      <c r="R1004" s="198"/>
      <c r="S1004" s="198"/>
      <c r="T1004" s="198"/>
      <c r="U1004" s="198"/>
      <c r="V1004" s="198"/>
      <c r="W1004" s="198"/>
      <c r="X1004" s="198"/>
      <c r="Y1004" s="198"/>
      <c r="Z1004" s="198"/>
    </row>
    <row r="1005">
      <c r="A1005" s="198"/>
      <c r="B1005" s="198"/>
      <c r="C1005" s="257"/>
      <c r="D1005" s="198"/>
      <c r="E1005" s="198"/>
      <c r="F1005" s="198"/>
      <c r="G1005" s="198"/>
      <c r="H1005" s="198"/>
      <c r="I1005" s="198"/>
      <c r="J1005" s="198"/>
      <c r="K1005" s="198"/>
      <c r="L1005" s="198"/>
      <c r="M1005" s="198"/>
      <c r="N1005" s="198"/>
      <c r="O1005" s="198"/>
      <c r="P1005" s="198"/>
      <c r="Q1005" s="198"/>
      <c r="R1005" s="198"/>
      <c r="S1005" s="198"/>
      <c r="T1005" s="198"/>
      <c r="U1005" s="198"/>
      <c r="V1005" s="198"/>
      <c r="W1005" s="198"/>
      <c r="X1005" s="198"/>
      <c r="Y1005" s="198"/>
      <c r="Z1005" s="198"/>
    </row>
    <row r="1006">
      <c r="A1006" s="198"/>
      <c r="B1006" s="198"/>
      <c r="C1006" s="257"/>
      <c r="D1006" s="198"/>
      <c r="E1006" s="198"/>
      <c r="F1006" s="198"/>
      <c r="G1006" s="198"/>
      <c r="H1006" s="198"/>
      <c r="I1006" s="198"/>
      <c r="J1006" s="198"/>
      <c r="K1006" s="198"/>
      <c r="L1006" s="198"/>
      <c r="M1006" s="198"/>
      <c r="N1006" s="198"/>
      <c r="O1006" s="198"/>
      <c r="P1006" s="198"/>
      <c r="Q1006" s="198"/>
      <c r="R1006" s="198"/>
      <c r="S1006" s="198"/>
      <c r="T1006" s="198"/>
      <c r="U1006" s="198"/>
      <c r="V1006" s="198"/>
      <c r="W1006" s="198"/>
      <c r="X1006" s="198"/>
      <c r="Y1006" s="198"/>
      <c r="Z1006" s="198"/>
    </row>
    <row r="1007">
      <c r="A1007" s="198"/>
      <c r="B1007" s="198"/>
      <c r="C1007" s="257"/>
      <c r="D1007" s="198"/>
      <c r="E1007" s="198"/>
      <c r="F1007" s="198"/>
      <c r="G1007" s="198"/>
      <c r="H1007" s="198"/>
      <c r="I1007" s="198"/>
      <c r="J1007" s="198"/>
      <c r="K1007" s="198"/>
      <c r="L1007" s="198"/>
      <c r="M1007" s="198"/>
      <c r="N1007" s="198"/>
      <c r="O1007" s="198"/>
      <c r="P1007" s="198"/>
      <c r="Q1007" s="198"/>
      <c r="R1007" s="198"/>
      <c r="S1007" s="198"/>
      <c r="T1007" s="198"/>
      <c r="U1007" s="198"/>
      <c r="V1007" s="198"/>
      <c r="W1007" s="198"/>
      <c r="X1007" s="198"/>
      <c r="Y1007" s="198"/>
      <c r="Z1007" s="198"/>
    </row>
    <row r="1008">
      <c r="A1008" s="198"/>
      <c r="B1008" s="198"/>
      <c r="C1008" s="257"/>
      <c r="D1008" s="198"/>
      <c r="E1008" s="198"/>
      <c r="F1008" s="198"/>
      <c r="G1008" s="198"/>
      <c r="H1008" s="198"/>
      <c r="I1008" s="198"/>
      <c r="J1008" s="198"/>
      <c r="K1008" s="198"/>
      <c r="L1008" s="198"/>
      <c r="M1008" s="198"/>
      <c r="N1008" s="198"/>
      <c r="O1008" s="198"/>
      <c r="P1008" s="198"/>
      <c r="Q1008" s="198"/>
      <c r="R1008" s="198"/>
      <c r="S1008" s="198"/>
      <c r="T1008" s="198"/>
      <c r="U1008" s="198"/>
      <c r="V1008" s="198"/>
      <c r="W1008" s="198"/>
      <c r="X1008" s="198"/>
      <c r="Y1008" s="198"/>
      <c r="Z1008" s="198"/>
    </row>
    <row r="1009">
      <c r="A1009" s="198"/>
      <c r="B1009" s="198"/>
      <c r="C1009" s="257"/>
      <c r="D1009" s="198"/>
      <c r="E1009" s="198"/>
      <c r="F1009" s="198"/>
      <c r="G1009" s="198"/>
      <c r="H1009" s="198"/>
      <c r="I1009" s="198"/>
      <c r="J1009" s="198"/>
      <c r="K1009" s="198"/>
      <c r="L1009" s="198"/>
      <c r="M1009" s="198"/>
      <c r="N1009" s="198"/>
      <c r="O1009" s="198"/>
      <c r="P1009" s="198"/>
      <c r="Q1009" s="198"/>
      <c r="R1009" s="198"/>
      <c r="S1009" s="198"/>
      <c r="T1009" s="198"/>
      <c r="U1009" s="198"/>
      <c r="V1009" s="198"/>
      <c r="W1009" s="198"/>
      <c r="X1009" s="198"/>
      <c r="Y1009" s="198"/>
      <c r="Z1009" s="198"/>
    </row>
    <row r="1010">
      <c r="A1010" s="198"/>
      <c r="B1010" s="198"/>
      <c r="C1010" s="257"/>
      <c r="D1010" s="198"/>
      <c r="E1010" s="198"/>
      <c r="F1010" s="198"/>
      <c r="G1010" s="198"/>
      <c r="H1010" s="198"/>
      <c r="I1010" s="198"/>
      <c r="J1010" s="198"/>
      <c r="K1010" s="198"/>
      <c r="L1010" s="198"/>
      <c r="M1010" s="198"/>
      <c r="N1010" s="198"/>
      <c r="O1010" s="198"/>
      <c r="P1010" s="198"/>
      <c r="Q1010" s="198"/>
      <c r="R1010" s="198"/>
      <c r="S1010" s="198"/>
      <c r="T1010" s="198"/>
      <c r="U1010" s="198"/>
      <c r="V1010" s="198"/>
      <c r="W1010" s="198"/>
      <c r="X1010" s="198"/>
      <c r="Y1010" s="198"/>
      <c r="Z1010" s="198"/>
    </row>
    <row r="1011">
      <c r="A1011" s="198"/>
      <c r="B1011" s="198"/>
      <c r="C1011" s="257"/>
      <c r="D1011" s="198"/>
      <c r="E1011" s="198"/>
      <c r="F1011" s="198"/>
      <c r="G1011" s="198"/>
      <c r="H1011" s="198"/>
      <c r="I1011" s="198"/>
      <c r="J1011" s="198"/>
      <c r="K1011" s="198"/>
      <c r="L1011" s="198"/>
      <c r="M1011" s="198"/>
      <c r="N1011" s="198"/>
      <c r="O1011" s="198"/>
      <c r="P1011" s="198"/>
      <c r="Q1011" s="198"/>
      <c r="R1011" s="198"/>
      <c r="S1011" s="198"/>
      <c r="T1011" s="198"/>
      <c r="U1011" s="198"/>
      <c r="V1011" s="198"/>
      <c r="W1011" s="198"/>
      <c r="X1011" s="198"/>
      <c r="Y1011" s="198"/>
      <c r="Z1011" s="198"/>
    </row>
    <row r="1012">
      <c r="A1012" s="198"/>
      <c r="B1012" s="198"/>
      <c r="C1012" s="257"/>
      <c r="D1012" s="198"/>
      <c r="E1012" s="198"/>
      <c r="F1012" s="198"/>
      <c r="G1012" s="198"/>
      <c r="H1012" s="198"/>
      <c r="I1012" s="198"/>
      <c r="J1012" s="198"/>
      <c r="K1012" s="198"/>
      <c r="L1012" s="198"/>
      <c r="M1012" s="198"/>
      <c r="N1012" s="198"/>
      <c r="O1012" s="198"/>
      <c r="P1012" s="198"/>
      <c r="Q1012" s="198"/>
      <c r="R1012" s="198"/>
      <c r="S1012" s="198"/>
      <c r="T1012" s="198"/>
      <c r="U1012" s="198"/>
      <c r="V1012" s="198"/>
      <c r="W1012" s="198"/>
      <c r="X1012" s="198"/>
      <c r="Y1012" s="198"/>
      <c r="Z1012" s="198"/>
    </row>
    <row r="1013">
      <c r="A1013" s="198"/>
      <c r="B1013" s="198"/>
      <c r="C1013" s="257"/>
      <c r="D1013" s="198"/>
      <c r="E1013" s="198"/>
      <c r="F1013" s="198"/>
      <c r="G1013" s="198"/>
      <c r="H1013" s="198"/>
      <c r="I1013" s="198"/>
      <c r="J1013" s="198"/>
      <c r="K1013" s="198"/>
      <c r="L1013" s="198"/>
      <c r="M1013" s="198"/>
      <c r="N1013" s="198"/>
      <c r="O1013" s="198"/>
      <c r="P1013" s="198"/>
      <c r="Q1013" s="198"/>
      <c r="R1013" s="198"/>
      <c r="S1013" s="198"/>
      <c r="T1013" s="198"/>
      <c r="U1013" s="198"/>
      <c r="V1013" s="198"/>
      <c r="W1013" s="198"/>
      <c r="X1013" s="198"/>
      <c r="Y1013" s="198"/>
      <c r="Z1013" s="198"/>
    </row>
    <row r="1014">
      <c r="A1014" s="198"/>
      <c r="B1014" s="198"/>
      <c r="C1014" s="257"/>
      <c r="D1014" s="198"/>
      <c r="E1014" s="198"/>
      <c r="F1014" s="198"/>
      <c r="G1014" s="198"/>
      <c r="H1014" s="198"/>
      <c r="I1014" s="198"/>
      <c r="J1014" s="198"/>
      <c r="K1014" s="198"/>
      <c r="L1014" s="198"/>
      <c r="M1014" s="198"/>
      <c r="N1014" s="198"/>
      <c r="O1014" s="198"/>
      <c r="P1014" s="198"/>
      <c r="Q1014" s="198"/>
      <c r="R1014" s="198"/>
      <c r="S1014" s="198"/>
      <c r="T1014" s="198"/>
      <c r="U1014" s="198"/>
      <c r="V1014" s="198"/>
      <c r="W1014" s="198"/>
      <c r="X1014" s="198"/>
      <c r="Y1014" s="198"/>
      <c r="Z1014" s="198"/>
    </row>
    <row r="1015">
      <c r="A1015" s="198"/>
      <c r="B1015" s="198"/>
      <c r="C1015" s="257"/>
      <c r="D1015" s="198"/>
      <c r="E1015" s="198"/>
      <c r="F1015" s="198"/>
      <c r="G1015" s="198"/>
      <c r="H1015" s="198"/>
      <c r="I1015" s="198"/>
      <c r="J1015" s="198"/>
      <c r="K1015" s="198"/>
      <c r="L1015" s="198"/>
      <c r="M1015" s="198"/>
      <c r="N1015" s="198"/>
      <c r="O1015" s="198"/>
      <c r="P1015" s="198"/>
      <c r="Q1015" s="198"/>
      <c r="R1015" s="198"/>
      <c r="S1015" s="198"/>
      <c r="T1015" s="198"/>
      <c r="U1015" s="198"/>
      <c r="V1015" s="198"/>
      <c r="W1015" s="198"/>
      <c r="X1015" s="198"/>
      <c r="Y1015" s="198"/>
      <c r="Z1015" s="198"/>
    </row>
    <row r="1016">
      <c r="A1016" s="198"/>
      <c r="B1016" s="198"/>
      <c r="C1016" s="257"/>
      <c r="D1016" s="198"/>
      <c r="E1016" s="198"/>
      <c r="F1016" s="198"/>
      <c r="G1016" s="198"/>
      <c r="H1016" s="198"/>
      <c r="I1016" s="198"/>
      <c r="J1016" s="198"/>
      <c r="K1016" s="198"/>
      <c r="L1016" s="198"/>
      <c r="M1016" s="198"/>
      <c r="N1016" s="198"/>
      <c r="O1016" s="198"/>
      <c r="P1016" s="198"/>
      <c r="Q1016" s="198"/>
      <c r="R1016" s="198"/>
      <c r="S1016" s="198"/>
      <c r="T1016" s="198"/>
      <c r="U1016" s="198"/>
      <c r="V1016" s="198"/>
      <c r="W1016" s="198"/>
      <c r="X1016" s="198"/>
      <c r="Y1016" s="198"/>
      <c r="Z1016" s="198"/>
    </row>
    <row r="1017">
      <c r="A1017" s="198"/>
      <c r="B1017" s="198"/>
      <c r="C1017" s="257"/>
      <c r="D1017" s="198"/>
      <c r="E1017" s="198"/>
      <c r="F1017" s="198"/>
      <c r="G1017" s="198"/>
      <c r="H1017" s="198"/>
      <c r="I1017" s="198"/>
      <c r="J1017" s="198"/>
      <c r="K1017" s="198"/>
      <c r="L1017" s="198"/>
      <c r="M1017" s="198"/>
      <c r="N1017" s="198"/>
      <c r="O1017" s="198"/>
      <c r="P1017" s="198"/>
      <c r="Q1017" s="198"/>
      <c r="R1017" s="198"/>
      <c r="S1017" s="198"/>
      <c r="T1017" s="198"/>
      <c r="U1017" s="198"/>
      <c r="V1017" s="198"/>
      <c r="W1017" s="198"/>
      <c r="X1017" s="198"/>
      <c r="Y1017" s="198"/>
      <c r="Z1017" s="198"/>
    </row>
    <row r="1018">
      <c r="A1018" s="198"/>
      <c r="B1018" s="198"/>
      <c r="C1018" s="257"/>
      <c r="D1018" s="198"/>
      <c r="E1018" s="198"/>
      <c r="F1018" s="198"/>
      <c r="G1018" s="198"/>
      <c r="H1018" s="198"/>
      <c r="I1018" s="198"/>
      <c r="J1018" s="198"/>
      <c r="K1018" s="198"/>
      <c r="L1018" s="198"/>
      <c r="M1018" s="198"/>
      <c r="N1018" s="198"/>
      <c r="O1018" s="198"/>
      <c r="P1018" s="198"/>
      <c r="Q1018" s="198"/>
      <c r="R1018" s="198"/>
      <c r="S1018" s="198"/>
      <c r="T1018" s="198"/>
      <c r="U1018" s="198"/>
      <c r="V1018" s="198"/>
      <c r="W1018" s="198"/>
      <c r="X1018" s="198"/>
      <c r="Y1018" s="198"/>
      <c r="Z1018" s="198"/>
    </row>
    <row r="1019">
      <c r="A1019" s="198"/>
      <c r="B1019" s="198"/>
      <c r="C1019" s="257"/>
      <c r="D1019" s="198"/>
      <c r="E1019" s="198"/>
      <c r="F1019" s="198"/>
      <c r="G1019" s="198"/>
      <c r="H1019" s="198"/>
      <c r="I1019" s="198"/>
      <c r="J1019" s="198"/>
      <c r="K1019" s="198"/>
      <c r="L1019" s="198"/>
      <c r="M1019" s="198"/>
      <c r="N1019" s="198"/>
      <c r="O1019" s="198"/>
      <c r="P1019" s="198"/>
      <c r="Q1019" s="198"/>
      <c r="R1019" s="198"/>
      <c r="S1019" s="198"/>
      <c r="T1019" s="198"/>
      <c r="U1019" s="198"/>
      <c r="V1019" s="198"/>
      <c r="W1019" s="198"/>
      <c r="X1019" s="198"/>
      <c r="Y1019" s="198"/>
      <c r="Z1019" s="198"/>
    </row>
    <row r="1020">
      <c r="A1020" s="198"/>
      <c r="B1020" s="198"/>
      <c r="C1020" s="257"/>
      <c r="D1020" s="198"/>
      <c r="E1020" s="198"/>
      <c r="F1020" s="198"/>
      <c r="G1020" s="198"/>
      <c r="H1020" s="198"/>
      <c r="I1020" s="198"/>
      <c r="J1020" s="198"/>
      <c r="K1020" s="198"/>
      <c r="L1020" s="198"/>
      <c r="M1020" s="198"/>
      <c r="N1020" s="198"/>
      <c r="O1020" s="198"/>
      <c r="P1020" s="198"/>
      <c r="Q1020" s="198"/>
      <c r="R1020" s="198"/>
      <c r="S1020" s="198"/>
      <c r="T1020" s="198"/>
      <c r="U1020" s="198"/>
      <c r="V1020" s="198"/>
      <c r="W1020" s="198"/>
      <c r="X1020" s="198"/>
      <c r="Y1020" s="198"/>
      <c r="Z1020" s="198"/>
    </row>
    <row r="1021">
      <c r="A1021" s="198"/>
      <c r="B1021" s="198"/>
      <c r="C1021" s="257"/>
      <c r="D1021" s="198"/>
      <c r="E1021" s="198"/>
      <c r="F1021" s="198"/>
      <c r="G1021" s="198"/>
      <c r="H1021" s="198"/>
      <c r="I1021" s="198"/>
      <c r="J1021" s="198"/>
      <c r="K1021" s="198"/>
      <c r="L1021" s="198"/>
      <c r="M1021" s="198"/>
      <c r="N1021" s="198"/>
      <c r="O1021" s="198"/>
      <c r="P1021" s="198"/>
      <c r="Q1021" s="198"/>
      <c r="R1021" s="198"/>
      <c r="S1021" s="198"/>
      <c r="T1021" s="198"/>
      <c r="U1021" s="198"/>
      <c r="V1021" s="198"/>
      <c r="W1021" s="198"/>
      <c r="X1021" s="198"/>
      <c r="Y1021" s="198"/>
      <c r="Z1021" s="198"/>
    </row>
    <row r="1022">
      <c r="A1022" s="198"/>
      <c r="B1022" s="198"/>
      <c r="C1022" s="257"/>
      <c r="D1022" s="198"/>
      <c r="E1022" s="198"/>
      <c r="F1022" s="198"/>
      <c r="G1022" s="198"/>
      <c r="H1022" s="198"/>
      <c r="I1022" s="198"/>
      <c r="J1022" s="198"/>
      <c r="K1022" s="198"/>
      <c r="L1022" s="198"/>
      <c r="M1022" s="198"/>
      <c r="N1022" s="198"/>
      <c r="O1022" s="198"/>
      <c r="P1022" s="198"/>
      <c r="Q1022" s="198"/>
      <c r="R1022" s="198"/>
      <c r="S1022" s="198"/>
      <c r="T1022" s="198"/>
      <c r="U1022" s="198"/>
      <c r="V1022" s="198"/>
      <c r="W1022" s="198"/>
      <c r="X1022" s="198"/>
      <c r="Y1022" s="198"/>
      <c r="Z1022" s="198"/>
    </row>
    <row r="1023">
      <c r="A1023" s="198"/>
      <c r="B1023" s="198"/>
      <c r="C1023" s="257"/>
      <c r="D1023" s="198"/>
      <c r="E1023" s="198"/>
      <c r="F1023" s="198"/>
      <c r="G1023" s="198"/>
      <c r="H1023" s="198"/>
      <c r="I1023" s="198"/>
      <c r="J1023" s="198"/>
      <c r="K1023" s="198"/>
      <c r="L1023" s="198"/>
      <c r="M1023" s="198"/>
      <c r="N1023" s="198"/>
      <c r="O1023" s="198"/>
      <c r="P1023" s="198"/>
      <c r="Q1023" s="198"/>
      <c r="R1023" s="198"/>
      <c r="S1023" s="198"/>
      <c r="T1023" s="198"/>
      <c r="U1023" s="198"/>
      <c r="V1023" s="198"/>
      <c r="W1023" s="198"/>
      <c r="X1023" s="198"/>
      <c r="Y1023" s="198"/>
      <c r="Z1023" s="198"/>
    </row>
    <row r="1024">
      <c r="A1024" s="198"/>
      <c r="B1024" s="198"/>
      <c r="C1024" s="257"/>
      <c r="D1024" s="198"/>
      <c r="E1024" s="198"/>
      <c r="F1024" s="198"/>
      <c r="G1024" s="198"/>
      <c r="H1024" s="198"/>
      <c r="I1024" s="198"/>
      <c r="J1024" s="198"/>
      <c r="K1024" s="198"/>
      <c r="L1024" s="198"/>
      <c r="M1024" s="198"/>
      <c r="N1024" s="198"/>
      <c r="O1024" s="198"/>
      <c r="P1024" s="198"/>
      <c r="Q1024" s="198"/>
      <c r="R1024" s="198"/>
      <c r="S1024" s="198"/>
      <c r="T1024" s="198"/>
      <c r="U1024" s="198"/>
      <c r="V1024" s="198"/>
      <c r="W1024" s="198"/>
      <c r="X1024" s="198"/>
      <c r="Y1024" s="198"/>
      <c r="Z1024" s="198"/>
    </row>
    <row r="1025">
      <c r="A1025" s="198"/>
      <c r="B1025" s="198"/>
      <c r="C1025" s="257"/>
      <c r="D1025" s="198"/>
      <c r="E1025" s="198"/>
      <c r="F1025" s="198"/>
      <c r="G1025" s="198"/>
      <c r="H1025" s="198"/>
      <c r="I1025" s="198"/>
      <c r="J1025" s="198"/>
      <c r="K1025" s="198"/>
      <c r="L1025" s="198"/>
      <c r="M1025" s="198"/>
      <c r="N1025" s="198"/>
      <c r="O1025" s="198"/>
      <c r="P1025" s="198"/>
      <c r="Q1025" s="198"/>
      <c r="R1025" s="198"/>
      <c r="S1025" s="198"/>
      <c r="T1025" s="198"/>
      <c r="U1025" s="198"/>
      <c r="V1025" s="198"/>
      <c r="W1025" s="198"/>
      <c r="X1025" s="198"/>
      <c r="Y1025" s="198"/>
      <c r="Z1025" s="198"/>
    </row>
    <row r="1026">
      <c r="A1026" s="198"/>
      <c r="B1026" s="198"/>
      <c r="C1026" s="257"/>
      <c r="D1026" s="198"/>
      <c r="E1026" s="198"/>
      <c r="F1026" s="198"/>
      <c r="G1026" s="198"/>
      <c r="H1026" s="198"/>
      <c r="I1026" s="198"/>
      <c r="J1026" s="198"/>
      <c r="K1026" s="198"/>
      <c r="L1026" s="198"/>
      <c r="M1026" s="198"/>
      <c r="N1026" s="198"/>
      <c r="O1026" s="198"/>
      <c r="P1026" s="198"/>
      <c r="Q1026" s="198"/>
      <c r="R1026" s="198"/>
      <c r="S1026" s="198"/>
      <c r="T1026" s="198"/>
      <c r="U1026" s="198"/>
      <c r="V1026" s="198"/>
      <c r="W1026" s="198"/>
      <c r="X1026" s="198"/>
      <c r="Y1026" s="198"/>
      <c r="Z1026" s="198"/>
    </row>
    <row r="1027">
      <c r="A1027" s="198"/>
      <c r="B1027" s="198"/>
      <c r="C1027" s="257"/>
      <c r="D1027" s="198"/>
      <c r="E1027" s="198"/>
      <c r="F1027" s="198"/>
      <c r="G1027" s="198"/>
      <c r="H1027" s="198"/>
      <c r="I1027" s="198"/>
      <c r="J1027" s="198"/>
      <c r="K1027" s="198"/>
      <c r="L1027" s="198"/>
      <c r="M1027" s="198"/>
      <c r="N1027" s="198"/>
      <c r="O1027" s="198"/>
      <c r="P1027" s="198"/>
      <c r="Q1027" s="198"/>
      <c r="R1027" s="198"/>
      <c r="S1027" s="198"/>
      <c r="T1027" s="198"/>
      <c r="U1027" s="198"/>
      <c r="V1027" s="198"/>
      <c r="W1027" s="198"/>
      <c r="X1027" s="198"/>
      <c r="Y1027" s="198"/>
      <c r="Z1027" s="198"/>
    </row>
    <row r="1028">
      <c r="A1028" s="198"/>
      <c r="B1028" s="198"/>
      <c r="C1028" s="257"/>
      <c r="D1028" s="198"/>
      <c r="E1028" s="198"/>
      <c r="F1028" s="198"/>
      <c r="G1028" s="198"/>
      <c r="H1028" s="198"/>
      <c r="I1028" s="198"/>
      <c r="J1028" s="198"/>
      <c r="K1028" s="198"/>
      <c r="L1028" s="198"/>
      <c r="M1028" s="198"/>
      <c r="N1028" s="198"/>
      <c r="O1028" s="198"/>
      <c r="P1028" s="198"/>
      <c r="Q1028" s="198"/>
      <c r="R1028" s="198"/>
      <c r="S1028" s="198"/>
      <c r="T1028" s="198"/>
      <c r="U1028" s="198"/>
      <c r="V1028" s="198"/>
      <c r="W1028" s="198"/>
      <c r="X1028" s="198"/>
      <c r="Y1028" s="198"/>
      <c r="Z1028" s="198"/>
    </row>
    <row r="1029">
      <c r="A1029" s="198"/>
      <c r="B1029" s="198"/>
      <c r="C1029" s="257"/>
      <c r="D1029" s="198"/>
      <c r="E1029" s="198"/>
      <c r="F1029" s="198"/>
      <c r="G1029" s="198"/>
      <c r="H1029" s="198"/>
      <c r="I1029" s="198"/>
      <c r="J1029" s="198"/>
      <c r="K1029" s="198"/>
      <c r="L1029" s="198"/>
      <c r="M1029" s="198"/>
      <c r="N1029" s="198"/>
      <c r="O1029" s="198"/>
      <c r="P1029" s="198"/>
      <c r="Q1029" s="198"/>
      <c r="R1029" s="198"/>
      <c r="S1029" s="198"/>
      <c r="T1029" s="198"/>
      <c r="U1029" s="198"/>
      <c r="V1029" s="198"/>
      <c r="W1029" s="198"/>
      <c r="X1029" s="198"/>
      <c r="Y1029" s="198"/>
      <c r="Z1029" s="198"/>
    </row>
    <row r="1030">
      <c r="A1030" s="198"/>
      <c r="B1030" s="198"/>
      <c r="C1030" s="257"/>
      <c r="D1030" s="198"/>
      <c r="E1030" s="198"/>
      <c r="F1030" s="198"/>
      <c r="G1030" s="198"/>
      <c r="H1030" s="198"/>
      <c r="I1030" s="198"/>
      <c r="J1030" s="198"/>
      <c r="K1030" s="198"/>
      <c r="L1030" s="198"/>
      <c r="M1030" s="198"/>
      <c r="N1030" s="198"/>
      <c r="O1030" s="198"/>
      <c r="P1030" s="198"/>
      <c r="Q1030" s="198"/>
      <c r="R1030" s="198"/>
      <c r="S1030" s="198"/>
      <c r="T1030" s="198"/>
      <c r="U1030" s="198"/>
      <c r="V1030" s="198"/>
      <c r="W1030" s="198"/>
      <c r="X1030" s="198"/>
      <c r="Y1030" s="198"/>
      <c r="Z1030" s="198"/>
    </row>
    <row r="1031">
      <c r="A1031" s="198"/>
      <c r="B1031" s="198"/>
      <c r="C1031" s="257"/>
      <c r="D1031" s="198"/>
      <c r="E1031" s="198"/>
      <c r="F1031" s="198"/>
      <c r="G1031" s="198"/>
      <c r="H1031" s="198"/>
      <c r="I1031" s="198"/>
      <c r="J1031" s="198"/>
      <c r="K1031" s="198"/>
      <c r="L1031" s="198"/>
      <c r="M1031" s="198"/>
      <c r="N1031" s="198"/>
      <c r="O1031" s="198"/>
      <c r="P1031" s="198"/>
      <c r="Q1031" s="198"/>
      <c r="R1031" s="198"/>
      <c r="S1031" s="198"/>
      <c r="T1031" s="198"/>
      <c r="U1031" s="198"/>
      <c r="V1031" s="198"/>
      <c r="W1031" s="198"/>
      <c r="X1031" s="198"/>
      <c r="Y1031" s="198"/>
      <c r="Z1031" s="198"/>
    </row>
    <row r="1032">
      <c r="A1032" s="198"/>
      <c r="B1032" s="198"/>
      <c r="C1032" s="257"/>
      <c r="D1032" s="198"/>
      <c r="E1032" s="198"/>
      <c r="F1032" s="198"/>
      <c r="G1032" s="198"/>
      <c r="H1032" s="198"/>
      <c r="I1032" s="198"/>
      <c r="J1032" s="198"/>
      <c r="K1032" s="198"/>
      <c r="L1032" s="198"/>
      <c r="M1032" s="198"/>
      <c r="N1032" s="198"/>
      <c r="O1032" s="198"/>
      <c r="P1032" s="198"/>
      <c r="Q1032" s="198"/>
      <c r="R1032" s="198"/>
      <c r="S1032" s="198"/>
      <c r="T1032" s="198"/>
      <c r="U1032" s="198"/>
      <c r="V1032" s="198"/>
      <c r="W1032" s="198"/>
      <c r="X1032" s="198"/>
      <c r="Y1032" s="198"/>
      <c r="Z1032" s="198"/>
    </row>
    <row r="1033">
      <c r="A1033" s="198"/>
      <c r="B1033" s="198"/>
      <c r="C1033" s="257"/>
      <c r="D1033" s="198"/>
      <c r="E1033" s="198"/>
      <c r="F1033" s="198"/>
      <c r="G1033" s="198"/>
      <c r="H1033" s="198"/>
      <c r="I1033" s="198"/>
      <c r="J1033" s="198"/>
      <c r="K1033" s="198"/>
      <c r="L1033" s="198"/>
      <c r="M1033" s="198"/>
      <c r="N1033" s="198"/>
      <c r="O1033" s="198"/>
      <c r="P1033" s="198"/>
      <c r="Q1033" s="198"/>
      <c r="R1033" s="198"/>
      <c r="S1033" s="198"/>
      <c r="T1033" s="198"/>
      <c r="U1033" s="198"/>
      <c r="V1033" s="198"/>
      <c r="W1033" s="198"/>
      <c r="X1033" s="198"/>
      <c r="Y1033" s="198"/>
      <c r="Z1033" s="198"/>
    </row>
    <row r="1034">
      <c r="A1034" s="198"/>
      <c r="B1034" s="198"/>
      <c r="C1034" s="257"/>
      <c r="D1034" s="198"/>
      <c r="E1034" s="198"/>
      <c r="F1034" s="198"/>
      <c r="G1034" s="198"/>
      <c r="H1034" s="198"/>
      <c r="I1034" s="198"/>
      <c r="J1034" s="198"/>
      <c r="K1034" s="198"/>
      <c r="L1034" s="198"/>
      <c r="M1034" s="198"/>
      <c r="N1034" s="198"/>
      <c r="O1034" s="198"/>
      <c r="P1034" s="198"/>
      <c r="Q1034" s="198"/>
      <c r="R1034" s="198"/>
      <c r="S1034" s="198"/>
      <c r="T1034" s="198"/>
      <c r="U1034" s="198"/>
      <c r="V1034" s="198"/>
      <c r="W1034" s="198"/>
      <c r="X1034" s="198"/>
      <c r="Y1034" s="198"/>
      <c r="Z1034" s="198"/>
    </row>
    <row r="1035">
      <c r="A1035" s="198"/>
      <c r="B1035" s="198"/>
      <c r="C1035" s="257"/>
      <c r="D1035" s="198"/>
      <c r="E1035" s="198"/>
      <c r="F1035" s="198"/>
      <c r="G1035" s="198"/>
      <c r="H1035" s="198"/>
      <c r="I1035" s="198"/>
      <c r="J1035" s="198"/>
      <c r="K1035" s="198"/>
      <c r="L1035" s="198"/>
      <c r="M1035" s="198"/>
      <c r="N1035" s="198"/>
      <c r="O1035" s="198"/>
      <c r="P1035" s="198"/>
      <c r="Q1035" s="198"/>
      <c r="R1035" s="198"/>
      <c r="S1035" s="198"/>
      <c r="T1035" s="198"/>
      <c r="U1035" s="198"/>
      <c r="V1035" s="198"/>
      <c r="W1035" s="198"/>
      <c r="X1035" s="198"/>
      <c r="Y1035" s="198"/>
      <c r="Z1035" s="198"/>
    </row>
    <row r="1036">
      <c r="A1036" s="198"/>
      <c r="B1036" s="198"/>
      <c r="C1036" s="257"/>
      <c r="D1036" s="198"/>
      <c r="E1036" s="198"/>
      <c r="F1036" s="198"/>
      <c r="G1036" s="198"/>
      <c r="H1036" s="198"/>
      <c r="I1036" s="198"/>
      <c r="J1036" s="198"/>
      <c r="K1036" s="198"/>
      <c r="L1036" s="198"/>
      <c r="M1036" s="198"/>
      <c r="N1036" s="198"/>
      <c r="O1036" s="198"/>
      <c r="P1036" s="198"/>
      <c r="Q1036" s="198"/>
      <c r="R1036" s="198"/>
      <c r="S1036" s="198"/>
      <c r="T1036" s="198"/>
      <c r="U1036" s="198"/>
      <c r="V1036" s="198"/>
      <c r="W1036" s="198"/>
      <c r="X1036" s="198"/>
      <c r="Y1036" s="198"/>
      <c r="Z1036" s="198"/>
    </row>
    <row r="1037">
      <c r="A1037" s="198"/>
      <c r="B1037" s="198"/>
      <c r="C1037" s="257"/>
      <c r="D1037" s="198"/>
      <c r="E1037" s="198"/>
      <c r="F1037" s="198"/>
      <c r="G1037" s="198"/>
      <c r="H1037" s="198"/>
      <c r="I1037" s="198"/>
      <c r="J1037" s="198"/>
      <c r="K1037" s="198"/>
      <c r="L1037" s="198"/>
      <c r="M1037" s="198"/>
      <c r="N1037" s="198"/>
      <c r="O1037" s="198"/>
      <c r="P1037" s="198"/>
      <c r="Q1037" s="198"/>
      <c r="R1037" s="198"/>
      <c r="S1037" s="198"/>
      <c r="T1037" s="198"/>
      <c r="U1037" s="198"/>
      <c r="V1037" s="198"/>
      <c r="W1037" s="198"/>
      <c r="X1037" s="198"/>
      <c r="Y1037" s="198"/>
      <c r="Z1037" s="198"/>
    </row>
    <row r="1038">
      <c r="A1038" s="198"/>
      <c r="B1038" s="198"/>
      <c r="C1038" s="257"/>
      <c r="D1038" s="198"/>
      <c r="E1038" s="198"/>
      <c r="F1038" s="198"/>
      <c r="G1038" s="198"/>
      <c r="H1038" s="198"/>
      <c r="I1038" s="198"/>
      <c r="J1038" s="198"/>
      <c r="K1038" s="198"/>
      <c r="L1038" s="198"/>
      <c r="M1038" s="198"/>
      <c r="N1038" s="198"/>
      <c r="O1038" s="198"/>
      <c r="P1038" s="198"/>
      <c r="Q1038" s="198"/>
      <c r="R1038" s="198"/>
      <c r="S1038" s="198"/>
      <c r="T1038" s="198"/>
      <c r="U1038" s="198"/>
      <c r="V1038" s="198"/>
      <c r="W1038" s="198"/>
      <c r="X1038" s="198"/>
      <c r="Y1038" s="198"/>
      <c r="Z1038" s="198"/>
    </row>
    <row r="1039">
      <c r="A1039" s="198"/>
      <c r="B1039" s="198"/>
      <c r="C1039" s="257"/>
      <c r="D1039" s="198"/>
      <c r="E1039" s="198"/>
      <c r="F1039" s="198"/>
      <c r="G1039" s="198"/>
      <c r="H1039" s="198"/>
      <c r="I1039" s="198"/>
      <c r="J1039" s="198"/>
      <c r="K1039" s="198"/>
      <c r="L1039" s="198"/>
      <c r="M1039" s="198"/>
      <c r="N1039" s="198"/>
      <c r="O1039" s="198"/>
      <c r="P1039" s="198"/>
      <c r="Q1039" s="198"/>
      <c r="R1039" s="198"/>
      <c r="S1039" s="198"/>
      <c r="T1039" s="198"/>
      <c r="U1039" s="198"/>
      <c r="V1039" s="198"/>
      <c r="W1039" s="198"/>
      <c r="X1039" s="198"/>
      <c r="Y1039" s="198"/>
      <c r="Z1039" s="198"/>
    </row>
    <row r="1040">
      <c r="A1040" s="198"/>
      <c r="B1040" s="198"/>
      <c r="C1040" s="198"/>
      <c r="D1040" s="198"/>
      <c r="E1040" s="198"/>
      <c r="F1040" s="198"/>
      <c r="G1040" s="198"/>
      <c r="H1040" s="198"/>
      <c r="I1040" s="198"/>
      <c r="J1040" s="198"/>
      <c r="K1040" s="198"/>
      <c r="L1040" s="198"/>
      <c r="M1040" s="198"/>
      <c r="N1040" s="198"/>
      <c r="O1040" s="198"/>
      <c r="P1040" s="198"/>
      <c r="Q1040" s="198"/>
      <c r="R1040" s="198"/>
      <c r="S1040" s="198"/>
      <c r="T1040" s="198"/>
      <c r="U1040" s="198"/>
      <c r="V1040" s="198"/>
      <c r="W1040" s="198"/>
      <c r="X1040" s="198"/>
      <c r="Y1040" s="198"/>
      <c r="Z1040" s="198"/>
    </row>
    <row r="1041">
      <c r="A1041" s="198"/>
      <c r="B1041" s="198"/>
      <c r="C1041" s="198"/>
      <c r="D1041" s="198"/>
      <c r="E1041" s="198"/>
      <c r="F1041" s="198"/>
      <c r="G1041" s="198"/>
      <c r="H1041" s="198"/>
      <c r="I1041" s="198"/>
      <c r="J1041" s="198"/>
      <c r="K1041" s="198"/>
      <c r="L1041" s="198"/>
      <c r="M1041" s="198"/>
      <c r="N1041" s="198"/>
      <c r="O1041" s="198"/>
      <c r="P1041" s="198"/>
      <c r="Q1041" s="198"/>
      <c r="R1041" s="198"/>
      <c r="S1041" s="198"/>
      <c r="T1041" s="198"/>
      <c r="U1041" s="198"/>
      <c r="V1041" s="198"/>
      <c r="W1041" s="198"/>
      <c r="X1041" s="198"/>
      <c r="Y1041" s="198"/>
      <c r="Z1041" s="198"/>
    </row>
    <row r="1042">
      <c r="A1042" s="198"/>
      <c r="B1042" s="198"/>
      <c r="C1042" s="198"/>
      <c r="D1042" s="198"/>
      <c r="E1042" s="198"/>
      <c r="F1042" s="198"/>
      <c r="G1042" s="198"/>
      <c r="H1042" s="198"/>
      <c r="I1042" s="198"/>
      <c r="J1042" s="198"/>
      <c r="K1042" s="198"/>
      <c r="L1042" s="198"/>
      <c r="M1042" s="198"/>
      <c r="N1042" s="198"/>
      <c r="O1042" s="198"/>
      <c r="P1042" s="198"/>
      <c r="Q1042" s="198"/>
      <c r="R1042" s="198"/>
      <c r="S1042" s="198"/>
      <c r="T1042" s="198"/>
      <c r="U1042" s="198"/>
      <c r="V1042" s="198"/>
      <c r="W1042" s="198"/>
      <c r="X1042" s="198"/>
      <c r="Y1042" s="198"/>
      <c r="Z1042" s="198"/>
    </row>
    <row r="1043">
      <c r="A1043" s="198"/>
      <c r="B1043" s="198"/>
      <c r="C1043" s="198"/>
      <c r="D1043" s="198"/>
      <c r="E1043" s="198"/>
      <c r="F1043" s="198"/>
      <c r="G1043" s="198"/>
      <c r="H1043" s="198"/>
      <c r="I1043" s="198"/>
      <c r="J1043" s="198"/>
      <c r="K1043" s="198"/>
      <c r="L1043" s="198"/>
      <c r="M1043" s="198"/>
      <c r="N1043" s="198"/>
      <c r="O1043" s="198"/>
      <c r="P1043" s="198"/>
      <c r="Q1043" s="198"/>
      <c r="R1043" s="198"/>
      <c r="S1043" s="198"/>
      <c r="T1043" s="198"/>
      <c r="U1043" s="198"/>
      <c r="V1043" s="198"/>
      <c r="W1043" s="198"/>
      <c r="X1043" s="198"/>
      <c r="Y1043" s="198"/>
      <c r="Z1043" s="198"/>
    </row>
    <row r="1044">
      <c r="A1044" s="198"/>
      <c r="B1044" s="198"/>
      <c r="C1044" s="198"/>
      <c r="D1044" s="198"/>
      <c r="E1044" s="198"/>
      <c r="F1044" s="198"/>
      <c r="G1044" s="198"/>
      <c r="H1044" s="198"/>
      <c r="I1044" s="198"/>
      <c r="J1044" s="198"/>
      <c r="K1044" s="198"/>
      <c r="L1044" s="198"/>
      <c r="M1044" s="198"/>
      <c r="N1044" s="198"/>
      <c r="O1044" s="198"/>
      <c r="P1044" s="198"/>
      <c r="Q1044" s="198"/>
      <c r="R1044" s="198"/>
      <c r="S1044" s="198"/>
      <c r="T1044" s="198"/>
      <c r="U1044" s="198"/>
      <c r="V1044" s="198"/>
      <c r="W1044" s="198"/>
      <c r="X1044" s="198"/>
      <c r="Y1044" s="198"/>
      <c r="Z1044" s="198"/>
    </row>
    <row r="1045">
      <c r="A1045" s="198"/>
      <c r="B1045" s="198"/>
      <c r="C1045" s="198"/>
      <c r="D1045" s="198"/>
      <c r="E1045" s="198"/>
      <c r="F1045" s="198"/>
      <c r="G1045" s="198"/>
      <c r="H1045" s="198"/>
      <c r="I1045" s="198"/>
      <c r="J1045" s="198"/>
      <c r="K1045" s="198"/>
      <c r="L1045" s="198"/>
      <c r="M1045" s="198"/>
      <c r="N1045" s="198"/>
      <c r="O1045" s="198"/>
      <c r="P1045" s="198"/>
      <c r="Q1045" s="198"/>
      <c r="R1045" s="198"/>
      <c r="S1045" s="198"/>
      <c r="T1045" s="198"/>
      <c r="U1045" s="198"/>
      <c r="V1045" s="198"/>
      <c r="W1045" s="198"/>
      <c r="X1045" s="198"/>
      <c r="Y1045" s="198"/>
      <c r="Z1045" s="198"/>
    </row>
    <row r="1046">
      <c r="A1046" s="198"/>
      <c r="B1046" s="198"/>
      <c r="C1046" s="198"/>
      <c r="D1046" s="198"/>
      <c r="E1046" s="198"/>
      <c r="F1046" s="198"/>
      <c r="G1046" s="198"/>
      <c r="H1046" s="198"/>
      <c r="I1046" s="198"/>
      <c r="J1046" s="198"/>
      <c r="K1046" s="198"/>
      <c r="L1046" s="198"/>
      <c r="M1046" s="198"/>
      <c r="N1046" s="198"/>
      <c r="O1046" s="198"/>
      <c r="P1046" s="198"/>
      <c r="Q1046" s="198"/>
      <c r="R1046" s="198"/>
      <c r="S1046" s="198"/>
      <c r="T1046" s="198"/>
      <c r="U1046" s="198"/>
      <c r="V1046" s="198"/>
      <c r="W1046" s="198"/>
      <c r="X1046" s="198"/>
      <c r="Y1046" s="198"/>
      <c r="Z1046" s="198"/>
    </row>
    <row r="1047">
      <c r="A1047" s="198"/>
      <c r="B1047" s="198"/>
      <c r="C1047" s="198"/>
      <c r="D1047" s="198"/>
      <c r="E1047" s="198"/>
      <c r="F1047" s="198"/>
      <c r="G1047" s="198"/>
      <c r="H1047" s="198"/>
      <c r="I1047" s="198"/>
      <c r="J1047" s="198"/>
      <c r="K1047" s="198"/>
      <c r="L1047" s="198"/>
      <c r="M1047" s="198"/>
      <c r="N1047" s="198"/>
      <c r="O1047" s="198"/>
      <c r="P1047" s="198"/>
      <c r="Q1047" s="198"/>
      <c r="R1047" s="198"/>
      <c r="S1047" s="198"/>
      <c r="T1047" s="198"/>
      <c r="U1047" s="198"/>
      <c r="V1047" s="198"/>
      <c r="W1047" s="198"/>
      <c r="X1047" s="198"/>
      <c r="Y1047" s="198"/>
      <c r="Z1047" s="198"/>
    </row>
    <row r="1048">
      <c r="A1048" s="198"/>
      <c r="B1048" s="198"/>
      <c r="C1048" s="198"/>
      <c r="D1048" s="198"/>
      <c r="E1048" s="198"/>
      <c r="F1048" s="198"/>
      <c r="G1048" s="198"/>
      <c r="H1048" s="198"/>
      <c r="I1048" s="198"/>
      <c r="J1048" s="198"/>
      <c r="K1048" s="198"/>
      <c r="L1048" s="198"/>
      <c r="M1048" s="198"/>
      <c r="N1048" s="198"/>
      <c r="O1048" s="198"/>
      <c r="P1048" s="198"/>
      <c r="Q1048" s="198"/>
      <c r="R1048" s="198"/>
      <c r="S1048" s="198"/>
      <c r="T1048" s="198"/>
      <c r="U1048" s="198"/>
      <c r="V1048" s="198"/>
      <c r="W1048" s="198"/>
      <c r="X1048" s="198"/>
      <c r="Y1048" s="198"/>
      <c r="Z1048" s="198"/>
    </row>
    <row r="1049">
      <c r="A1049" s="198"/>
      <c r="B1049" s="198"/>
      <c r="C1049" s="198"/>
      <c r="D1049" s="198"/>
      <c r="E1049" s="198"/>
      <c r="F1049" s="198"/>
      <c r="G1049" s="198"/>
      <c r="H1049" s="198"/>
      <c r="I1049" s="198"/>
      <c r="J1049" s="198"/>
      <c r="K1049" s="198"/>
      <c r="L1049" s="198"/>
      <c r="M1049" s="198"/>
      <c r="N1049" s="198"/>
      <c r="O1049" s="198"/>
      <c r="P1049" s="198"/>
      <c r="Q1049" s="198"/>
      <c r="R1049" s="198"/>
      <c r="S1049" s="198"/>
      <c r="T1049" s="198"/>
      <c r="U1049" s="198"/>
      <c r="V1049" s="198"/>
      <c r="W1049" s="198"/>
      <c r="X1049" s="198"/>
      <c r="Y1049" s="198"/>
      <c r="Z1049" s="198"/>
    </row>
    <row r="1050">
      <c r="A1050" s="198"/>
      <c r="B1050" s="198"/>
      <c r="C1050" s="198"/>
      <c r="D1050" s="198"/>
      <c r="E1050" s="198"/>
      <c r="F1050" s="198"/>
      <c r="G1050" s="198"/>
      <c r="H1050" s="198"/>
      <c r="I1050" s="198"/>
      <c r="J1050" s="198"/>
      <c r="K1050" s="198"/>
      <c r="L1050" s="198"/>
      <c r="M1050" s="198"/>
      <c r="N1050" s="198"/>
      <c r="O1050" s="198"/>
      <c r="P1050" s="198"/>
      <c r="Q1050" s="198"/>
      <c r="R1050" s="198"/>
      <c r="S1050" s="198"/>
      <c r="T1050" s="198"/>
      <c r="U1050" s="198"/>
      <c r="V1050" s="198"/>
      <c r="W1050" s="198"/>
      <c r="X1050" s="198"/>
      <c r="Y1050" s="198"/>
      <c r="Z1050" s="198"/>
    </row>
  </sheetData>
  <hyperlinks>
    <hyperlink r:id="rId2" ref="I2"/>
  </hyperlinks>
  <drawing r:id="rId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28.29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8" t="s">
        <v>637</v>
      </c>
      <c r="B3" s="3" t="s">
        <v>638</v>
      </c>
      <c r="C3" s="4">
        <v>0.110560855</v>
      </c>
      <c r="D3" s="6" t="s">
        <v>6</v>
      </c>
    </row>
    <row r="4">
      <c r="A4" s="269" t="s">
        <v>643</v>
      </c>
      <c r="B4" s="3"/>
      <c r="C4" s="270">
        <v>0.0</v>
      </c>
    </row>
    <row r="5">
      <c r="A5" s="269" t="s">
        <v>646</v>
      </c>
      <c r="B5" s="3"/>
      <c r="C5" s="270">
        <v>0.0</v>
      </c>
    </row>
    <row r="6">
      <c r="A6" s="8" t="s">
        <v>651</v>
      </c>
      <c r="B6" s="3" t="s">
        <v>652</v>
      </c>
      <c r="C6" s="4">
        <v>0.520630485</v>
      </c>
    </row>
    <row r="7">
      <c r="A7" s="8" t="s">
        <v>669</v>
      </c>
      <c r="B7" s="3" t="s">
        <v>670</v>
      </c>
      <c r="C7" s="4">
        <v>6.0838E-4</v>
      </c>
    </row>
    <row r="8">
      <c r="A8" s="8" t="s">
        <v>671</v>
      </c>
      <c r="B8" s="3" t="s">
        <v>672</v>
      </c>
      <c r="C8" s="4">
        <v>1.05746036</v>
      </c>
    </row>
    <row r="9">
      <c r="A9" s="269" t="s">
        <v>673</v>
      </c>
      <c r="B9" s="271" t="s">
        <v>672</v>
      </c>
      <c r="C9" s="4">
        <v>1.05746036</v>
      </c>
    </row>
    <row r="10">
      <c r="A10" s="8" t="s">
        <v>674</v>
      </c>
      <c r="B10" s="3" t="s">
        <v>675</v>
      </c>
      <c r="C10" s="4">
        <v>0.83300877</v>
      </c>
    </row>
    <row r="11">
      <c r="A11" s="8" t="s">
        <v>680</v>
      </c>
      <c r="B11" s="3" t="s">
        <v>681</v>
      </c>
      <c r="C11" s="4">
        <v>0.6966619150000001</v>
      </c>
    </row>
    <row r="12">
      <c r="A12" s="8" t="s">
        <v>682</v>
      </c>
      <c r="B12" s="3" t="s">
        <v>681</v>
      </c>
      <c r="C12" s="4">
        <v>1.3732010000000001</v>
      </c>
    </row>
    <row r="13">
      <c r="A13" s="8" t="s">
        <v>11</v>
      </c>
      <c r="B13" s="3" t="s">
        <v>688</v>
      </c>
      <c r="C13" s="4">
        <v>1.9949519500000001</v>
      </c>
    </row>
    <row r="14">
      <c r="A14" s="8" t="s">
        <v>689</v>
      </c>
      <c r="B14" s="3" t="s">
        <v>688</v>
      </c>
      <c r="C14" s="4">
        <v>8.0389058</v>
      </c>
    </row>
    <row r="15">
      <c r="A15" s="7" t="s">
        <v>690</v>
      </c>
      <c r="B15" s="3" t="s">
        <v>691</v>
      </c>
      <c r="C15" s="4">
        <v>0.6381817949999999</v>
      </c>
    </row>
    <row r="16">
      <c r="A16" s="8" t="s">
        <v>692</v>
      </c>
      <c r="B16" s="3" t="s">
        <v>691</v>
      </c>
      <c r="C16" s="4">
        <v>1.605</v>
      </c>
    </row>
    <row r="17">
      <c r="A17" s="8" t="s">
        <v>693</v>
      </c>
      <c r="B17" s="3" t="s">
        <v>694</v>
      </c>
      <c r="C17" s="4">
        <v>0.29</v>
      </c>
    </row>
    <row r="18">
      <c r="A18" s="8" t="s">
        <v>695</v>
      </c>
      <c r="B18" s="3" t="s">
        <v>696</v>
      </c>
      <c r="C18" s="4">
        <v>0.365</v>
      </c>
    </row>
    <row r="19">
      <c r="A19" s="269" t="s">
        <v>697</v>
      </c>
      <c r="B19" s="272" t="s">
        <v>696</v>
      </c>
      <c r="C19" s="4"/>
    </row>
    <row r="20">
      <c r="A20" s="8" t="s">
        <v>698</v>
      </c>
      <c r="B20" s="3" t="s">
        <v>699</v>
      </c>
      <c r="C20" s="4">
        <v>0.056157895</v>
      </c>
    </row>
    <row r="21">
      <c r="A21" s="8" t="s">
        <v>700</v>
      </c>
      <c r="B21" s="3" t="s">
        <v>701</v>
      </c>
      <c r="C21" s="4">
        <v>0.13</v>
      </c>
    </row>
    <row r="22">
      <c r="A22" s="8" t="s">
        <v>702</v>
      </c>
      <c r="B22" s="3" t="s">
        <v>703</v>
      </c>
      <c r="C22" s="4"/>
    </row>
    <row r="23">
      <c r="A23" s="8" t="s">
        <v>704</v>
      </c>
      <c r="B23" s="3" t="s">
        <v>705</v>
      </c>
      <c r="C23" s="4">
        <v>8.545</v>
      </c>
    </row>
    <row r="24">
      <c r="A24" s="8" t="s">
        <v>707</v>
      </c>
      <c r="B24" s="3" t="s">
        <v>705</v>
      </c>
      <c r="C24" s="4">
        <v>3.7829256</v>
      </c>
    </row>
    <row r="25">
      <c r="A25" s="8" t="s">
        <v>9</v>
      </c>
      <c r="B25" s="3" t="s">
        <v>708</v>
      </c>
      <c r="C25" s="4">
        <v>4.7271459799999995</v>
      </c>
    </row>
    <row r="26">
      <c r="A26" s="8" t="s">
        <v>709</v>
      </c>
      <c r="B26" s="3" t="s">
        <v>708</v>
      </c>
      <c r="C26" s="4">
        <v>9.19</v>
      </c>
    </row>
    <row r="27">
      <c r="A27" s="271" t="s">
        <v>710</v>
      </c>
      <c r="B27" s="3"/>
      <c r="C27" s="4"/>
    </row>
    <row r="28">
      <c r="A28" s="8" t="s">
        <v>711</v>
      </c>
      <c r="B28" s="3" t="s">
        <v>712</v>
      </c>
      <c r="C28" s="4">
        <v>2.2182368400000003</v>
      </c>
    </row>
    <row r="29">
      <c r="A29" s="8" t="s">
        <v>713</v>
      </c>
      <c r="B29" s="3" t="s">
        <v>712</v>
      </c>
      <c r="C29" s="4">
        <v>2.2182368400000003</v>
      </c>
    </row>
    <row r="30">
      <c r="A30" s="8" t="s">
        <v>719</v>
      </c>
      <c r="B30" s="3" t="s">
        <v>720</v>
      </c>
      <c r="C30" s="4">
        <v>0.031120835</v>
      </c>
    </row>
    <row r="31">
      <c r="A31" s="8" t="s">
        <v>721</v>
      </c>
      <c r="B31" s="3" t="s">
        <v>722</v>
      </c>
      <c r="C31" s="4">
        <v>1.0681774499999999</v>
      </c>
    </row>
    <row r="32">
      <c r="A32" s="8" t="s">
        <v>723</v>
      </c>
      <c r="B32" s="3" t="s">
        <v>724</v>
      </c>
      <c r="C32" s="4">
        <v>6.0226752</v>
      </c>
    </row>
    <row r="33">
      <c r="A33" s="8" t="s">
        <v>725</v>
      </c>
      <c r="B33" s="3" t="s">
        <v>726</v>
      </c>
      <c r="C33" s="4">
        <v>0.150924345</v>
      </c>
    </row>
    <row r="34">
      <c r="A34" s="8" t="s">
        <v>727</v>
      </c>
      <c r="B34" s="3" t="s">
        <v>726</v>
      </c>
      <c r="C34" s="4">
        <v>0.150924345</v>
      </c>
    </row>
    <row r="35">
      <c r="A35" s="8" t="s">
        <v>732</v>
      </c>
      <c r="B35" s="3" t="s">
        <v>733</v>
      </c>
      <c r="C35" s="4">
        <v>0.054913815000000005</v>
      </c>
    </row>
    <row r="36">
      <c r="A36" s="8" t="s">
        <v>734</v>
      </c>
      <c r="B36" s="3" t="s">
        <v>735</v>
      </c>
      <c r="C36" s="4">
        <v>1.543201</v>
      </c>
    </row>
    <row r="37">
      <c r="A37" s="269" t="s">
        <v>736</v>
      </c>
      <c r="B37" s="3"/>
      <c r="C37" s="4">
        <v>0.40597478</v>
      </c>
    </row>
    <row r="38">
      <c r="A38" s="269" t="s">
        <v>738</v>
      </c>
      <c r="B38" s="3"/>
      <c r="C38" s="4">
        <v>0.40597478</v>
      </c>
    </row>
    <row r="39">
      <c r="A39" s="8" t="s">
        <v>741</v>
      </c>
      <c r="B39" s="3" t="s">
        <v>742</v>
      </c>
      <c r="C39" s="4">
        <v>0.17689737000000003</v>
      </c>
    </row>
    <row r="40">
      <c r="A40" s="8" t="s">
        <v>745</v>
      </c>
      <c r="B40" s="3" t="s">
        <v>746</v>
      </c>
      <c r="C40" s="4">
        <v>0.007019735000000001</v>
      </c>
    </row>
    <row r="41">
      <c r="A41" s="269" t="s">
        <v>747</v>
      </c>
      <c r="B41" s="271" t="s">
        <v>748</v>
      </c>
      <c r="C41" s="4"/>
    </row>
    <row r="42">
      <c r="A42" s="269" t="s">
        <v>749</v>
      </c>
      <c r="B42" s="272" t="s">
        <v>750</v>
      </c>
      <c r="C42" s="4">
        <v>3.486469295</v>
      </c>
    </row>
    <row r="43">
      <c r="A43" s="8" t="s">
        <v>751</v>
      </c>
      <c r="B43" s="3" t="s">
        <v>752</v>
      </c>
      <c r="C43" s="4">
        <v>0.12713765</v>
      </c>
    </row>
    <row r="44">
      <c r="A44" s="8" t="s">
        <v>757</v>
      </c>
      <c r="B44" s="3" t="s">
        <v>758</v>
      </c>
      <c r="C44" s="4">
        <v>0.051470825000000005</v>
      </c>
    </row>
    <row r="45">
      <c r="A45" s="8" t="s">
        <v>765</v>
      </c>
      <c r="B45" s="3" t="s">
        <v>766</v>
      </c>
      <c r="C45" s="4">
        <v>0.529907555</v>
      </c>
    </row>
    <row r="46">
      <c r="A46" s="8" t="s">
        <v>767</v>
      </c>
      <c r="B46" s="3" t="s">
        <v>766</v>
      </c>
      <c r="C46" s="4">
        <v>8.4280308</v>
      </c>
    </row>
    <row r="47">
      <c r="A47" s="8" t="s">
        <v>768</v>
      </c>
      <c r="B47" s="3" t="s">
        <v>769</v>
      </c>
      <c r="C47" s="4">
        <v>0.134490625</v>
      </c>
    </row>
    <row r="48">
      <c r="A48" s="8" t="s">
        <v>768</v>
      </c>
      <c r="B48" s="3" t="s">
        <v>769</v>
      </c>
      <c r="C48" s="4">
        <v>0.134490625</v>
      </c>
    </row>
    <row r="49">
      <c r="A49" s="8" t="s">
        <v>14</v>
      </c>
      <c r="B49" s="3" t="s">
        <v>772</v>
      </c>
      <c r="C49" s="4">
        <v>0.14</v>
      </c>
    </row>
    <row r="50">
      <c r="A50" s="8" t="s">
        <v>16</v>
      </c>
      <c r="B50" s="3" t="s">
        <v>772</v>
      </c>
      <c r="C50" s="4">
        <v>0.38655350499999996</v>
      </c>
    </row>
    <row r="51">
      <c r="A51" s="8" t="s">
        <v>7</v>
      </c>
      <c r="B51" s="3" t="s">
        <v>778</v>
      </c>
      <c r="C51" s="4">
        <v>10.48280703</v>
      </c>
    </row>
    <row r="52">
      <c r="A52" s="8" t="s">
        <v>22</v>
      </c>
      <c r="B52" s="3" t="s">
        <v>778</v>
      </c>
      <c r="C52" s="4">
        <v>10.48280703</v>
      </c>
    </row>
    <row r="53">
      <c r="A53" s="8" t="s">
        <v>779</v>
      </c>
      <c r="B53" s="3" t="s">
        <v>780</v>
      </c>
      <c r="C53" s="4">
        <v>7.726206149999999</v>
      </c>
    </row>
    <row r="54">
      <c r="A54" s="8" t="s">
        <v>781</v>
      </c>
      <c r="B54" s="3" t="s">
        <v>782</v>
      </c>
      <c r="C54" s="4">
        <v>7.055</v>
      </c>
    </row>
    <row r="55">
      <c r="A55" s="8" t="s">
        <v>783</v>
      </c>
      <c r="B55" s="3" t="s">
        <v>782</v>
      </c>
      <c r="C55" s="4">
        <v>13.795</v>
      </c>
    </row>
    <row r="56">
      <c r="A56" s="273" t="s">
        <v>942</v>
      </c>
      <c r="B56" s="271" t="s">
        <v>792</v>
      </c>
      <c r="C56" s="4">
        <v>0.175394735</v>
      </c>
    </row>
    <row r="57">
      <c r="A57" s="269" t="s">
        <v>795</v>
      </c>
      <c r="B57" s="272" t="s">
        <v>796</v>
      </c>
      <c r="C57" s="4">
        <v>0.91531863</v>
      </c>
    </row>
    <row r="58">
      <c r="A58" s="8" t="s">
        <v>818</v>
      </c>
      <c r="B58" s="3" t="s">
        <v>819</v>
      </c>
      <c r="C58" s="4">
        <v>0.010061625000000001</v>
      </c>
    </row>
    <row r="59">
      <c r="A59" s="8" t="s">
        <v>822</v>
      </c>
      <c r="B59" s="3" t="s">
        <v>823</v>
      </c>
      <c r="C59" s="4">
        <v>0.042</v>
      </c>
    </row>
    <row r="60">
      <c r="A60" s="274" t="s">
        <v>824</v>
      </c>
      <c r="B60" s="275" t="s">
        <v>825</v>
      </c>
      <c r="C60" s="4">
        <v>3.26183772</v>
      </c>
    </row>
    <row r="61">
      <c r="A61" s="274" t="s">
        <v>826</v>
      </c>
      <c r="B61" s="275" t="s">
        <v>827</v>
      </c>
      <c r="C61" s="4">
        <v>1.5219999999999998</v>
      </c>
    </row>
    <row r="62">
      <c r="A62" s="274" t="s">
        <v>828</v>
      </c>
      <c r="B62" s="275" t="s">
        <v>827</v>
      </c>
      <c r="C62" s="4">
        <v>2.703530905</v>
      </c>
    </row>
    <row r="63">
      <c r="A63" s="269" t="s">
        <v>829</v>
      </c>
      <c r="B63" s="275"/>
      <c r="C63" s="4"/>
    </row>
    <row r="64">
      <c r="A64" s="269" t="s">
        <v>830</v>
      </c>
      <c r="B64" s="275"/>
      <c r="C64" s="4">
        <v>3.2E-5</v>
      </c>
    </row>
    <row r="65">
      <c r="A65" s="276" t="s">
        <v>834</v>
      </c>
      <c r="B65" s="275" t="s">
        <v>835</v>
      </c>
      <c r="C65" s="4">
        <v>1.82530972</v>
      </c>
    </row>
    <row r="66">
      <c r="A66" s="274" t="s">
        <v>836</v>
      </c>
      <c r="B66" s="275" t="s">
        <v>837</v>
      </c>
      <c r="C66" s="4">
        <v>0.00833773</v>
      </c>
    </row>
    <row r="67">
      <c r="A67" s="274" t="s">
        <v>838</v>
      </c>
      <c r="B67" s="275" t="s">
        <v>839</v>
      </c>
      <c r="C67" s="4">
        <v>0.0046354199999999995</v>
      </c>
    </row>
    <row r="68">
      <c r="A68" s="274" t="s">
        <v>840</v>
      </c>
      <c r="B68" s="275" t="s">
        <v>841</v>
      </c>
      <c r="C68" s="4">
        <v>0.288577105</v>
      </c>
    </row>
    <row r="69">
      <c r="A69" s="274" t="s">
        <v>842</v>
      </c>
      <c r="B69" s="275" t="s">
        <v>843</v>
      </c>
      <c r="C69" s="4">
        <v>0.475236185</v>
      </c>
    </row>
    <row r="70">
      <c r="A70" s="274" t="s">
        <v>844</v>
      </c>
      <c r="B70" s="275" t="s">
        <v>843</v>
      </c>
      <c r="C70" s="4">
        <v>0.8909933050000001</v>
      </c>
    </row>
    <row r="71">
      <c r="A71" s="274" t="s">
        <v>848</v>
      </c>
      <c r="B71" s="275" t="s">
        <v>849</v>
      </c>
      <c r="C71" s="4">
        <v>1.313860745</v>
      </c>
    </row>
    <row r="72">
      <c r="A72" s="274" t="s">
        <v>850</v>
      </c>
      <c r="B72" s="275" t="s">
        <v>849</v>
      </c>
      <c r="C72" s="4">
        <v>0.0245</v>
      </c>
    </row>
    <row r="73">
      <c r="A73" s="274" t="s">
        <v>851</v>
      </c>
      <c r="B73" s="275" t="s">
        <v>852</v>
      </c>
      <c r="C73" s="4"/>
    </row>
    <row r="74">
      <c r="A74" s="274" t="s">
        <v>853</v>
      </c>
      <c r="B74" s="275" t="s">
        <v>852</v>
      </c>
      <c r="C74" s="4"/>
    </row>
    <row r="75">
      <c r="A75" s="274" t="s">
        <v>854</v>
      </c>
      <c r="B75" s="275" t="s">
        <v>855</v>
      </c>
      <c r="C75" s="4">
        <v>0.00144886</v>
      </c>
    </row>
    <row r="76">
      <c r="A76" s="274" t="s">
        <v>857</v>
      </c>
      <c r="B76" s="275" t="s">
        <v>858</v>
      </c>
      <c r="C76" s="4">
        <v>0.03119</v>
      </c>
    </row>
    <row r="77">
      <c r="A77" s="274" t="s">
        <v>866</v>
      </c>
      <c r="B77" s="275" t="s">
        <v>867</v>
      </c>
      <c r="C77" s="4">
        <v>3.6281743850000003</v>
      </c>
    </row>
    <row r="78">
      <c r="A78" s="274" t="s">
        <v>868</v>
      </c>
      <c r="B78" s="275" t="s">
        <v>867</v>
      </c>
      <c r="C78" s="4">
        <v>3.6281743850000003</v>
      </c>
    </row>
    <row r="79">
      <c r="A79" s="274" t="s">
        <v>869</v>
      </c>
      <c r="B79" s="275" t="s">
        <v>870</v>
      </c>
      <c r="C79" s="4">
        <v>0.31</v>
      </c>
    </row>
    <row r="80">
      <c r="A80" s="274" t="s">
        <v>871</v>
      </c>
      <c r="B80" s="275" t="s">
        <v>870</v>
      </c>
      <c r="C80" s="4">
        <v>2.05</v>
      </c>
    </row>
    <row r="81">
      <c r="A81" s="274" t="s">
        <v>872</v>
      </c>
      <c r="B81" s="275" t="s">
        <v>873</v>
      </c>
      <c r="C81" s="4">
        <v>6.4</v>
      </c>
    </row>
    <row r="82">
      <c r="A82" s="274" t="s">
        <v>874</v>
      </c>
      <c r="B82" s="275" t="s">
        <v>873</v>
      </c>
      <c r="C82" s="4">
        <v>0.45</v>
      </c>
    </row>
    <row r="83">
      <c r="A83" s="274" t="s">
        <v>20</v>
      </c>
      <c r="B83" s="275" t="s">
        <v>873</v>
      </c>
      <c r="C83" s="4">
        <v>9.7441228</v>
      </c>
    </row>
    <row r="84">
      <c r="A84" s="274" t="s">
        <v>881</v>
      </c>
      <c r="B84" s="275" t="s">
        <v>882</v>
      </c>
      <c r="C84" s="4">
        <v>0.48</v>
      </c>
    </row>
    <row r="85">
      <c r="A85" s="274" t="s">
        <v>883</v>
      </c>
      <c r="B85" s="275" t="s">
        <v>882</v>
      </c>
      <c r="C85" s="4">
        <v>1.34</v>
      </c>
    </row>
    <row r="86">
      <c r="A86" s="274" t="s">
        <v>888</v>
      </c>
      <c r="B86" s="275" t="s">
        <v>889</v>
      </c>
      <c r="C86" s="4">
        <v>0.00772171</v>
      </c>
    </row>
    <row r="87">
      <c r="A87" s="274" t="s">
        <v>890</v>
      </c>
      <c r="B87" s="275" t="s">
        <v>891</v>
      </c>
      <c r="C87" s="4">
        <v>0.028429934999999996</v>
      </c>
    </row>
    <row r="88">
      <c r="A88" s="274" t="s">
        <v>892</v>
      </c>
      <c r="B88" s="275" t="s">
        <v>893</v>
      </c>
      <c r="C88" s="4">
        <v>0.08189693</v>
      </c>
    </row>
    <row r="89">
      <c r="A89" s="274" t="s">
        <v>898</v>
      </c>
      <c r="B89" s="275" t="s">
        <v>899</v>
      </c>
      <c r="C89" s="4">
        <v>0.633435475</v>
      </c>
    </row>
    <row r="90">
      <c r="A90" s="274" t="s">
        <v>900</v>
      </c>
      <c r="B90" s="275" t="s">
        <v>901</v>
      </c>
      <c r="C90" s="4">
        <v>0.13</v>
      </c>
    </row>
    <row r="91">
      <c r="A91" s="276" t="s">
        <v>911</v>
      </c>
      <c r="B91" s="275" t="s">
        <v>912</v>
      </c>
      <c r="C91" s="4">
        <v>0.31588816</v>
      </c>
    </row>
    <row r="92">
      <c r="A92" s="274" t="s">
        <v>913</v>
      </c>
      <c r="B92" s="275" t="s">
        <v>914</v>
      </c>
      <c r="C92" s="4">
        <v>0.6797807</v>
      </c>
    </row>
    <row r="93">
      <c r="A93" s="274" t="s">
        <v>915</v>
      </c>
      <c r="B93" s="275" t="s">
        <v>916</v>
      </c>
      <c r="C93" s="4">
        <v>31.939802645</v>
      </c>
    </row>
    <row r="94">
      <c r="A94" s="274" t="s">
        <v>917</v>
      </c>
      <c r="B94" s="275" t="s">
        <v>918</v>
      </c>
      <c r="C94" s="4">
        <v>0.88214693</v>
      </c>
    </row>
    <row r="95">
      <c r="A95" s="274" t="s">
        <v>919</v>
      </c>
      <c r="B95" s="275" t="s">
        <v>920</v>
      </c>
      <c r="C95" s="4">
        <v>0.0427034</v>
      </c>
    </row>
  </sheetData>
  <hyperlinks>
    <hyperlink r:id="rId1" ref="D3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43.14"/>
    <col customWidth="1" min="3" max="3" width="38.0"/>
    <col customWidth="1" min="4" max="4" width="78.0"/>
    <col customWidth="1" min="5" max="5" width="41.86"/>
  </cols>
  <sheetData>
    <row r="1">
      <c r="A1" s="277" t="s">
        <v>943</v>
      </c>
      <c r="B1" s="53" t="s">
        <v>944</v>
      </c>
      <c r="D1" s="53" t="s">
        <v>628</v>
      </c>
      <c r="E1" s="53" t="s">
        <v>945</v>
      </c>
      <c r="H1" s="5" t="s">
        <v>946</v>
      </c>
    </row>
    <row r="2">
      <c r="A2" s="5" t="s">
        <v>947</v>
      </c>
      <c r="B2" s="5">
        <v>3.23</v>
      </c>
      <c r="C2" s="60">
        <v>4.94</v>
      </c>
      <c r="D2" s="5" t="s">
        <v>948</v>
      </c>
      <c r="E2" s="5" t="s">
        <v>949</v>
      </c>
      <c r="H2" s="61" t="s">
        <v>950</v>
      </c>
    </row>
    <row r="3">
      <c r="A3" s="5" t="s">
        <v>951</v>
      </c>
      <c r="B3" s="5">
        <v>313.0</v>
      </c>
      <c r="C3" s="5">
        <v>313.0</v>
      </c>
      <c r="D3" s="5" t="s">
        <v>952</v>
      </c>
    </row>
    <row r="4">
      <c r="A4" s="5" t="s">
        <v>953</v>
      </c>
      <c r="B4" s="54">
        <f t="shared" ref="B4:C4" si="1">B2*B3</f>
        <v>1010.99</v>
      </c>
      <c r="C4" s="54">
        <f t="shared" si="1"/>
        <v>1546.22</v>
      </c>
      <c r="D4" s="5" t="s">
        <v>954</v>
      </c>
    </row>
    <row r="5">
      <c r="B5" s="72" t="s">
        <v>955</v>
      </c>
      <c r="C5" s="73">
        <f>average(B4:C4)</f>
        <v>1278.605</v>
      </c>
      <c r="D5" s="5" t="s">
        <v>954</v>
      </c>
    </row>
    <row r="6">
      <c r="B6" s="278" t="s">
        <v>956</v>
      </c>
      <c r="C6" s="279"/>
      <c r="D6" s="5" t="s">
        <v>957</v>
      </c>
    </row>
    <row r="8">
      <c r="A8" s="277" t="s">
        <v>958</v>
      </c>
    </row>
    <row r="9">
      <c r="A9" s="5" t="s">
        <v>951</v>
      </c>
      <c r="B9" s="5">
        <v>313.0</v>
      </c>
      <c r="D9" s="5" t="s">
        <v>959</v>
      </c>
    </row>
    <row r="10">
      <c r="B10" s="280">
        <f>B9*60</f>
        <v>18780</v>
      </c>
      <c r="D10" s="5" t="s">
        <v>960</v>
      </c>
    </row>
    <row r="11">
      <c r="B11" s="280">
        <f>B10/(10^3)</f>
        <v>18.78</v>
      </c>
      <c r="D11" s="5" t="s">
        <v>961</v>
      </c>
    </row>
    <row r="12">
      <c r="B12" s="281">
        <f>B10/(10^3)</f>
        <v>18.78</v>
      </c>
      <c r="C12" s="54"/>
      <c r="D12" s="5" t="s">
        <v>962</v>
      </c>
    </row>
    <row r="13">
      <c r="B13" s="72" t="s">
        <v>955</v>
      </c>
      <c r="C13" s="282">
        <v>18.78</v>
      </c>
      <c r="D13" s="5" t="s">
        <v>962</v>
      </c>
    </row>
    <row r="14">
      <c r="B14" s="278" t="s">
        <v>963</v>
      </c>
      <c r="C14" s="279"/>
      <c r="D14" s="5" t="s">
        <v>957</v>
      </c>
    </row>
    <row r="15">
      <c r="A15" s="53"/>
    </row>
    <row r="17">
      <c r="A17" s="277" t="s">
        <v>964</v>
      </c>
    </row>
    <row r="18">
      <c r="A18" s="5" t="s">
        <v>947</v>
      </c>
      <c r="B18" s="5">
        <v>3.23</v>
      </c>
      <c r="C18" s="60">
        <v>4.94</v>
      </c>
      <c r="D18" s="5" t="s">
        <v>965</v>
      </c>
    </row>
    <row r="19">
      <c r="A19" s="5" t="s">
        <v>966</v>
      </c>
      <c r="B19" s="68">
        <f t="shared" ref="B19:C19" si="2">1/B18</f>
        <v>0.3095975232</v>
      </c>
      <c r="C19" s="68">
        <f t="shared" si="2"/>
        <v>0.2024291498</v>
      </c>
      <c r="D19" s="5" t="s">
        <v>967</v>
      </c>
    </row>
    <row r="20">
      <c r="B20" s="68">
        <f t="shared" ref="B20:C20" si="3">B19*(1/1000)</f>
        <v>0.0003095975232</v>
      </c>
      <c r="C20" s="68">
        <f t="shared" si="3"/>
        <v>0.0002024291498</v>
      </c>
      <c r="D20" s="5" t="s">
        <v>968</v>
      </c>
    </row>
    <row r="21">
      <c r="B21" s="68">
        <f t="shared" ref="B21:C21" si="4">B20*60</f>
        <v>0.01857585139</v>
      </c>
      <c r="C21" s="68">
        <f t="shared" si="4"/>
        <v>0.01214574899</v>
      </c>
      <c r="D21" s="5" t="s">
        <v>969</v>
      </c>
    </row>
    <row r="22">
      <c r="B22" s="54">
        <f t="shared" ref="B22:C22" si="5">B21/(10^3)</f>
        <v>0.00001857585139</v>
      </c>
      <c r="C22" s="54">
        <f t="shared" si="5"/>
        <v>0.00001214574899</v>
      </c>
      <c r="D22" s="5" t="s">
        <v>970</v>
      </c>
    </row>
    <row r="23">
      <c r="B23" s="72" t="s">
        <v>955</v>
      </c>
      <c r="C23" s="73">
        <f>average(B22:C22)</f>
        <v>0.00001536080019</v>
      </c>
      <c r="D23" s="5" t="s">
        <v>970</v>
      </c>
    </row>
    <row r="24">
      <c r="B24" s="278" t="s">
        <v>963</v>
      </c>
      <c r="C24" s="279"/>
      <c r="D24" s="5" t="s">
        <v>98</v>
      </c>
    </row>
  </sheetData>
  <hyperlinks>
    <hyperlink r:id="rId1" ref="H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57"/>
    <col customWidth="1" min="5" max="5" width="71.14"/>
    <col customWidth="1" min="6" max="6" width="23.0"/>
  </cols>
  <sheetData>
    <row r="1">
      <c r="A1" s="283" t="s">
        <v>971</v>
      </c>
      <c r="B1" s="284" t="s">
        <v>972</v>
      </c>
      <c r="C1" s="283" t="s">
        <v>973</v>
      </c>
      <c r="D1" s="284" t="s">
        <v>91</v>
      </c>
      <c r="E1" s="283" t="s">
        <v>974</v>
      </c>
      <c r="F1" s="285" t="s">
        <v>975</v>
      </c>
      <c r="G1" s="286" t="s">
        <v>976</v>
      </c>
      <c r="H1" s="285"/>
      <c r="I1" s="285"/>
      <c r="J1" s="285"/>
      <c r="K1" s="285"/>
      <c r="L1" s="285"/>
    </row>
    <row r="2">
      <c r="A2" s="35" t="s">
        <v>977</v>
      </c>
      <c r="B2" s="287" t="s">
        <v>978</v>
      </c>
      <c r="D2" s="288" t="s">
        <v>979</v>
      </c>
      <c r="E2" s="288" t="s">
        <v>980</v>
      </c>
      <c r="F2" s="288" t="s">
        <v>981</v>
      </c>
      <c r="G2" s="288" t="s">
        <v>982</v>
      </c>
    </row>
    <row r="3">
      <c r="A3" s="35" t="s">
        <v>983</v>
      </c>
      <c r="B3" s="287" t="s">
        <v>978</v>
      </c>
      <c r="D3" s="288" t="s">
        <v>979</v>
      </c>
      <c r="E3" s="288" t="s">
        <v>980</v>
      </c>
      <c r="F3" s="288" t="s">
        <v>984</v>
      </c>
      <c r="G3" s="288" t="s">
        <v>982</v>
      </c>
    </row>
    <row r="4">
      <c r="A4" s="35" t="s">
        <v>985</v>
      </c>
      <c r="B4" s="287" t="s">
        <v>978</v>
      </c>
      <c r="D4" s="288" t="s">
        <v>979</v>
      </c>
      <c r="E4" s="288" t="s">
        <v>980</v>
      </c>
      <c r="F4" s="288" t="s">
        <v>986</v>
      </c>
      <c r="G4" s="288" t="s">
        <v>982</v>
      </c>
    </row>
    <row r="5">
      <c r="A5" s="35" t="s">
        <v>987</v>
      </c>
      <c r="B5" s="289" t="s">
        <v>988</v>
      </c>
      <c r="D5" s="288" t="s">
        <v>979</v>
      </c>
      <c r="E5" s="61" t="s">
        <v>989</v>
      </c>
      <c r="F5" s="288" t="s">
        <v>981</v>
      </c>
      <c r="G5" s="288" t="s">
        <v>982</v>
      </c>
    </row>
    <row r="6">
      <c r="A6" s="35" t="s">
        <v>990</v>
      </c>
      <c r="B6" s="287" t="s">
        <v>988</v>
      </c>
      <c r="D6" s="288" t="s">
        <v>979</v>
      </c>
      <c r="E6" s="5" t="s">
        <v>989</v>
      </c>
      <c r="F6" s="288" t="s">
        <v>984</v>
      </c>
      <c r="G6" s="288" t="s">
        <v>982</v>
      </c>
    </row>
    <row r="7">
      <c r="A7" s="35" t="s">
        <v>991</v>
      </c>
      <c r="B7" s="287" t="s">
        <v>992</v>
      </c>
      <c r="D7" s="288" t="s">
        <v>979</v>
      </c>
      <c r="E7" s="5" t="s">
        <v>993</v>
      </c>
      <c r="F7" s="288" t="s">
        <v>981</v>
      </c>
      <c r="G7" s="288" t="s">
        <v>982</v>
      </c>
    </row>
    <row r="8">
      <c r="A8" s="35" t="s">
        <v>994</v>
      </c>
      <c r="B8" s="287" t="s">
        <v>992</v>
      </c>
      <c r="D8" s="288" t="s">
        <v>979</v>
      </c>
      <c r="E8" s="5" t="s">
        <v>993</v>
      </c>
      <c r="F8" s="288" t="s">
        <v>984</v>
      </c>
      <c r="G8" s="288" t="s">
        <v>982</v>
      </c>
    </row>
    <row r="9">
      <c r="A9" s="279"/>
      <c r="B9" s="5" t="s">
        <v>995</v>
      </c>
      <c r="D9" s="288" t="s">
        <v>979</v>
      </c>
      <c r="E9" s="5" t="s">
        <v>996</v>
      </c>
      <c r="F9" s="288" t="s">
        <v>981</v>
      </c>
      <c r="G9" s="288" t="s">
        <v>982</v>
      </c>
    </row>
    <row r="10">
      <c r="B10" s="5" t="s">
        <v>995</v>
      </c>
      <c r="D10" s="288" t="s">
        <v>979</v>
      </c>
      <c r="E10" s="5" t="s">
        <v>996</v>
      </c>
      <c r="F10" s="288" t="s">
        <v>984</v>
      </c>
      <c r="G10" s="288" t="s">
        <v>982</v>
      </c>
    </row>
    <row r="11">
      <c r="A11" s="288" t="s">
        <v>997</v>
      </c>
      <c r="B11" s="290" t="s">
        <v>998</v>
      </c>
      <c r="C11" s="288"/>
      <c r="D11" s="288" t="s">
        <v>979</v>
      </c>
      <c r="E11" s="288" t="s">
        <v>999</v>
      </c>
      <c r="F11" s="288" t="s">
        <v>984</v>
      </c>
      <c r="G11" s="288" t="s">
        <v>982</v>
      </c>
    </row>
    <row r="12">
      <c r="A12" s="288" t="s">
        <v>1000</v>
      </c>
      <c r="B12" s="290" t="s">
        <v>998</v>
      </c>
      <c r="C12" s="288"/>
      <c r="D12" s="288" t="s">
        <v>979</v>
      </c>
      <c r="E12" s="288" t="s">
        <v>999</v>
      </c>
      <c r="F12" s="288" t="s">
        <v>984</v>
      </c>
      <c r="G12" s="288" t="s">
        <v>982</v>
      </c>
    </row>
    <row r="13">
      <c r="A13" s="288" t="s">
        <v>1001</v>
      </c>
      <c r="B13" s="290" t="s">
        <v>998</v>
      </c>
      <c r="C13" s="288"/>
      <c r="D13" s="288" t="s">
        <v>979</v>
      </c>
      <c r="E13" s="288" t="s">
        <v>999</v>
      </c>
      <c r="F13" s="288" t="s">
        <v>984</v>
      </c>
      <c r="G13" s="288" t="s">
        <v>982</v>
      </c>
    </row>
    <row r="14">
      <c r="A14" s="288"/>
      <c r="B14" s="290" t="s">
        <v>1002</v>
      </c>
      <c r="C14" s="288"/>
      <c r="D14" s="288" t="s">
        <v>979</v>
      </c>
      <c r="E14" s="288" t="s">
        <v>999</v>
      </c>
      <c r="F14" s="288" t="s">
        <v>984</v>
      </c>
      <c r="G14" s="288" t="s">
        <v>982</v>
      </c>
    </row>
    <row r="15">
      <c r="A15" s="291" t="s">
        <v>1003</v>
      </c>
      <c r="B15" s="288" t="s">
        <v>1004</v>
      </c>
      <c r="C15" s="288"/>
      <c r="D15" s="288" t="s">
        <v>979</v>
      </c>
      <c r="E15" s="5" t="s">
        <v>1005</v>
      </c>
      <c r="F15" s="5" t="s">
        <v>981</v>
      </c>
      <c r="G15" s="5" t="s">
        <v>982</v>
      </c>
      <c r="I15" s="5"/>
      <c r="J15" s="5"/>
    </row>
    <row r="16">
      <c r="A16" s="5" t="s">
        <v>1006</v>
      </c>
      <c r="B16" s="288" t="s">
        <v>1004</v>
      </c>
      <c r="C16" s="5"/>
      <c r="D16" s="288" t="s">
        <v>979</v>
      </c>
      <c r="E16" s="5" t="s">
        <v>1005</v>
      </c>
      <c r="F16" s="5" t="s">
        <v>984</v>
      </c>
      <c r="G16" s="5" t="s">
        <v>982</v>
      </c>
      <c r="I16" s="5"/>
      <c r="J16" s="5"/>
    </row>
    <row r="17">
      <c r="A17" s="5" t="s">
        <v>1007</v>
      </c>
      <c r="B17" s="288" t="s">
        <v>1004</v>
      </c>
      <c r="C17" s="5"/>
      <c r="D17" s="288" t="s">
        <v>979</v>
      </c>
      <c r="E17" s="5" t="s">
        <v>1005</v>
      </c>
      <c r="F17" s="5" t="s">
        <v>984</v>
      </c>
      <c r="G17" s="5" t="s">
        <v>982</v>
      </c>
      <c r="I17" s="5"/>
      <c r="J17" s="5"/>
    </row>
    <row r="18">
      <c r="A18" s="5" t="s">
        <v>1008</v>
      </c>
      <c r="B18" s="288" t="s">
        <v>1004</v>
      </c>
      <c r="C18" s="5"/>
      <c r="D18" s="288" t="s">
        <v>979</v>
      </c>
      <c r="E18" s="5" t="s">
        <v>1005</v>
      </c>
      <c r="F18" s="5" t="s">
        <v>984</v>
      </c>
      <c r="G18" s="5" t="s">
        <v>982</v>
      </c>
      <c r="I18" s="5"/>
      <c r="J18" s="5"/>
    </row>
    <row r="19">
      <c r="A19" s="5"/>
      <c r="B19" s="58" t="s">
        <v>1009</v>
      </c>
      <c r="C19" s="5"/>
      <c r="D19" s="288" t="s">
        <v>979</v>
      </c>
      <c r="E19" s="61" t="s">
        <v>1010</v>
      </c>
      <c r="F19" s="5"/>
    </row>
    <row r="20">
      <c r="A20" s="5" t="s">
        <v>991</v>
      </c>
      <c r="B20" s="5" t="s">
        <v>992</v>
      </c>
      <c r="C20" s="5"/>
      <c r="D20" s="288" t="s">
        <v>979</v>
      </c>
      <c r="E20" s="5" t="s">
        <v>1011</v>
      </c>
      <c r="F20" s="5" t="s">
        <v>981</v>
      </c>
      <c r="G20" s="5" t="s">
        <v>982</v>
      </c>
    </row>
    <row r="21">
      <c r="A21" s="5" t="s">
        <v>994</v>
      </c>
      <c r="B21" s="5" t="s">
        <v>992</v>
      </c>
      <c r="C21" s="5"/>
      <c r="D21" s="288" t="s">
        <v>979</v>
      </c>
      <c r="E21" s="5" t="s">
        <v>1011</v>
      </c>
      <c r="F21" s="5" t="s">
        <v>984</v>
      </c>
      <c r="G21" s="5" t="s">
        <v>982</v>
      </c>
    </row>
    <row r="22">
      <c r="B22" s="5" t="s">
        <v>1012</v>
      </c>
      <c r="C22" s="5"/>
      <c r="D22" s="5" t="s">
        <v>1013</v>
      </c>
      <c r="E22" s="5" t="s">
        <v>1014</v>
      </c>
      <c r="F22" s="5"/>
      <c r="G22" s="5"/>
    </row>
    <row r="23">
      <c r="B23" s="5" t="s">
        <v>1015</v>
      </c>
      <c r="D23" s="5" t="s">
        <v>1013</v>
      </c>
      <c r="E23" s="5" t="s">
        <v>1016</v>
      </c>
    </row>
    <row r="24">
      <c r="A24" s="35"/>
      <c r="B24" s="35" t="s">
        <v>1017</v>
      </c>
      <c r="C24" s="35"/>
      <c r="D24" s="5" t="s">
        <v>1013</v>
      </c>
      <c r="E24" s="5" t="s">
        <v>1018</v>
      </c>
    </row>
    <row r="25">
      <c r="A25" s="35" t="s">
        <v>1019</v>
      </c>
      <c r="B25" s="35" t="s">
        <v>1020</v>
      </c>
      <c r="C25" s="35"/>
      <c r="D25" s="5" t="s">
        <v>1013</v>
      </c>
      <c r="E25" s="292" t="s">
        <v>1021</v>
      </c>
    </row>
    <row r="26">
      <c r="A26" s="35"/>
      <c r="B26" s="35"/>
      <c r="C26" s="35"/>
      <c r="D26" s="5" t="s">
        <v>1013</v>
      </c>
      <c r="E26" s="5" t="s">
        <v>353</v>
      </c>
    </row>
    <row r="27">
      <c r="A27" s="35" t="s">
        <v>1022</v>
      </c>
      <c r="B27" s="35" t="s">
        <v>1023</v>
      </c>
      <c r="C27" s="35"/>
      <c r="D27" s="5" t="s">
        <v>1024</v>
      </c>
      <c r="E27" s="5" t="s">
        <v>37</v>
      </c>
      <c r="F27" s="5" t="s">
        <v>981</v>
      </c>
      <c r="G27" s="5" t="s">
        <v>982</v>
      </c>
    </row>
    <row r="28">
      <c r="A28" s="35" t="s">
        <v>1025</v>
      </c>
      <c r="B28" s="35" t="s">
        <v>1023</v>
      </c>
      <c r="C28" s="35"/>
      <c r="D28" s="5" t="s">
        <v>1024</v>
      </c>
      <c r="E28" s="5" t="s">
        <v>37</v>
      </c>
      <c r="F28" s="5" t="s">
        <v>984</v>
      </c>
      <c r="G28" s="5" t="s">
        <v>982</v>
      </c>
    </row>
    <row r="29">
      <c r="A29" s="35"/>
      <c r="B29" s="35"/>
      <c r="C29" s="35"/>
      <c r="D29" s="5" t="s">
        <v>1024</v>
      </c>
      <c r="E29" s="5" t="s">
        <v>43</v>
      </c>
    </row>
    <row r="30">
      <c r="D30" s="5" t="s">
        <v>1024</v>
      </c>
      <c r="E30" s="5" t="s">
        <v>465</v>
      </c>
    </row>
    <row r="31">
      <c r="D31" s="5" t="s">
        <v>1024</v>
      </c>
      <c r="E31" s="5" t="s">
        <v>462</v>
      </c>
    </row>
    <row r="32">
      <c r="D32" s="5" t="s">
        <v>1024</v>
      </c>
      <c r="E32" s="5" t="s">
        <v>53</v>
      </c>
    </row>
    <row r="33">
      <c r="D33" s="5" t="s">
        <v>1024</v>
      </c>
      <c r="E33" s="5" t="s">
        <v>356</v>
      </c>
    </row>
    <row r="34">
      <c r="D34" s="5" t="s">
        <v>1024</v>
      </c>
      <c r="E34" s="5" t="s">
        <v>358</v>
      </c>
    </row>
    <row r="35">
      <c r="A35" s="35"/>
      <c r="B35" s="35"/>
      <c r="C35" s="35"/>
      <c r="D35" s="5" t="s">
        <v>1024</v>
      </c>
      <c r="E35" s="5" t="s">
        <v>40</v>
      </c>
    </row>
  </sheetData>
  <hyperlinks>
    <hyperlink r:id="rId2" ref="B2"/>
    <hyperlink r:id="rId3" ref="B3"/>
    <hyperlink r:id="rId4" ref="B4"/>
    <hyperlink r:id="rId5" ref="B5"/>
    <hyperlink r:id="rId6" ref="E5"/>
    <hyperlink r:id="rId7" ref="B6"/>
    <hyperlink r:id="rId8" ref="B7"/>
    <hyperlink r:id="rId9" ref="B8"/>
    <hyperlink r:id="rId10" ref="B11"/>
    <hyperlink r:id="rId11" ref="B12"/>
    <hyperlink r:id="rId12" ref="B13"/>
    <hyperlink r:id="rId13" ref="B14"/>
    <hyperlink r:id="rId14" ref="E19"/>
  </hyperlinks>
  <drawing r:id="rId15"/>
  <legacyDrawing r:id="rId16"/>
</worksheet>
</file>