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ORTRIP\NORTRIP_model_public_v3_2\model_parameters\"/>
    </mc:Choice>
  </mc:AlternateContent>
  <bookViews>
    <workbookView xWindow="720" yWindow="576" windowWidth="12648" windowHeight="4848"/>
  </bookViews>
  <sheets>
    <sheet name="Parameters" sheetId="1" r:id="rId1"/>
    <sheet name="Flags" sheetId="2" r:id="rId2"/>
    <sheet name="Activities" sheetId="3" r:id="rId3"/>
  </sheets>
  <calcPr calcId="162913"/>
</workbook>
</file>

<file path=xl/calcChain.xml><?xml version="1.0" encoding="utf-8"?>
<calcChain xmlns="http://schemas.openxmlformats.org/spreadsheetml/2006/main">
  <c r="E98" i="1" l="1"/>
  <c r="B163" i="1" l="1"/>
  <c r="D7" i="1" l="1"/>
  <c r="C7" i="1"/>
  <c r="B138" i="1" l="1"/>
  <c r="B7" i="1" l="1"/>
  <c r="E117" i="1" l="1"/>
  <c r="D117" i="1"/>
  <c r="C117" i="1" s="1"/>
  <c r="C138" i="1" l="1"/>
  <c r="D138" i="1"/>
  <c r="E120" i="1" l="1"/>
  <c r="D120" i="1"/>
  <c r="C120" i="1"/>
  <c r="B167" i="1" l="1"/>
  <c r="B171" i="1" l="1"/>
  <c r="B119" i="1" l="1"/>
  <c r="B172" i="1" l="1"/>
  <c r="C119" i="1" l="1"/>
  <c r="C31" i="1" l="1"/>
  <c r="D119" i="1"/>
  <c r="M5" i="1"/>
  <c r="H7" i="1" s="1"/>
  <c r="K7" i="1" s="1"/>
  <c r="L5" i="1"/>
  <c r="C6" i="1"/>
  <c r="C137" i="1" l="1"/>
  <c r="D137" i="1"/>
  <c r="B137" i="1"/>
  <c r="B34" i="3" l="1"/>
  <c r="C28" i="1" l="1"/>
  <c r="E101" i="1" l="1"/>
  <c r="D101" i="1"/>
  <c r="E119" i="1" l="1"/>
  <c r="B175" i="1" l="1"/>
  <c r="B174" i="1"/>
  <c r="B173" i="1"/>
  <c r="D48" i="1" l="1"/>
  <c r="C107" i="1"/>
  <c r="C106" i="1"/>
  <c r="E102" i="1" l="1"/>
  <c r="B65" i="1" l="1"/>
  <c r="C65" i="1"/>
  <c r="D65" i="1"/>
  <c r="C108" i="1"/>
  <c r="C105" i="1"/>
  <c r="E103" i="1" l="1"/>
  <c r="D98" i="1" l="1"/>
  <c r="D105" i="1" l="1"/>
  <c r="D106" i="1"/>
  <c r="E105" i="1" l="1"/>
  <c r="E106" i="1"/>
  <c r="H159" i="1" l="1"/>
  <c r="H160" i="1" s="1"/>
  <c r="I7" i="1" l="1"/>
  <c r="J7" i="1"/>
  <c r="D6" i="1"/>
  <c r="B6" i="1"/>
  <c r="C48" i="1" l="1"/>
  <c r="B48" i="1" l="1"/>
  <c r="B162" i="1" l="1"/>
  <c r="C12" i="1" l="1"/>
  <c r="D12" i="1"/>
  <c r="B12" i="1"/>
  <c r="C18" i="1"/>
  <c r="D18" i="1"/>
  <c r="B18" i="1"/>
  <c r="C47" i="1" l="1"/>
  <c r="C72" i="1" l="1"/>
  <c r="D72" i="1"/>
  <c r="B72" i="1"/>
  <c r="D47" i="1"/>
  <c r="B47" i="1"/>
</calcChain>
</file>

<file path=xl/sharedStrings.xml><?xml version="1.0" encoding="utf-8"?>
<sst xmlns="http://schemas.openxmlformats.org/spreadsheetml/2006/main" count="509" uniqueCount="411">
  <si>
    <t>Road wear</t>
  </si>
  <si>
    <t>Heavy (he)</t>
  </si>
  <si>
    <t>Light (li)</t>
  </si>
  <si>
    <t>Brake wear</t>
  </si>
  <si>
    <t>Pavement type scaling factor</t>
  </si>
  <si>
    <t>Name</t>
  </si>
  <si>
    <t>Reference</t>
  </si>
  <si>
    <t>Driving cycle scaling factor</t>
  </si>
  <si>
    <t>Urban</t>
  </si>
  <si>
    <t>Highway</t>
  </si>
  <si>
    <t>Congested</t>
  </si>
  <si>
    <t>Road suspension</t>
  </si>
  <si>
    <t>Direct emission factor</t>
  </si>
  <si>
    <t>Wind blown dust emission factors</t>
  </si>
  <si>
    <t>Parameter</t>
  </si>
  <si>
    <t>Value</t>
  </si>
  <si>
    <t>Deposition velocity</t>
  </si>
  <si>
    <t>Include this line!</t>
  </si>
  <si>
    <t>Spray and splash factors</t>
  </si>
  <si>
    <t>Road</t>
  </si>
  <si>
    <t>Ploughing parameters</t>
  </si>
  <si>
    <t>Ploughing threshold (mm)</t>
  </si>
  <si>
    <t>Energy balance parameters</t>
  </si>
  <si>
    <t>Retention parameters</t>
  </si>
  <si>
    <t>road_wear_flag</t>
  </si>
  <si>
    <t>Allows road wear</t>
  </si>
  <si>
    <t>brake_wear_flag</t>
  </si>
  <si>
    <t>Allows brake wear</t>
  </si>
  <si>
    <t>road_suspension_flag</t>
  </si>
  <si>
    <t xml:space="preserve">Allow road suspension </t>
  </si>
  <si>
    <t>wind_suspension_flag</t>
  </si>
  <si>
    <t>Allows wind blown dust suspension</t>
  </si>
  <si>
    <t>dust_drainage_flag</t>
  </si>
  <si>
    <t>retention_flag</t>
  </si>
  <si>
    <t>use_obs_retention_flag</t>
  </si>
  <si>
    <t>evaporation_flag</t>
  </si>
  <si>
    <t>plot_type_flag</t>
  </si>
  <si>
    <t>save_type_flag</t>
  </si>
  <si>
    <t>canyon_shadow_flag</t>
  </si>
  <si>
    <t>Use the street canyon dimensions to shadow the road</t>
  </si>
  <si>
    <t>canyon_long_rad_flag</t>
  </si>
  <si>
    <t>auto_salting_flag</t>
  </si>
  <si>
    <t>auto_sanding_flag</t>
  </si>
  <si>
    <t>auto_ploughing_flag</t>
  </si>
  <si>
    <t>Drainage parameters</t>
  </si>
  <si>
    <t>dust_spray_flag</t>
  </si>
  <si>
    <t>Allows dust and salt to be sprayed from the road</t>
  </si>
  <si>
    <t>water_spray_flag</t>
  </si>
  <si>
    <t>surface_humidity_flag</t>
  </si>
  <si>
    <t>Sets the method for describing the surface humidty. 1 is linear, 2 is exponential</t>
  </si>
  <si>
    <t>use_sanding_data_flag</t>
  </si>
  <si>
    <t>use_ploughing_data_flag</t>
  </si>
  <si>
    <t>use_cleaning_data_flag</t>
  </si>
  <si>
    <t>Allows sanding, either from the input data or by rule</t>
  </si>
  <si>
    <t>Allows ploughing, either from the input data or by rule</t>
  </si>
  <si>
    <t>MOISTURE</t>
  </si>
  <si>
    <t>DUST</t>
  </si>
  <si>
    <t>ACTIVITY</t>
  </si>
  <si>
    <t>Keep this line and number here</t>
  </si>
  <si>
    <t>OUTPUT</t>
  </si>
  <si>
    <t>Crushing factor</t>
  </si>
  <si>
    <t>Activity efficiency factors for dust and salt</t>
  </si>
  <si>
    <t>Brake</t>
  </si>
  <si>
    <t>crushing_flag</t>
  </si>
  <si>
    <t>Snow depth wear threshold</t>
  </si>
  <si>
    <t>dust_ploughing_flag</t>
  </si>
  <si>
    <t>Allows dust and salt to be ploughed from the road</t>
  </si>
  <si>
    <t>use_salt_humidity_flag</t>
  </si>
  <si>
    <t>Snow albedo</t>
  </si>
  <si>
    <t>Road albedo defined in local metadata</t>
  </si>
  <si>
    <t>Allows tyre wear</t>
  </si>
  <si>
    <t>Allows wetting to occur, either from the input data or by rule</t>
  </si>
  <si>
    <t>use_wetting_data_flag</t>
  </si>
  <si>
    <t>Uses the observed moisture to determine the surface retention, if available</t>
  </si>
  <si>
    <t>Roughness length (mm)</t>
  </si>
  <si>
    <t>NBM</t>
  </si>
  <si>
    <t>Stone size</t>
  </si>
  <si>
    <t>Hornsgatan</t>
  </si>
  <si>
    <t>Essingeleden</t>
  </si>
  <si>
    <t>Mannerheimintie</t>
  </si>
  <si>
    <t>Runeberg</t>
  </si>
  <si>
    <t xml:space="preserve">Stone % &gt; 4 mm </t>
  </si>
  <si>
    <t>Tyre wear</t>
  </si>
  <si>
    <r>
      <t>W</t>
    </r>
    <r>
      <rPr>
        <b/>
        <i/>
        <vertAlign val="subscript"/>
        <sz val="9"/>
        <color theme="1"/>
        <rFont val="Times New Roman"/>
        <family val="1"/>
      </rPr>
      <t>0,roadwear</t>
    </r>
    <r>
      <rPr>
        <b/>
        <i/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(g km</t>
    </r>
    <r>
      <rPr>
        <b/>
        <vertAlign val="superscript"/>
        <sz val="9"/>
        <color theme="1"/>
        <rFont val="Times New Roman"/>
        <family val="1"/>
      </rPr>
      <t>-1</t>
    </r>
    <r>
      <rPr>
        <b/>
        <sz val="9"/>
        <color theme="1"/>
        <rFont val="Times New Roman"/>
        <family val="1"/>
      </rPr>
      <t xml:space="preserve"> veh</t>
    </r>
    <r>
      <rPr>
        <b/>
        <vertAlign val="superscript"/>
        <sz val="9"/>
        <color theme="1"/>
        <rFont val="Times New Roman"/>
        <family val="1"/>
      </rPr>
      <t>-1</t>
    </r>
    <r>
      <rPr>
        <b/>
        <sz val="9"/>
        <color theme="1"/>
        <rFont val="Times New Roman"/>
        <family val="1"/>
      </rPr>
      <t>)</t>
    </r>
  </si>
  <si>
    <r>
      <t>Studded tyres (</t>
    </r>
    <r>
      <rPr>
        <b/>
        <i/>
        <sz val="9"/>
        <color theme="1"/>
        <rFont val="Times New Roman"/>
        <family val="1"/>
      </rPr>
      <t>st</t>
    </r>
    <r>
      <rPr>
        <b/>
        <sz val="9"/>
        <color theme="1"/>
        <rFont val="Times New Roman"/>
        <family val="1"/>
      </rPr>
      <t>)</t>
    </r>
  </si>
  <si>
    <r>
      <t>Winter tyres (</t>
    </r>
    <r>
      <rPr>
        <b/>
        <i/>
        <sz val="9"/>
        <color theme="1"/>
        <rFont val="Times New Roman"/>
        <family val="1"/>
      </rPr>
      <t>wi</t>
    </r>
    <r>
      <rPr>
        <b/>
        <sz val="9"/>
        <color theme="1"/>
        <rFont val="Times New Roman"/>
        <family val="1"/>
      </rPr>
      <t>)</t>
    </r>
  </si>
  <si>
    <r>
      <t>Summer tyres (</t>
    </r>
    <r>
      <rPr>
        <b/>
        <i/>
        <sz val="9"/>
        <color theme="1"/>
        <rFont val="Times New Roman"/>
        <family val="1"/>
      </rPr>
      <t>su</t>
    </r>
    <r>
      <rPr>
        <b/>
        <sz val="9"/>
        <color theme="1"/>
        <rFont val="Times New Roman"/>
        <family val="1"/>
      </rPr>
      <t>)</t>
    </r>
  </si>
  <si>
    <r>
      <t>Heavy (</t>
    </r>
    <r>
      <rPr>
        <b/>
        <i/>
        <sz val="9"/>
        <color theme="1"/>
        <rFont val="Times New Roman"/>
        <family val="1"/>
      </rPr>
      <t>he</t>
    </r>
    <r>
      <rPr>
        <b/>
        <sz val="9"/>
        <color theme="1"/>
        <rFont val="Times New Roman"/>
        <family val="1"/>
      </rPr>
      <t>)</t>
    </r>
  </si>
  <si>
    <r>
      <t>Light (</t>
    </r>
    <r>
      <rPr>
        <b/>
        <i/>
        <sz val="9"/>
        <color theme="1"/>
        <rFont val="Times New Roman"/>
        <family val="1"/>
      </rPr>
      <t>li</t>
    </r>
    <r>
      <rPr>
        <b/>
        <sz val="9"/>
        <color theme="1"/>
        <rFont val="Times New Roman"/>
        <family val="1"/>
      </rPr>
      <t>)</t>
    </r>
  </si>
  <si>
    <r>
      <t>W</t>
    </r>
    <r>
      <rPr>
        <b/>
        <i/>
        <vertAlign val="subscript"/>
        <sz val="9"/>
        <color theme="1"/>
        <rFont val="Times New Roman"/>
        <family val="1"/>
      </rPr>
      <t>0,tirewear</t>
    </r>
    <r>
      <rPr>
        <b/>
        <i/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(g km</t>
    </r>
    <r>
      <rPr>
        <b/>
        <vertAlign val="superscript"/>
        <sz val="9"/>
        <color theme="1"/>
        <rFont val="Times New Roman"/>
        <family val="1"/>
      </rPr>
      <t>-1</t>
    </r>
    <r>
      <rPr>
        <b/>
        <sz val="9"/>
        <color theme="1"/>
        <rFont val="Times New Roman"/>
        <family val="1"/>
      </rPr>
      <t xml:space="preserve"> veh</t>
    </r>
    <r>
      <rPr>
        <b/>
        <vertAlign val="superscript"/>
        <sz val="9"/>
        <color theme="1"/>
        <rFont val="Times New Roman"/>
        <family val="1"/>
      </rPr>
      <t>-1</t>
    </r>
    <r>
      <rPr>
        <b/>
        <sz val="9"/>
        <color theme="1"/>
        <rFont val="Times New Roman"/>
        <family val="1"/>
      </rPr>
      <t>)</t>
    </r>
  </si>
  <si>
    <r>
      <t>W</t>
    </r>
    <r>
      <rPr>
        <b/>
        <i/>
        <vertAlign val="subscript"/>
        <sz val="9"/>
        <color theme="1"/>
        <rFont val="Times New Roman"/>
        <family val="1"/>
      </rPr>
      <t>0,brakewear</t>
    </r>
    <r>
      <rPr>
        <b/>
        <i/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(g km</t>
    </r>
    <r>
      <rPr>
        <b/>
        <vertAlign val="superscript"/>
        <sz val="9"/>
        <color theme="1"/>
        <rFont val="Times New Roman"/>
        <family val="1"/>
      </rPr>
      <t>-1</t>
    </r>
    <r>
      <rPr>
        <b/>
        <sz val="9"/>
        <color theme="1"/>
        <rFont val="Times New Roman"/>
        <family val="1"/>
      </rPr>
      <t xml:space="preserve"> veh</t>
    </r>
    <r>
      <rPr>
        <b/>
        <vertAlign val="superscript"/>
        <sz val="9"/>
        <color theme="1"/>
        <rFont val="Times New Roman"/>
        <family val="1"/>
      </rPr>
      <t>-1</t>
    </r>
    <r>
      <rPr>
        <b/>
        <sz val="9"/>
        <color theme="1"/>
        <rFont val="Times New Roman"/>
        <family val="1"/>
      </rPr>
      <t>)</t>
    </r>
  </si>
  <si>
    <r>
      <t>s</t>
    </r>
    <r>
      <rPr>
        <b/>
        <i/>
        <vertAlign val="subscript"/>
        <sz val="9"/>
        <color theme="1"/>
        <rFont val="Times New Roman"/>
        <family val="1"/>
      </rPr>
      <t>roadwear,thresh</t>
    </r>
    <r>
      <rPr>
        <b/>
        <i/>
        <sz val="9"/>
        <color theme="1"/>
        <rFont val="Times New Roman"/>
        <family val="1"/>
      </rPr>
      <t xml:space="preserve"> (mm w.e.)</t>
    </r>
  </si>
  <si>
    <r>
      <t>Index</t>
    </r>
    <r>
      <rPr>
        <b/>
        <i/>
        <sz val="9"/>
        <color theme="1"/>
        <rFont val="Times New Roman"/>
        <family val="1"/>
      </rPr>
      <t>(p)</t>
    </r>
  </si>
  <si>
    <r>
      <t>h</t>
    </r>
    <r>
      <rPr>
        <b/>
        <i/>
        <vertAlign val="subscript"/>
        <sz val="9"/>
        <color theme="1"/>
        <rFont val="Times New Roman"/>
        <family val="1"/>
      </rPr>
      <t xml:space="preserve">pave </t>
    </r>
    <r>
      <rPr>
        <b/>
        <i/>
        <sz val="9"/>
        <color theme="1"/>
        <rFont val="Times New Roman"/>
        <family val="1"/>
      </rPr>
      <t>(p)</t>
    </r>
  </si>
  <si>
    <r>
      <t>Index</t>
    </r>
    <r>
      <rPr>
        <b/>
        <i/>
        <sz val="9"/>
        <color theme="1"/>
        <rFont val="Times New Roman"/>
        <family val="1"/>
      </rPr>
      <t>(d)</t>
    </r>
  </si>
  <si>
    <r>
      <t>h</t>
    </r>
    <r>
      <rPr>
        <b/>
        <i/>
        <vertAlign val="subscript"/>
        <sz val="9"/>
        <color theme="1"/>
        <rFont val="Times New Roman"/>
        <family val="1"/>
      </rPr>
      <t xml:space="preserve">drivingcycle </t>
    </r>
    <r>
      <rPr>
        <b/>
        <i/>
        <sz val="9"/>
        <color theme="1"/>
        <rFont val="Times New Roman"/>
        <family val="1"/>
      </rPr>
      <t>(d)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</si>
  <si>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0,suspension</t>
    </r>
    <r>
      <rPr>
        <b/>
        <sz val="9"/>
        <color theme="1"/>
        <rFont val="Times New Roman"/>
        <family val="1"/>
      </rPr>
      <t>(veh</t>
    </r>
    <r>
      <rPr>
        <b/>
        <vertAlign val="superscript"/>
        <sz val="9"/>
        <color theme="1"/>
        <rFont val="Times New Roman"/>
        <family val="1"/>
      </rPr>
      <t>-1</t>
    </r>
    <r>
      <rPr>
        <b/>
        <sz val="9"/>
        <color theme="1"/>
        <rFont val="Times New Roman"/>
        <family val="1"/>
      </rPr>
      <t>)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</si>
  <si>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0,crushing</t>
    </r>
    <r>
      <rPr>
        <b/>
        <i/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(veh</t>
    </r>
    <r>
      <rPr>
        <b/>
        <vertAlign val="superscript"/>
        <sz val="9"/>
        <color theme="1"/>
        <rFont val="Times New Roman"/>
        <family val="1"/>
      </rPr>
      <t>-1</t>
    </r>
    <r>
      <rPr>
        <b/>
        <sz val="9"/>
        <color theme="1"/>
        <rFont val="Times New Roman"/>
        <family val="1"/>
      </rPr>
      <t>)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</si>
  <si>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0,dir-roadwear</t>
    </r>
    <r>
      <rPr>
        <b/>
        <i/>
        <sz val="9"/>
        <color theme="1"/>
        <rFont val="Times New Roman"/>
        <family val="1"/>
      </rPr>
      <t xml:space="preserve"> 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</si>
  <si>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0,dir-brakewear</t>
    </r>
    <r>
      <rPr>
        <b/>
        <i/>
        <sz val="9"/>
        <color theme="1"/>
        <rFont val="Times New Roman"/>
        <family val="1"/>
      </rPr>
      <t xml:space="preserve"> 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</si>
  <si>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0,dir-crushing</t>
    </r>
  </si>
  <si>
    <r>
      <t>PM</t>
    </r>
    <r>
      <rPr>
        <b/>
        <vertAlign val="subscript"/>
        <sz val="9"/>
        <color theme="1"/>
        <rFont val="Times New Roman"/>
        <family val="1"/>
      </rPr>
      <t>10</t>
    </r>
  </si>
  <si>
    <r>
      <t>PM</t>
    </r>
    <r>
      <rPr>
        <b/>
        <vertAlign val="subscript"/>
        <sz val="9"/>
        <color theme="1"/>
        <rFont val="Times New Roman"/>
        <family val="1"/>
      </rPr>
      <t>2.5</t>
    </r>
  </si>
  <si>
    <r>
      <t>t</t>
    </r>
    <r>
      <rPr>
        <b/>
        <i/>
        <vertAlign val="subscript"/>
        <sz val="9"/>
        <color theme="1"/>
        <rFont val="Times New Roman"/>
        <family val="1"/>
      </rPr>
      <t>wind</t>
    </r>
    <r>
      <rPr>
        <b/>
        <i/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(hr)</t>
    </r>
  </si>
  <si>
    <r>
      <t>FF</t>
    </r>
    <r>
      <rPr>
        <b/>
        <i/>
        <vertAlign val="subscript"/>
        <sz val="9"/>
        <color theme="1"/>
        <rFont val="Times New Roman"/>
        <family val="1"/>
      </rPr>
      <t>thresh</t>
    </r>
    <r>
      <rPr>
        <b/>
        <sz val="9"/>
        <color theme="1"/>
        <rFont val="Times New Roman"/>
        <family val="1"/>
      </rPr>
      <t xml:space="preserve"> (m/s)</t>
    </r>
  </si>
  <si>
    <r>
      <t>h</t>
    </r>
    <r>
      <rPr>
        <b/>
        <i/>
        <vertAlign val="subscript"/>
        <sz val="9"/>
        <color theme="1"/>
        <rFont val="Times New Roman"/>
        <family val="1"/>
      </rPr>
      <t>ploughing-eff</t>
    </r>
  </si>
  <si>
    <r>
      <t>h</t>
    </r>
    <r>
      <rPr>
        <b/>
        <i/>
        <vertAlign val="subscript"/>
        <sz val="9"/>
        <color theme="1"/>
        <rFont val="Times New Roman"/>
        <family val="1"/>
      </rPr>
      <t>cleaning-eff</t>
    </r>
  </si>
  <si>
    <r>
      <t>h</t>
    </r>
    <r>
      <rPr>
        <b/>
        <i/>
        <vertAlign val="subscript"/>
        <sz val="9"/>
        <color theme="1"/>
        <rFont val="Times New Roman"/>
        <family val="1"/>
      </rPr>
      <t>drainage-eff</t>
    </r>
  </si>
  <si>
    <r>
      <t>h</t>
    </r>
    <r>
      <rPr>
        <b/>
        <i/>
        <vertAlign val="subscript"/>
        <sz val="9"/>
        <color theme="1"/>
        <rFont val="Times New Roman"/>
        <family val="1"/>
      </rPr>
      <t>spraying-eff</t>
    </r>
  </si>
  <si>
    <r>
      <t>w</t>
    </r>
    <r>
      <rPr>
        <b/>
        <i/>
        <vertAlign val="subscript"/>
        <sz val="9"/>
        <color theme="1"/>
        <rFont val="Times New Roman"/>
        <family val="1"/>
      </rPr>
      <t>x</t>
    </r>
    <r>
      <rPr>
        <b/>
        <i/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(m/s)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</si>
  <si>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0,spray</t>
    </r>
    <r>
      <rPr>
        <b/>
        <i/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(veh</t>
    </r>
    <r>
      <rPr>
        <b/>
        <vertAlign val="superscript"/>
        <sz val="9"/>
        <color theme="1"/>
        <rFont val="Times New Roman"/>
        <family val="1"/>
      </rPr>
      <t>-1</t>
    </r>
    <r>
      <rPr>
        <b/>
        <sz val="9"/>
        <color theme="1"/>
        <rFont val="Times New Roman"/>
        <family val="1"/>
      </rPr>
      <t>)</t>
    </r>
  </si>
  <si>
    <r>
      <t>V</t>
    </r>
    <r>
      <rPr>
        <b/>
        <i/>
        <vertAlign val="subscript"/>
        <sz val="9"/>
        <color theme="1"/>
        <rFont val="Times New Roman"/>
        <family val="1"/>
      </rPr>
      <t xml:space="preserve">ref,spray </t>
    </r>
    <r>
      <rPr>
        <b/>
        <sz val="9"/>
        <color theme="1"/>
        <rFont val="Times New Roman"/>
        <family val="1"/>
      </rPr>
      <t xml:space="preserve"> (km/hr)</t>
    </r>
  </si>
  <si>
    <r>
      <t>g</t>
    </r>
    <r>
      <rPr>
        <b/>
        <i/>
        <vertAlign val="subscript"/>
        <sz val="9"/>
        <color theme="1"/>
        <rFont val="Times New Roman"/>
        <family val="1"/>
      </rPr>
      <t>road,sprayable-min</t>
    </r>
    <r>
      <rPr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(mm)</t>
    </r>
  </si>
  <si>
    <r>
      <t>g</t>
    </r>
    <r>
      <rPr>
        <b/>
        <i/>
        <vertAlign val="subscript"/>
        <sz val="9"/>
        <color theme="1"/>
        <rFont val="Times New Roman"/>
        <family val="1"/>
      </rPr>
      <t xml:space="preserve">drainable </t>
    </r>
    <r>
      <rPr>
        <b/>
        <sz val="9"/>
        <color theme="1"/>
        <rFont val="Times New Roman"/>
        <family val="1"/>
      </rPr>
      <t>(mm)</t>
    </r>
  </si>
  <si>
    <r>
      <t>g</t>
    </r>
    <r>
      <rPr>
        <b/>
        <i/>
        <vertAlign val="subscript"/>
        <sz val="9"/>
        <color theme="1"/>
        <rFont val="Times New Roman"/>
        <family val="1"/>
      </rPr>
      <t xml:space="preserve">road,evap-thresh </t>
    </r>
    <r>
      <rPr>
        <b/>
        <sz val="9"/>
        <color theme="1"/>
        <rFont val="Times New Roman"/>
        <family val="1"/>
      </rPr>
      <t xml:space="preserve"> (mm)</t>
    </r>
  </si>
  <si>
    <r>
      <t>g</t>
    </r>
    <r>
      <rPr>
        <b/>
        <i/>
        <vertAlign val="subscript"/>
        <sz val="9"/>
        <color theme="1"/>
        <rFont val="Times New Roman"/>
        <family val="1"/>
      </rPr>
      <t xml:space="preserve">retention-thresh </t>
    </r>
    <r>
      <rPr>
        <b/>
        <sz val="9"/>
        <color theme="1"/>
        <rFont val="Times New Roman"/>
        <family val="1"/>
      </rPr>
      <t>(mm)</t>
    </r>
  </si>
  <si>
    <r>
      <t>g</t>
    </r>
    <r>
      <rPr>
        <b/>
        <i/>
        <vertAlign val="subscript"/>
        <sz val="9"/>
        <color theme="1"/>
        <rFont val="Times New Roman"/>
        <family val="1"/>
      </rPr>
      <t xml:space="preserve">retention-min </t>
    </r>
    <r>
      <rPr>
        <b/>
        <sz val="9"/>
        <color theme="1"/>
        <rFont val="Times New Roman"/>
        <family val="1"/>
      </rPr>
      <t>(mm)</t>
    </r>
  </si>
  <si>
    <r>
      <t>Reference speed</t>
    </r>
    <r>
      <rPr>
        <b/>
        <i/>
        <sz val="9"/>
        <color theme="1"/>
        <rFont val="Times New Roman"/>
        <family val="1"/>
      </rPr>
      <t xml:space="preserve"> V</t>
    </r>
    <r>
      <rPr>
        <b/>
        <i/>
        <vertAlign val="subscript"/>
        <sz val="9"/>
        <color theme="1"/>
        <rFont val="Times New Roman"/>
        <family val="1"/>
      </rPr>
      <t>ref,crushing</t>
    </r>
    <r>
      <rPr>
        <b/>
        <i/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(km/hr)</t>
    </r>
  </si>
  <si>
    <r>
      <t>Reference speed</t>
    </r>
    <r>
      <rPr>
        <b/>
        <i/>
        <sz val="9"/>
        <color theme="1"/>
        <rFont val="Times New Roman"/>
        <family val="1"/>
      </rPr>
      <t xml:space="preserve"> V</t>
    </r>
    <r>
      <rPr>
        <b/>
        <i/>
        <vertAlign val="subscript"/>
        <sz val="9"/>
        <color theme="1"/>
        <rFont val="Times New Roman"/>
        <family val="1"/>
      </rPr>
      <t>ref,PM-fraction</t>
    </r>
    <r>
      <rPr>
        <b/>
        <i/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(km/hr)</t>
    </r>
  </si>
  <si>
    <r>
      <rPr>
        <b/>
        <i/>
        <sz val="9"/>
        <color theme="1"/>
        <rFont val="Times New Roman"/>
        <family val="1"/>
      </rPr>
      <t>c</t>
    </r>
    <r>
      <rPr>
        <b/>
        <i/>
        <vertAlign val="subscript"/>
        <sz val="9"/>
        <color theme="1"/>
        <rFont val="Times New Roman"/>
        <family val="1"/>
      </rPr>
      <t>PM-fraction</t>
    </r>
    <r>
      <rPr>
        <b/>
        <i/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(km/hr)</t>
    </r>
    <r>
      <rPr>
        <b/>
        <vertAlign val="superscript"/>
        <sz val="9"/>
        <color theme="1"/>
        <rFont val="Times New Roman"/>
        <family val="1"/>
      </rPr>
      <t>-1</t>
    </r>
  </si>
  <si>
    <t>Ploughing efficiency for snow removal</t>
  </si>
  <si>
    <r>
      <t>a</t>
    </r>
    <r>
      <rPr>
        <b/>
        <i/>
        <vertAlign val="subscript"/>
        <sz val="9"/>
        <color theme="1"/>
        <rFont val="Times New Roman"/>
        <family val="1"/>
      </rPr>
      <t>traffic</t>
    </r>
    <r>
      <rPr>
        <b/>
        <sz val="9"/>
        <color theme="1"/>
        <rFont val="Times New Roman"/>
        <family val="1"/>
      </rPr>
      <t xml:space="preserve">  (veh</t>
    </r>
    <r>
      <rPr>
        <b/>
        <vertAlign val="superscript"/>
        <sz val="9"/>
        <color theme="1"/>
        <rFont val="Times New Roman"/>
        <family val="1"/>
      </rPr>
      <t>-1</t>
    </r>
    <r>
      <rPr>
        <b/>
        <sz val="9"/>
        <color theme="1"/>
        <rFont val="Times New Roman"/>
        <family val="1"/>
      </rPr>
      <t>)</t>
    </r>
  </si>
  <si>
    <t xml:space="preserve">Subsurface parameters </t>
  </si>
  <si>
    <t>Suburface slab depth (m)</t>
  </si>
  <si>
    <r>
      <t>H</t>
    </r>
    <r>
      <rPr>
        <b/>
        <i/>
        <vertAlign val="subscript"/>
        <sz val="9"/>
        <color theme="1"/>
        <rFont val="Times New Roman"/>
        <family val="1"/>
      </rPr>
      <t>veh</t>
    </r>
    <r>
      <rPr>
        <b/>
        <sz val="9"/>
        <color theme="1"/>
        <rFont val="Times New Roman"/>
        <family val="1"/>
      </rPr>
      <t xml:space="preserve">  (W m</t>
    </r>
    <r>
      <rPr>
        <b/>
        <vertAlign val="superscript"/>
        <sz val="9"/>
        <color theme="1"/>
        <rFont val="Times New Roman"/>
        <family val="1"/>
      </rPr>
      <t>-2</t>
    </r>
    <r>
      <rPr>
        <b/>
        <sz val="9"/>
        <color theme="1"/>
        <rFont val="Times New Roman"/>
        <family val="1"/>
      </rPr>
      <t xml:space="preserve"> veh</t>
    </r>
    <r>
      <rPr>
        <b/>
        <vertAlign val="superscript"/>
        <sz val="9"/>
        <color theme="1"/>
        <rFont val="Times New Roman"/>
        <family val="1"/>
      </rPr>
      <t>-1</t>
    </r>
    <r>
      <rPr>
        <b/>
        <sz val="9"/>
        <color theme="1"/>
        <rFont val="Times New Roman"/>
        <family val="1"/>
      </rPr>
      <t>)</t>
    </r>
  </si>
  <si>
    <t>Traffic turbulent exchange and heat flux</t>
  </si>
  <si>
    <r>
      <t>ρ</t>
    </r>
    <r>
      <rPr>
        <b/>
        <i/>
        <vertAlign val="subscript"/>
        <sz val="9"/>
        <color theme="1"/>
        <rFont val="Times New Roman"/>
        <family val="1"/>
      </rPr>
      <t xml:space="preserve">s </t>
    </r>
    <r>
      <rPr>
        <b/>
        <i/>
        <sz val="9"/>
        <color theme="1"/>
        <rFont val="Times New Roman"/>
        <family val="1"/>
      </rPr>
      <t>(kg/m</t>
    </r>
    <r>
      <rPr>
        <b/>
        <i/>
        <vertAlign val="superscript"/>
        <sz val="9"/>
        <color theme="1"/>
        <rFont val="Times New Roman"/>
        <family val="1"/>
      </rPr>
      <t>3</t>
    </r>
    <r>
      <rPr>
        <b/>
        <i/>
        <sz val="9"/>
        <color theme="1"/>
        <rFont val="Times New Roman"/>
        <family val="1"/>
      </rPr>
      <t>)</t>
    </r>
  </si>
  <si>
    <r>
      <t>c</t>
    </r>
    <r>
      <rPr>
        <b/>
        <i/>
        <vertAlign val="subscript"/>
        <sz val="9"/>
        <color theme="1"/>
        <rFont val="Times New Roman"/>
        <family val="1"/>
      </rPr>
      <t xml:space="preserve">s </t>
    </r>
    <r>
      <rPr>
        <b/>
        <i/>
        <sz val="9"/>
        <color theme="1"/>
        <rFont val="Times New Roman"/>
        <family val="1"/>
      </rPr>
      <t>(J/kg/K)</t>
    </r>
  </si>
  <si>
    <r>
      <rPr>
        <b/>
        <i/>
        <sz val="9"/>
        <color theme="1"/>
        <rFont val="Times New Roman"/>
        <family val="1"/>
      </rPr>
      <t>k</t>
    </r>
    <r>
      <rPr>
        <b/>
        <i/>
        <vertAlign val="subscript"/>
        <sz val="9"/>
        <color theme="1"/>
        <rFont val="Times New Roman"/>
        <family val="1"/>
      </rPr>
      <t xml:space="preserve">s </t>
    </r>
    <r>
      <rPr>
        <b/>
        <i/>
        <sz val="9"/>
        <color theme="1"/>
        <rFont val="Times New Roman"/>
        <family val="1"/>
      </rPr>
      <t>(W/m/K)</t>
    </r>
  </si>
  <si>
    <t>ENERGY BALANCE</t>
  </si>
  <si>
    <t>use_subsurface_flag</t>
  </si>
  <si>
    <t>Number of pavement types</t>
  </si>
  <si>
    <t>Number of driving cycle types</t>
  </si>
  <si>
    <t>ROAD DUST SUB-MODEL PARAMETERS</t>
  </si>
  <si>
    <t>MOISTURE SUB-MODEL PARAMETERS</t>
  </si>
  <si>
    <t>Concentration conversion limit values</t>
  </si>
  <si>
    <r>
      <rPr>
        <b/>
        <i/>
        <sz val="9"/>
        <color theme="1"/>
        <rFont val="Times New Roman"/>
        <family val="1"/>
      </rPr>
      <t>NO</t>
    </r>
    <r>
      <rPr>
        <b/>
        <i/>
        <vertAlign val="subscript"/>
        <sz val="9"/>
        <color theme="1"/>
        <rFont val="Times New Roman"/>
        <family val="1"/>
      </rPr>
      <t>X,concentration-min</t>
    </r>
    <r>
      <rPr>
        <b/>
        <i/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(</t>
    </r>
    <r>
      <rPr>
        <b/>
        <sz val="9"/>
        <color theme="1"/>
        <rFont val="Calibri"/>
        <family val="2"/>
      </rPr>
      <t>µ</t>
    </r>
    <r>
      <rPr>
        <b/>
        <sz val="9.9"/>
        <color theme="1"/>
        <rFont val="Times New Roman"/>
        <family val="1"/>
      </rPr>
      <t>g/m</t>
    </r>
    <r>
      <rPr>
        <b/>
        <vertAlign val="superscript"/>
        <sz val="9.9"/>
        <color theme="1"/>
        <rFont val="Times New Roman"/>
        <family val="1"/>
      </rPr>
      <t>3</t>
    </r>
    <r>
      <rPr>
        <b/>
        <sz val="9"/>
        <color theme="1"/>
        <rFont val="Times New Roman"/>
        <family val="1"/>
      </rPr>
      <t>)</t>
    </r>
  </si>
  <si>
    <r>
      <t>NO</t>
    </r>
    <r>
      <rPr>
        <b/>
        <i/>
        <vertAlign val="subscript"/>
        <sz val="9"/>
        <color theme="1"/>
        <rFont val="Times New Roman"/>
        <family val="1"/>
      </rPr>
      <t>X,emission-min</t>
    </r>
    <r>
      <rPr>
        <b/>
        <i/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(</t>
    </r>
    <r>
      <rPr>
        <b/>
        <sz val="9.9"/>
        <color theme="1"/>
        <rFont val="Times New Roman"/>
        <family val="1"/>
      </rPr>
      <t>g/km/hr)</t>
    </r>
  </si>
  <si>
    <t>Recommended wear values</t>
  </si>
  <si>
    <t>Use the street canyon dimensions to produce long wave radiation</t>
  </si>
  <si>
    <t>g_salting_rule (mm)</t>
  </si>
  <si>
    <t>check_salting_day (day)</t>
  </si>
  <si>
    <t>delay_salting_day (day)</t>
  </si>
  <si>
    <t>salting_hour(2) (hour)</t>
  </si>
  <si>
    <t>salt_mass (g/m2)</t>
  </si>
  <si>
    <t>salt_dilution</t>
  </si>
  <si>
    <t>Minimum temperature for salting in the forward time window</t>
  </si>
  <si>
    <t>Maximum temperature for salting in the forward time window</t>
  </si>
  <si>
    <t>Comment</t>
  </si>
  <si>
    <t>First time of day when salting can occur</t>
  </si>
  <si>
    <t>Second time of day when salting can occur</t>
  </si>
  <si>
    <t xml:space="preserve">min_temp_salt (C) </t>
  </si>
  <si>
    <t xml:space="preserve">max_temp_salt (C) </t>
  </si>
  <si>
    <t>RH_rule_salt (%)</t>
  </si>
  <si>
    <t>Salting</t>
  </si>
  <si>
    <t>Sanding</t>
  </si>
  <si>
    <t>sanding_hour(2) (hour)</t>
  </si>
  <si>
    <t>delay_sanding_day (day)</t>
  </si>
  <si>
    <t>check_sanding_day (day)</t>
  </si>
  <si>
    <t>g_sanding_rule (mm)</t>
  </si>
  <si>
    <t xml:space="preserve">min_temp_sand (C) </t>
  </si>
  <si>
    <t xml:space="preserve">max_temp_sand (C) </t>
  </si>
  <si>
    <t>RH_rule_sand(%)</t>
  </si>
  <si>
    <t>sand_mass (g/m2)</t>
  </si>
  <si>
    <t>sand_dilution</t>
  </si>
  <si>
    <t>Maximum temperature for sanding in the forward time window</t>
  </si>
  <si>
    <t>Minimum temperature for sanding in the forward time window</t>
  </si>
  <si>
    <t>Minimum allowable time between sanding events in days</t>
  </si>
  <si>
    <t>Second time of day when sanding can occur</t>
  </si>
  <si>
    <t>First time of day when sanding can occur</t>
  </si>
  <si>
    <t>Time window checked ahead (temperature, RH) and behind (precip)</t>
  </si>
  <si>
    <t>precip_rule_sand (mm/hr)</t>
  </si>
  <si>
    <t>precip_rule_salt (mm/hr)</t>
  </si>
  <si>
    <t>Minimum allowable time between saltings events in days</t>
  </si>
  <si>
    <t>Sand in solution, if 0 then always dry sanding</t>
  </si>
  <si>
    <t>Dry salt if the surface moisture is above this value at time of salting</t>
  </si>
  <si>
    <t>Salt solution, if 0 then always dry salting</t>
  </si>
  <si>
    <t>Salt if precipitation occurs above this level in the forward and behind time window or RH_rule</t>
  </si>
  <si>
    <t>Sand if precipitation occurs above this level in the forward and behind time window or RH_rule</t>
  </si>
  <si>
    <t>Sand if the relative humidity is above this level in the forward time window or precip_rule</t>
  </si>
  <si>
    <t>SALT AND SAND RULES</t>
  </si>
  <si>
    <r>
      <rPr>
        <sz val="9"/>
        <color theme="1"/>
        <rFont val="Calibri"/>
        <family val="2"/>
        <scheme val="minor"/>
      </rPr>
      <t xml:space="preserve"> ROAD WEAR </t>
    </r>
    <r>
      <rPr>
        <i/>
        <sz val="9"/>
        <color theme="1"/>
        <rFont val="Calibri"/>
        <family val="2"/>
        <scheme val="minor"/>
      </rPr>
      <t>W</t>
    </r>
    <r>
      <rPr>
        <i/>
        <vertAlign val="subscript"/>
        <sz val="9"/>
        <color theme="1"/>
        <rFont val="Calibri"/>
        <family val="2"/>
        <scheme val="minor"/>
      </rPr>
      <t>0</t>
    </r>
  </si>
  <si>
    <r>
      <t xml:space="preserve"> </t>
    </r>
    <r>
      <rPr>
        <i/>
        <sz val="9"/>
        <color theme="1"/>
        <rFont val="Calibri"/>
        <family val="2"/>
        <scheme val="minor"/>
      </rPr>
      <t>h</t>
    </r>
    <r>
      <rPr>
        <i/>
        <vertAlign val="subscript"/>
        <sz val="9"/>
        <color theme="1"/>
        <rFont val="Calibri"/>
        <family val="2"/>
        <scheme val="minor"/>
      </rPr>
      <t>pave</t>
    </r>
  </si>
  <si>
    <t>tyre_wear_flag</t>
  </si>
  <si>
    <t>salting_hour(1) (hour)</t>
  </si>
  <si>
    <t>sanding_hour(1) (hour)</t>
  </si>
  <si>
    <t>Allows road salt concentrations to influence the surface humidity and melt temperature</t>
  </si>
  <si>
    <t>Mass of salt applied at each application</t>
  </si>
  <si>
    <t>Total mass of sand applied at each application</t>
  </si>
  <si>
    <t>Speed</t>
  </si>
  <si>
    <t>Test scaling</t>
  </si>
  <si>
    <r>
      <t>OUTPUT (W</t>
    </r>
    <r>
      <rPr>
        <b/>
        <vertAlign val="subscript"/>
        <sz val="9"/>
        <color theme="1"/>
        <rFont val="Calibri"/>
        <family val="2"/>
        <scheme val="minor"/>
      </rPr>
      <t>0</t>
    </r>
    <r>
      <rPr>
        <b/>
        <sz val="9"/>
        <color theme="1"/>
        <rFont val="Calibri"/>
        <family val="2"/>
        <scheme val="minor"/>
      </rPr>
      <t>=2.88, V</t>
    </r>
    <r>
      <rPr>
        <b/>
        <vertAlign val="subscript"/>
        <sz val="9"/>
        <color theme="1"/>
        <rFont val="Calibri"/>
        <family val="2"/>
        <scheme val="minor"/>
      </rPr>
      <t>ref</t>
    </r>
    <r>
      <rPr>
        <b/>
        <sz val="9"/>
        <color theme="1"/>
        <rFont val="Calibri"/>
        <family val="2"/>
        <scheme val="minor"/>
      </rPr>
      <t>=70)</t>
    </r>
  </si>
  <si>
    <r>
      <rPr>
        <sz val="9"/>
        <color theme="1"/>
        <rFont val="Calibri"/>
        <family val="2"/>
        <scheme val="minor"/>
      </rPr>
      <t xml:space="preserve"> h</t>
    </r>
    <r>
      <rPr>
        <i/>
        <vertAlign val="subscript"/>
        <sz val="9"/>
        <color theme="1"/>
        <rFont val="Calibri"/>
        <family val="2"/>
        <scheme val="minor"/>
      </rPr>
      <t xml:space="preserve">pave </t>
    </r>
  </si>
  <si>
    <t>RV4</t>
  </si>
  <si>
    <t>Snow ploughing</t>
  </si>
  <si>
    <t>dust_deposition_flag</t>
  </si>
  <si>
    <t>Allows deposition of background PM</t>
  </si>
  <si>
    <r>
      <t xml:space="preserve">Snow retainment limit </t>
    </r>
    <r>
      <rPr>
        <b/>
        <sz val="9"/>
        <color theme="1"/>
        <rFont val="Times New Roman"/>
        <family val="1"/>
      </rPr>
      <t>(mm)</t>
    </r>
  </si>
  <si>
    <t>Minimum time between between snow ploughing events</t>
  </si>
  <si>
    <t>auto_cleaning_flag</t>
  </si>
  <si>
    <t>Road cleaning</t>
  </si>
  <si>
    <t>clean_with_salting</t>
  </si>
  <si>
    <t>Slab depth automatic</t>
  </si>
  <si>
    <t>mu</t>
  </si>
  <si>
    <t>use_traffic_turb_flag</t>
  </si>
  <si>
    <t>Use the enhanced turbulence and heat flux for traffic</t>
  </si>
  <si>
    <t>Minimum temperature at which cleaning can occur</t>
  </si>
  <si>
    <t>Month number after which cleaning can occur</t>
  </si>
  <si>
    <t>Month number after which no cleaning can occur</t>
  </si>
  <si>
    <t>Sets the cleaning event to occurr during a salting event. Temperatures must be compatable</t>
  </si>
  <si>
    <t>Allows dust and salt to be drained from the road. 1 is instantaneous mixing, 2 is continuous mixing</t>
  </si>
  <si>
    <t>OSPM</t>
  </si>
  <si>
    <t>use_ospm_flag</t>
  </si>
  <si>
    <t>Stavanger</t>
  </si>
  <si>
    <t>Must match number of indexes</t>
  </si>
  <si>
    <t>Minimum time between between cleaning events (hours)</t>
  </si>
  <si>
    <t>ploughing_thresh (mm)</t>
  </si>
  <si>
    <t>delay_ploughing_hour (hr)</t>
  </si>
  <si>
    <t>Overrides existing parameter, threshold at which ploughing occurs, set in Parameter table.</t>
  </si>
  <si>
    <t>delay_cleaning_hour (hr)</t>
  </si>
  <si>
    <t>min_temp_cleaning (C)</t>
  </si>
  <si>
    <t>start_month_cleaning (MM_num)</t>
  </si>
  <si>
    <t>end_month_cleaning (MM_num)</t>
  </si>
  <si>
    <t>wetting_with_cleaning (mm)</t>
  </si>
  <si>
    <t>Include wetting with the cleaning (mm or litre/m2)</t>
  </si>
  <si>
    <t>NB_sletta</t>
  </si>
  <si>
    <t>HCAB_before_2008</t>
  </si>
  <si>
    <t>HCAB_after_2008</t>
  </si>
  <si>
    <t>1 = save data, 2 = save plots, 3 = save both, 4 = save data as text, 0 = none</t>
  </si>
  <si>
    <r>
      <t>Power law factor for spray</t>
    </r>
    <r>
      <rPr>
        <b/>
        <i/>
        <sz val="9"/>
        <color theme="1"/>
        <rFont val="Times New Roman"/>
        <family val="1"/>
      </rPr>
      <t xml:space="preserve"> a</t>
    </r>
    <r>
      <rPr>
        <b/>
        <i/>
        <vertAlign val="subscript"/>
        <sz val="9"/>
        <color theme="1"/>
        <rFont val="Times New Roman"/>
        <family val="1"/>
      </rPr>
      <t>spray</t>
    </r>
  </si>
  <si>
    <r>
      <t>V</t>
    </r>
    <r>
      <rPr>
        <b/>
        <i/>
        <vertAlign val="subscript"/>
        <sz val="9"/>
        <color theme="1"/>
        <rFont val="Times New Roman"/>
        <family val="1"/>
      </rPr>
      <t xml:space="preserve">thresh,spray </t>
    </r>
    <r>
      <rPr>
        <b/>
        <sz val="9"/>
        <color theme="1"/>
        <rFont val="Times New Roman"/>
        <family val="1"/>
      </rPr>
      <t xml:space="preserve"> (km/hr)</t>
    </r>
  </si>
  <si>
    <t>Allows spray from the road surface</t>
  </si>
  <si>
    <t>Defaults</t>
  </si>
  <si>
    <r>
      <t>Dust binder (g/m</t>
    </r>
    <r>
      <rPr>
        <b/>
        <vertAlign val="superscript"/>
        <sz val="9"/>
        <color rgb="FF9C0006"/>
        <rFont val="Times New Roman"/>
        <family val="1"/>
      </rPr>
      <t>2</t>
    </r>
    <r>
      <rPr>
        <b/>
        <sz val="9"/>
        <color rgb="FF9C0006"/>
        <rFont val="Times New Roman"/>
        <family val="1"/>
      </rPr>
      <t>)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</si>
  <si>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PM,roadwear</t>
    </r>
    <r>
      <rPr>
        <b/>
        <i/>
        <sz val="9"/>
        <color theme="1"/>
        <rFont val="Times New Roman"/>
        <family val="1"/>
      </rPr>
      <t xml:space="preserve"> 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</si>
  <si>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PM,tyrewear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</si>
  <si>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PM,brakewear</t>
    </r>
    <r>
      <rPr>
        <b/>
        <i/>
        <sz val="9"/>
        <color theme="1"/>
        <rFont val="Times New Roman"/>
        <family val="1"/>
      </rPr>
      <t xml:space="preserve"> 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</si>
  <si>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PM,sand</t>
    </r>
    <r>
      <rPr>
        <b/>
        <i/>
        <sz val="9"/>
        <color theme="1"/>
        <rFont val="Times New Roman"/>
        <family val="1"/>
      </rPr>
      <t xml:space="preserve"> 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</si>
  <si>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PM,exhaust</t>
    </r>
    <r>
      <rPr>
        <b/>
        <i/>
        <sz val="9"/>
        <color theme="1"/>
        <rFont val="Times New Roman"/>
        <family val="1"/>
      </rPr>
      <t xml:space="preserve"> </t>
    </r>
  </si>
  <si>
    <r>
      <t>PM</t>
    </r>
    <r>
      <rPr>
        <b/>
        <vertAlign val="subscript"/>
        <sz val="9"/>
        <color theme="1"/>
        <rFont val="Times New Roman"/>
        <family val="1"/>
      </rPr>
      <t>200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</si>
  <si>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PM,salt(1)</t>
    </r>
    <r>
      <rPr>
        <b/>
        <i/>
        <sz val="9"/>
        <color theme="1"/>
        <rFont val="Times New Roman"/>
        <family val="1"/>
      </rPr>
      <t xml:space="preserve"> 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</si>
  <si>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PM,salt(2)</t>
    </r>
    <r>
      <rPr>
        <b/>
        <i/>
        <sz val="9"/>
        <color theme="1"/>
        <rFont val="Times New Roman"/>
        <family val="1"/>
      </rPr>
      <t xml:space="preserve"> 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</si>
  <si>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PM,depo</t>
    </r>
    <r>
      <rPr>
        <b/>
        <i/>
        <sz val="9"/>
        <color theme="1"/>
        <rFont val="Times New Roman"/>
        <family val="1"/>
      </rPr>
      <t xml:space="preserve"> 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</si>
  <si>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PM,fugitive</t>
    </r>
    <r>
      <rPr>
        <b/>
        <i/>
        <sz val="9"/>
        <color theme="1"/>
        <rFont val="Times New Roman"/>
        <family val="1"/>
      </rPr>
      <t xml:space="preserve"> </t>
    </r>
  </si>
  <si>
    <r>
      <t>V</t>
    </r>
    <r>
      <rPr>
        <b/>
        <vertAlign val="subscript"/>
        <sz val="9"/>
        <color theme="1"/>
        <rFont val="Times New Roman"/>
        <family val="1"/>
      </rPr>
      <t>ref,roadwear</t>
    </r>
  </si>
  <si>
    <t xml:space="preserve">Parameters for speed dependence </t>
  </si>
  <si>
    <r>
      <t>a</t>
    </r>
    <r>
      <rPr>
        <b/>
        <vertAlign val="subscript"/>
        <sz val="9"/>
        <color theme="1"/>
        <rFont val="Times New Roman"/>
        <family val="1"/>
      </rPr>
      <t>1</t>
    </r>
  </si>
  <si>
    <r>
      <t>a</t>
    </r>
    <r>
      <rPr>
        <b/>
        <vertAlign val="subscript"/>
        <sz val="9"/>
        <color theme="1"/>
        <rFont val="Times New Roman"/>
        <family val="1"/>
      </rPr>
      <t>2</t>
    </r>
  </si>
  <si>
    <r>
      <t>a</t>
    </r>
    <r>
      <rPr>
        <b/>
        <vertAlign val="subscript"/>
        <sz val="9"/>
        <color theme="1"/>
        <rFont val="Times New Roman"/>
        <family val="1"/>
      </rPr>
      <t>3</t>
    </r>
  </si>
  <si>
    <r>
      <t>V</t>
    </r>
    <r>
      <rPr>
        <b/>
        <vertAlign val="subscript"/>
        <sz val="9"/>
        <color theme="1"/>
        <rFont val="Times New Roman"/>
        <family val="1"/>
      </rPr>
      <t>ref,tyrewear</t>
    </r>
  </si>
  <si>
    <r>
      <t>h</t>
    </r>
    <r>
      <rPr>
        <b/>
        <i/>
        <vertAlign val="subscript"/>
        <sz val="9"/>
        <color theme="1"/>
        <rFont val="Times New Roman"/>
        <family val="1"/>
      </rPr>
      <t>0,roadwear</t>
    </r>
    <r>
      <rPr>
        <b/>
        <i/>
        <sz val="9"/>
        <color theme="1"/>
        <rFont val="Times New Roman"/>
        <family val="1"/>
      </rPr>
      <t xml:space="preserve"> </t>
    </r>
  </si>
  <si>
    <r>
      <t>h</t>
    </r>
    <r>
      <rPr>
        <b/>
        <i/>
        <vertAlign val="subscript"/>
        <sz val="9"/>
        <color theme="1"/>
        <rFont val="Times New Roman"/>
        <family val="1"/>
      </rPr>
      <t>0,tyrewear</t>
    </r>
  </si>
  <si>
    <r>
      <t>h</t>
    </r>
    <r>
      <rPr>
        <b/>
        <i/>
        <vertAlign val="subscript"/>
        <sz val="9"/>
        <color theme="1"/>
        <rFont val="Times New Roman"/>
        <family val="1"/>
      </rPr>
      <t>0,brakewear</t>
    </r>
    <r>
      <rPr>
        <b/>
        <i/>
        <sz val="9"/>
        <color theme="1"/>
        <rFont val="Times New Roman"/>
        <family val="1"/>
      </rPr>
      <t xml:space="preserve"> </t>
    </r>
  </si>
  <si>
    <r>
      <t>h</t>
    </r>
    <r>
      <rPr>
        <b/>
        <i/>
        <vertAlign val="subscript"/>
        <sz val="9"/>
        <color theme="1"/>
        <rFont val="Times New Roman"/>
        <family val="1"/>
      </rPr>
      <t>0,sand</t>
    </r>
    <r>
      <rPr>
        <b/>
        <i/>
        <sz val="9"/>
        <color theme="1"/>
        <rFont val="Times New Roman"/>
        <family val="1"/>
      </rPr>
      <t xml:space="preserve"> </t>
    </r>
  </si>
  <si>
    <r>
      <t>h</t>
    </r>
    <r>
      <rPr>
        <b/>
        <i/>
        <vertAlign val="subscript"/>
        <sz val="9"/>
        <color theme="1"/>
        <rFont val="Times New Roman"/>
        <family val="1"/>
      </rPr>
      <t>0,exhaust</t>
    </r>
    <r>
      <rPr>
        <b/>
        <i/>
        <sz val="9"/>
        <color theme="1"/>
        <rFont val="Times New Roman"/>
        <family val="1"/>
      </rPr>
      <t xml:space="preserve"> </t>
    </r>
  </si>
  <si>
    <r>
      <t>h</t>
    </r>
    <r>
      <rPr>
        <b/>
        <i/>
        <vertAlign val="subscript"/>
        <sz val="9"/>
        <color theme="1"/>
        <rFont val="Times New Roman"/>
        <family val="1"/>
      </rPr>
      <t>0,depo</t>
    </r>
    <r>
      <rPr>
        <b/>
        <i/>
        <sz val="9"/>
        <color theme="1"/>
        <rFont val="Times New Roman"/>
        <family val="1"/>
      </rPr>
      <t xml:space="preserve"> </t>
    </r>
  </si>
  <si>
    <r>
      <t>h</t>
    </r>
    <r>
      <rPr>
        <b/>
        <i/>
        <vertAlign val="subscript"/>
        <sz val="9"/>
        <color theme="1"/>
        <rFont val="Times New Roman"/>
        <family val="1"/>
      </rPr>
      <t>0,fugitive</t>
    </r>
    <r>
      <rPr>
        <b/>
        <i/>
        <sz val="9"/>
        <color theme="1"/>
        <rFont val="Times New Roman"/>
        <family val="1"/>
      </rPr>
      <t xml:space="preserve"> </t>
    </r>
  </si>
  <si>
    <t>Source</t>
  </si>
  <si>
    <t>Suspension scaling factors</t>
  </si>
  <si>
    <r>
      <t>h</t>
    </r>
    <r>
      <rPr>
        <b/>
        <i/>
        <vertAlign val="subscript"/>
        <sz val="9"/>
        <color theme="1"/>
        <rFont val="Times New Roman"/>
        <family val="1"/>
      </rPr>
      <t>0,salt(1)</t>
    </r>
    <r>
      <rPr>
        <b/>
        <i/>
        <sz val="9"/>
        <color theme="1"/>
        <rFont val="Times New Roman"/>
        <family val="1"/>
      </rPr>
      <t xml:space="preserve"> </t>
    </r>
  </si>
  <si>
    <r>
      <t>h</t>
    </r>
    <r>
      <rPr>
        <b/>
        <i/>
        <vertAlign val="subscript"/>
        <sz val="9"/>
        <color theme="1"/>
        <rFont val="Times New Roman"/>
        <family val="1"/>
      </rPr>
      <t>0,salt(2)</t>
    </r>
    <r>
      <rPr>
        <b/>
        <i/>
        <sz val="9"/>
        <color theme="1"/>
        <rFont val="Times New Roman"/>
        <family val="1"/>
      </rPr>
      <t xml:space="preserve"> </t>
    </r>
  </si>
  <si>
    <r>
      <t>V</t>
    </r>
    <r>
      <rPr>
        <b/>
        <vertAlign val="subscript"/>
        <sz val="9"/>
        <color theme="1"/>
        <rFont val="Times New Roman"/>
        <family val="1"/>
      </rPr>
      <t>ref,brakewear</t>
    </r>
  </si>
  <si>
    <r>
      <t>V</t>
    </r>
    <r>
      <rPr>
        <b/>
        <vertAlign val="subscript"/>
        <sz val="9"/>
        <color theme="1"/>
        <rFont val="Times New Roman"/>
        <family val="1"/>
      </rPr>
      <t>ref,suspension</t>
    </r>
  </si>
  <si>
    <r>
      <t>PM</t>
    </r>
    <r>
      <rPr>
        <b/>
        <vertAlign val="subscript"/>
        <sz val="9"/>
        <color theme="1"/>
        <rFont val="Times New Roman"/>
        <family val="1"/>
      </rPr>
      <t>all</t>
    </r>
  </si>
  <si>
    <t>Efficiency parameter dust</t>
  </si>
  <si>
    <t>Efficiency parameter salt</t>
  </si>
  <si>
    <t>Salt(1)</t>
  </si>
  <si>
    <t>Salt(2)</t>
  </si>
  <si>
    <t xml:space="preserve">Allows cleaning, either from the input data or by rule </t>
  </si>
  <si>
    <t>Allows cleaning by rule (1 over rides the input data values, 2 adds to input data)</t>
  </si>
  <si>
    <t>efficiency_of_cleaning</t>
  </si>
  <si>
    <t>Relative efficiency of the auto cleaning, compared to h_cleaning-eff</t>
  </si>
  <si>
    <t>1  = energy balance with ice and sub-surface, 0 = none</t>
  </si>
  <si>
    <t>use_salting_data_1_flag</t>
  </si>
  <si>
    <t>use_salting_data_2_flag</t>
  </si>
  <si>
    <t>Allows salting, either from the input data or by rule for salt type 1 (NaCl). Other than 1 is scaling</t>
  </si>
  <si>
    <t>Allows salting, either from the input data or by rule for salt type 2 (Binder). Other than 1 is scaling</t>
  </si>
  <si>
    <r>
      <t>f</t>
    </r>
    <r>
      <rPr>
        <b/>
        <i/>
        <vertAlign val="subscript"/>
        <sz val="9"/>
        <color theme="1"/>
        <rFont val="Times New Roman"/>
        <family val="1"/>
      </rPr>
      <t>0,dir-exhaust</t>
    </r>
  </si>
  <si>
    <t>Source parameter</t>
  </si>
  <si>
    <r>
      <t>f</t>
    </r>
    <r>
      <rPr>
        <b/>
        <i/>
        <vertAlign val="subscript"/>
        <sz val="9"/>
        <color theme="1"/>
        <rFont val="Times New Roman"/>
        <family val="1"/>
      </rPr>
      <t>0,dir-tyrewear</t>
    </r>
  </si>
  <si>
    <r>
      <t>PM</t>
    </r>
    <r>
      <rPr>
        <b/>
        <vertAlign val="subscript"/>
        <sz val="9"/>
        <color theme="1"/>
        <rFont val="Times New Roman"/>
        <family val="1"/>
      </rPr>
      <t>all</t>
    </r>
    <r>
      <rPr>
        <b/>
        <sz val="9"/>
        <color theme="1"/>
        <rFont val="Times New Roman"/>
        <family val="1"/>
      </rPr>
      <t xml:space="preserve"> - PM</t>
    </r>
    <r>
      <rPr>
        <b/>
        <vertAlign val="subscript"/>
        <sz val="9"/>
        <color theme="1"/>
        <rFont val="Times New Roman"/>
        <family val="1"/>
      </rPr>
      <t>200</t>
    </r>
  </si>
  <si>
    <r>
      <t>PM</t>
    </r>
    <r>
      <rPr>
        <b/>
        <vertAlign val="subscript"/>
        <sz val="9"/>
        <color theme="1"/>
        <rFont val="Times New Roman"/>
        <family val="1"/>
      </rPr>
      <t>10</t>
    </r>
    <r>
      <rPr>
        <b/>
        <sz val="9"/>
        <color theme="1"/>
        <rFont val="Times New Roman"/>
        <family val="1"/>
      </rPr>
      <t xml:space="preserve"> - PM</t>
    </r>
    <r>
      <rPr>
        <b/>
        <vertAlign val="subscript"/>
        <sz val="9"/>
        <color theme="1"/>
        <rFont val="Times New Roman"/>
        <family val="1"/>
      </rPr>
      <t>2.5</t>
    </r>
  </si>
  <si>
    <r>
      <t>PM</t>
    </r>
    <r>
      <rPr>
        <b/>
        <vertAlign val="subscript"/>
        <sz val="9"/>
        <color theme="1"/>
        <rFont val="Times New Roman"/>
        <family val="1"/>
      </rPr>
      <t>200</t>
    </r>
    <r>
      <rPr>
        <b/>
        <sz val="9"/>
        <color theme="1"/>
        <rFont val="Times New Roman"/>
        <family val="1"/>
      </rPr>
      <t xml:space="preserve"> - PM</t>
    </r>
    <r>
      <rPr>
        <b/>
        <vertAlign val="subscript"/>
        <sz val="9"/>
        <color theme="1"/>
        <rFont val="Times New Roman"/>
        <family val="1"/>
      </rPr>
      <t>10</t>
    </r>
  </si>
  <si>
    <t>Comments</t>
  </si>
  <si>
    <t>Crushing scaling factor</t>
  </si>
  <si>
    <r>
      <t>h</t>
    </r>
    <r>
      <rPr>
        <b/>
        <i/>
        <vertAlign val="subscript"/>
        <sz val="9"/>
        <color theme="1"/>
        <rFont val="Times New Roman"/>
        <family val="1"/>
      </rPr>
      <t>0,crushing</t>
    </r>
  </si>
  <si>
    <t>Automatically defined by model when set to 0</t>
  </si>
  <si>
    <t>Crushing</t>
  </si>
  <si>
    <t>Sources participating in abrasion and crushing</t>
  </si>
  <si>
    <r>
      <t>p</t>
    </r>
    <r>
      <rPr>
        <b/>
        <i/>
        <vertAlign val="subscript"/>
        <sz val="9"/>
        <color theme="1"/>
        <rFont val="Times New Roman"/>
        <family val="1"/>
      </rPr>
      <t>0,roadwear</t>
    </r>
    <r>
      <rPr>
        <b/>
        <i/>
        <sz val="9"/>
        <color theme="1"/>
        <rFont val="Times New Roman"/>
        <family val="1"/>
      </rPr>
      <t xml:space="preserve"> </t>
    </r>
  </si>
  <si>
    <r>
      <t>p</t>
    </r>
    <r>
      <rPr>
        <b/>
        <i/>
        <vertAlign val="subscript"/>
        <sz val="9"/>
        <color theme="1"/>
        <rFont val="Times New Roman"/>
        <family val="1"/>
      </rPr>
      <t>0,tyrewear</t>
    </r>
  </si>
  <si>
    <r>
      <t>p</t>
    </r>
    <r>
      <rPr>
        <b/>
        <i/>
        <vertAlign val="subscript"/>
        <sz val="9"/>
        <color theme="1"/>
        <rFont val="Times New Roman"/>
        <family val="1"/>
      </rPr>
      <t>0,brakewear</t>
    </r>
    <r>
      <rPr>
        <b/>
        <i/>
        <sz val="9"/>
        <color theme="1"/>
        <rFont val="Times New Roman"/>
        <family val="1"/>
      </rPr>
      <t xml:space="preserve"> </t>
    </r>
  </si>
  <si>
    <r>
      <t>p</t>
    </r>
    <r>
      <rPr>
        <b/>
        <i/>
        <vertAlign val="subscript"/>
        <sz val="9"/>
        <color theme="1"/>
        <rFont val="Times New Roman"/>
        <family val="1"/>
      </rPr>
      <t>0,sand</t>
    </r>
    <r>
      <rPr>
        <b/>
        <i/>
        <sz val="9"/>
        <color theme="1"/>
        <rFont val="Times New Roman"/>
        <family val="1"/>
      </rPr>
      <t xml:space="preserve"> </t>
    </r>
  </si>
  <si>
    <r>
      <t>p</t>
    </r>
    <r>
      <rPr>
        <b/>
        <i/>
        <vertAlign val="subscript"/>
        <sz val="9"/>
        <color theme="1"/>
        <rFont val="Times New Roman"/>
        <family val="1"/>
      </rPr>
      <t>0,depo</t>
    </r>
    <r>
      <rPr>
        <b/>
        <i/>
        <sz val="9"/>
        <color theme="1"/>
        <rFont val="Times New Roman"/>
        <family val="1"/>
      </rPr>
      <t xml:space="preserve"> </t>
    </r>
  </si>
  <si>
    <r>
      <t>p</t>
    </r>
    <r>
      <rPr>
        <b/>
        <i/>
        <vertAlign val="subscript"/>
        <sz val="9"/>
        <color theme="1"/>
        <rFont val="Times New Roman"/>
        <family val="1"/>
      </rPr>
      <t>0,fugitive</t>
    </r>
    <r>
      <rPr>
        <b/>
        <i/>
        <sz val="9"/>
        <color theme="1"/>
        <rFont val="Times New Roman"/>
        <family val="1"/>
      </rPr>
      <t xml:space="preserve"> </t>
    </r>
  </si>
  <si>
    <r>
      <t>p</t>
    </r>
    <r>
      <rPr>
        <b/>
        <i/>
        <vertAlign val="subscript"/>
        <sz val="9"/>
        <color theme="1"/>
        <rFont val="Times New Roman"/>
        <family val="1"/>
      </rPr>
      <t>0,exhaust</t>
    </r>
    <r>
      <rPr>
        <b/>
        <i/>
        <sz val="9"/>
        <color theme="1"/>
        <rFont val="Times New Roman"/>
        <family val="1"/>
      </rPr>
      <t xml:space="preserve"> </t>
    </r>
  </si>
  <si>
    <r>
      <t>p</t>
    </r>
    <r>
      <rPr>
        <b/>
        <i/>
        <vertAlign val="subscript"/>
        <sz val="9"/>
        <color theme="1"/>
        <rFont val="Times New Roman"/>
        <family val="1"/>
      </rPr>
      <t>0,salt(1)</t>
    </r>
    <r>
      <rPr>
        <b/>
        <i/>
        <sz val="9"/>
        <color theme="1"/>
        <rFont val="Times New Roman"/>
        <family val="1"/>
      </rPr>
      <t xml:space="preserve"> </t>
    </r>
  </si>
  <si>
    <r>
      <t>p</t>
    </r>
    <r>
      <rPr>
        <b/>
        <i/>
        <vertAlign val="subscript"/>
        <sz val="9"/>
        <color theme="1"/>
        <rFont val="Times New Roman"/>
        <family val="1"/>
      </rPr>
      <t>0,salt(2)</t>
    </r>
    <r>
      <rPr>
        <b/>
        <i/>
        <sz val="9"/>
        <color theme="1"/>
        <rFont val="Times New Roman"/>
        <family val="1"/>
      </rPr>
      <t xml:space="preserve"> </t>
    </r>
  </si>
  <si>
    <t>This is the fraction of exhaust, dry or wet, deposited on the road</t>
  </si>
  <si>
    <t>Abrasion factor</t>
  </si>
  <si>
    <r>
      <t>f</t>
    </r>
    <r>
      <rPr>
        <b/>
        <i/>
        <vertAlign val="subscript"/>
        <sz val="9"/>
        <color theme="1"/>
        <rFont val="Times New Roman"/>
        <family val="1"/>
      </rPr>
      <t xml:space="preserve">abrasion </t>
    </r>
    <r>
      <rPr>
        <b/>
        <sz val="9"/>
        <color theme="1"/>
        <rFont val="Times New Roman"/>
        <family val="1"/>
      </rPr>
      <t>(veh</t>
    </r>
    <r>
      <rPr>
        <b/>
        <vertAlign val="superscript"/>
        <sz val="9"/>
        <color theme="1"/>
        <rFont val="Times New Roman"/>
        <family val="1"/>
      </rPr>
      <t>-1</t>
    </r>
    <r>
      <rPr>
        <b/>
        <sz val="9"/>
        <color theme="1"/>
        <rFont val="Times New Roman"/>
        <family val="1"/>
      </rPr>
      <t>)</t>
    </r>
  </si>
  <si>
    <t>Abrasion scaling factor</t>
  </si>
  <si>
    <r>
      <t>f</t>
    </r>
    <r>
      <rPr>
        <b/>
        <i/>
        <vertAlign val="subscript"/>
        <sz val="9"/>
        <color theme="1"/>
        <rFont val="Times New Roman"/>
        <family val="1"/>
      </rPr>
      <t>0,dir-abrasion</t>
    </r>
  </si>
  <si>
    <r>
      <t>Reference speed</t>
    </r>
    <r>
      <rPr>
        <b/>
        <i/>
        <sz val="9"/>
        <color theme="1"/>
        <rFont val="Times New Roman"/>
        <family val="1"/>
      </rPr>
      <t xml:space="preserve"> V</t>
    </r>
    <r>
      <rPr>
        <b/>
        <i/>
        <vertAlign val="subscript"/>
        <sz val="9"/>
        <color theme="1"/>
        <rFont val="Times New Roman"/>
        <family val="1"/>
      </rPr>
      <t>ref,abrasion</t>
    </r>
    <r>
      <rPr>
        <b/>
        <i/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(km/hr)</t>
    </r>
  </si>
  <si>
    <r>
      <t>h</t>
    </r>
    <r>
      <rPr>
        <b/>
        <i/>
        <vertAlign val="subscript"/>
        <sz val="9"/>
        <color theme="1"/>
        <rFont val="Times New Roman"/>
        <family val="1"/>
      </rPr>
      <t>0,abrasion</t>
    </r>
  </si>
  <si>
    <t>Abrasion</t>
  </si>
  <si>
    <t>abrasion_flag</t>
  </si>
  <si>
    <t>Allows road abrasion due to sand</t>
  </si>
  <si>
    <r>
      <t>f</t>
    </r>
    <r>
      <rPr>
        <b/>
        <i/>
        <vertAlign val="subscript"/>
        <sz val="9"/>
        <color theme="1"/>
        <rFont val="Times New Roman"/>
        <family val="1"/>
      </rPr>
      <t>PM,crushing</t>
    </r>
    <r>
      <rPr>
        <b/>
        <i/>
        <sz val="9"/>
        <color theme="1"/>
        <rFont val="Times New Roman"/>
        <family val="1"/>
      </rPr>
      <t xml:space="preserve"> 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</si>
  <si>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PM,abrasion</t>
    </r>
    <r>
      <rPr>
        <b/>
        <i/>
        <sz val="9"/>
        <color theme="1"/>
        <rFont val="Times New Roman"/>
        <family val="1"/>
      </rPr>
      <t xml:space="preserve"> </t>
    </r>
  </si>
  <si>
    <t>1 = hourly, 2 = daily, 3 = daily cycle, 4 = 1/2 daily means , 5 = day of week, 7= weekly , 8= monthly</t>
  </si>
  <si>
    <t>Allows crushing to occur, shifting down in size bins</t>
  </si>
  <si>
    <t>exhaust_flag</t>
  </si>
  <si>
    <t>Includes exhaust in calculations</t>
  </si>
  <si>
    <t>Specifies size distribution of crushed material</t>
  </si>
  <si>
    <t>Surface texture parameters</t>
  </si>
  <si>
    <r>
      <t>h</t>
    </r>
    <r>
      <rPr>
        <b/>
        <i/>
        <vertAlign val="subscript"/>
        <sz val="9"/>
        <color theme="1"/>
        <rFont val="Times New Roman"/>
        <family val="1"/>
      </rPr>
      <t xml:space="preserve">drainage-eff </t>
    </r>
    <r>
      <rPr>
        <b/>
        <i/>
        <sz val="9"/>
        <color theme="1"/>
        <rFont val="Times New Roman"/>
        <family val="1"/>
      </rPr>
      <t>(dust)</t>
    </r>
  </si>
  <si>
    <r>
      <t>h</t>
    </r>
    <r>
      <rPr>
        <b/>
        <i/>
        <vertAlign val="subscript"/>
        <sz val="9"/>
        <color theme="1"/>
        <rFont val="Times New Roman"/>
        <family val="1"/>
      </rPr>
      <t xml:space="preserve">spraying-eff </t>
    </r>
    <r>
      <rPr>
        <b/>
        <i/>
        <sz val="9"/>
        <color theme="1"/>
        <rFont val="Times New Roman"/>
        <family val="1"/>
      </rPr>
      <t>(dust)</t>
    </r>
  </si>
  <si>
    <t>Adjusted parameter</t>
  </si>
  <si>
    <t>texture_scaling(i)</t>
  </si>
  <si>
    <t>Specifies size distribution of road abrasion material</t>
  </si>
  <si>
    <t>Specifies which size fractions cause abrasion (weighted)</t>
  </si>
  <si>
    <t>Specifies which size fractions can be crushed (weighted). PM2.5=0</t>
  </si>
  <si>
    <t>Allows ploughing by rule (1 over rides the input data values, 2 adds to input data)</t>
  </si>
  <si>
    <t>Allows sanding by rule (1 over rides the input data values, 2 adds to input data)</t>
  </si>
  <si>
    <t>Master texture scaling</t>
  </si>
  <si>
    <t>INTER-TRACK AND SHARED SUB-MODEL PARAMETERS</t>
  </si>
  <si>
    <t>Road track parameters</t>
  </si>
  <si>
    <t>Fraction road area</t>
  </si>
  <si>
    <t>Fraction vehicles</t>
  </si>
  <si>
    <t>Track type</t>
  </si>
  <si>
    <r>
      <t>f</t>
    </r>
    <r>
      <rPr>
        <b/>
        <i/>
        <vertAlign val="subscript"/>
        <sz val="9"/>
        <color theme="1"/>
        <rFont val="Times New Roman"/>
        <family val="1"/>
      </rPr>
      <t>kerb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</si>
  <si>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shoulder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</si>
  <si>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intrack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</si>
  <si>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outtrack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</si>
  <si>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alltrack</t>
    </r>
    <r>
      <rPr>
        <b/>
        <i/>
        <sz val="9"/>
        <color theme="1"/>
        <rFont val="Times New Roman"/>
        <family val="1"/>
      </rPr>
      <t xml:space="preserve"> </t>
    </r>
  </si>
  <si>
    <t>Include which tracks</t>
  </si>
  <si>
    <t>Water</t>
  </si>
  <si>
    <t>Snow</t>
  </si>
  <si>
    <r>
      <t>f</t>
    </r>
    <r>
      <rPr>
        <b/>
        <i/>
        <vertAlign val="subscript"/>
        <sz val="9"/>
        <color theme="1"/>
        <rFont val="Times New Roman"/>
        <family val="1"/>
      </rPr>
      <t>0,spray</t>
    </r>
    <r>
      <rPr>
        <b/>
        <i/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(veh</t>
    </r>
    <r>
      <rPr>
        <b/>
        <vertAlign val="superscript"/>
        <sz val="9"/>
        <color theme="1"/>
        <rFont val="Times New Roman"/>
        <family val="1"/>
      </rPr>
      <t>-1</t>
    </r>
    <r>
      <rPr>
        <b/>
        <sz val="9"/>
        <color theme="1"/>
        <rFont val="Times New Roman"/>
        <family val="1"/>
      </rPr>
      <t>) (he)</t>
    </r>
  </si>
  <si>
    <r>
      <t>f</t>
    </r>
    <r>
      <rPr>
        <b/>
        <i/>
        <vertAlign val="subscript"/>
        <sz val="9"/>
        <color theme="1"/>
        <rFont val="Times New Roman"/>
        <family val="1"/>
      </rPr>
      <t>0,spray</t>
    </r>
    <r>
      <rPr>
        <b/>
        <i/>
        <sz val="9"/>
        <color theme="1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(veh</t>
    </r>
    <r>
      <rPr>
        <b/>
        <vertAlign val="superscript"/>
        <sz val="9"/>
        <color theme="1"/>
        <rFont val="Times New Roman"/>
        <family val="1"/>
      </rPr>
      <t>-1</t>
    </r>
    <r>
      <rPr>
        <b/>
        <sz val="9"/>
        <color theme="1"/>
        <rFont val="Times New Roman"/>
        <family val="1"/>
      </rPr>
      <t>) (li)</t>
    </r>
  </si>
  <si>
    <t>Ice</t>
  </si>
  <si>
    <r>
      <t>h</t>
    </r>
    <r>
      <rPr>
        <b/>
        <i/>
        <vertAlign val="subscript"/>
        <sz val="9"/>
        <color theme="1"/>
        <rFont val="Times New Roman"/>
        <family val="1"/>
      </rPr>
      <t>0,q_road</t>
    </r>
  </si>
  <si>
    <t>If 0 then no wet retention, 1 includes retention</t>
  </si>
  <si>
    <t>Suspension rescaling</t>
  </si>
  <si>
    <t>Spray rescaling</t>
  </si>
  <si>
    <t>None</t>
  </si>
  <si>
    <t>Migration factor (1/veh)</t>
  </si>
  <si>
    <t>Fractional size distribution</t>
  </si>
  <si>
    <t>salt_type_distribution</t>
  </si>
  <si>
    <t>No efficiency for water ploughing</t>
  </si>
  <si>
    <t>Keeps water to this level when this much snow is on the road surface</t>
  </si>
  <si>
    <t>Finish</t>
  </si>
  <si>
    <r>
      <t>Drainage time scale</t>
    </r>
    <r>
      <rPr>
        <b/>
        <sz val="9"/>
        <color theme="1"/>
        <rFont val="Times New Roman"/>
        <family val="1"/>
      </rPr>
      <t>(hr)</t>
    </r>
  </si>
  <si>
    <t>Time scale for drainage when the time dependent version is used</t>
  </si>
  <si>
    <t>drainage_type_flag</t>
  </si>
  <si>
    <t>Allows retention of  particles due to surface wetness. 1 is linear, 2 is exponential, 0 is none, 3 is retain all</t>
  </si>
  <si>
    <t>Large threshold for water as this is not a reason to plough</t>
  </si>
  <si>
    <t>Suburf temperature average time (h)</t>
  </si>
  <si>
    <r>
      <t>V</t>
    </r>
    <r>
      <rPr>
        <b/>
        <vertAlign val="subscript"/>
        <sz val="9"/>
        <color theme="1"/>
        <rFont val="Times New Roman"/>
        <family val="1"/>
      </rPr>
      <t>min,roadwear</t>
    </r>
  </si>
  <si>
    <r>
      <t>V</t>
    </r>
    <r>
      <rPr>
        <b/>
        <vertAlign val="subscript"/>
        <sz val="9"/>
        <color theme="1"/>
        <rFont val="Times New Roman"/>
        <family val="1"/>
      </rPr>
      <t>min,tyrewear</t>
    </r>
  </si>
  <si>
    <r>
      <t>V</t>
    </r>
    <r>
      <rPr>
        <b/>
        <vertAlign val="subscript"/>
        <sz val="9"/>
        <color theme="1"/>
        <rFont val="Times New Roman"/>
        <family val="1"/>
      </rPr>
      <t>min,brakewear</t>
    </r>
  </si>
  <si>
    <r>
      <t>V</t>
    </r>
    <r>
      <rPr>
        <b/>
        <vertAlign val="subscript"/>
        <sz val="9"/>
        <color theme="1"/>
        <rFont val="Times New Roman"/>
        <family val="1"/>
      </rPr>
      <t>min,suspension</t>
    </r>
  </si>
  <si>
    <t>0.5 is default</t>
  </si>
  <si>
    <t>Allows drainage from the road surface. 1 is with exponential decay, 2 is instantaneous, 3 combined</t>
  </si>
  <si>
    <t>Val (thresh for type 3)</t>
  </si>
  <si>
    <t>Value (min all types)</t>
  </si>
  <si>
    <t>Value calculated based on MORS2 experiments</t>
  </si>
  <si>
    <t>Dust binding</t>
  </si>
  <si>
    <t>binding_hour(1) (hour)</t>
  </si>
  <si>
    <t>binding_hour(2) (hour)</t>
  </si>
  <si>
    <t>delay_binding_day (day)</t>
  </si>
  <si>
    <t>check_binding_day (day)</t>
  </si>
  <si>
    <t xml:space="preserve">min_temp_binding (C) </t>
  </si>
  <si>
    <t xml:space="preserve">max_temp_binding (C) </t>
  </si>
  <si>
    <t>precip_rule_binding (mm/hr)</t>
  </si>
  <si>
    <t>RH_rule_binding (%)</t>
  </si>
  <si>
    <t>g_binding_rule (mm)</t>
  </si>
  <si>
    <t>binding_mass (g/m2)</t>
  </si>
  <si>
    <t>binding_dilution</t>
  </si>
  <si>
    <t>start_month_binding (MM_num)</t>
  </si>
  <si>
    <t>end_month_binding (MM_num)</t>
  </si>
  <si>
    <t>Month number after which binding can occur</t>
  </si>
  <si>
    <t>Month number after which no binding can occur</t>
  </si>
  <si>
    <t>First time of day when binding can occur</t>
  </si>
  <si>
    <t>Minimum temperature for binding in the forward time window</t>
  </si>
  <si>
    <t>Mass of binding applied at each application</t>
  </si>
  <si>
    <t>Do not bind if precipitation occurs above this level in the forward or backward time window</t>
  </si>
  <si>
    <t>Comment (type of binder specified in the header of the activity input file sheet)</t>
  </si>
  <si>
    <t>Binding solution in mass, if 0 then dry</t>
  </si>
  <si>
    <t>auto_binding_flag</t>
  </si>
  <si>
    <t>Bind if the surface moisture is currently below this value</t>
  </si>
  <si>
    <t>Minimum allowable time between binding events in days</t>
  </si>
  <si>
    <t>M(salt) = M(salt1)*salt_type + M(salt2)*(1-salt_type) ; Salt 1=NaCl</t>
  </si>
  <si>
    <t>Second time of day when binding can occur</t>
  </si>
  <si>
    <t>Allows salting by rule (1 over rides the input data values, 2 adds to input data for both salts)</t>
  </si>
  <si>
    <t>Allows binding by rule (1 over rides the input data values, 2 adds to input data for salt 2 only)</t>
  </si>
  <si>
    <t xml:space="preserve">Bind if the relative humidity is above this level anywhere in the forward time window </t>
  </si>
  <si>
    <t>Dry sand if the surface moisture (snow or ice) is above this value at time of sanding</t>
  </si>
  <si>
    <t>Salt if the relative humidity is above this level in the forward time window or precip rule</t>
  </si>
  <si>
    <t>Maximum temperature for binding in the forward  time window</t>
  </si>
  <si>
    <r>
      <t>W=W</t>
    </r>
    <r>
      <rPr>
        <b/>
        <vertAlign val="subscript"/>
        <sz val="9"/>
        <color theme="1"/>
        <rFont val="Times New Roman"/>
        <family val="1"/>
      </rPr>
      <t>0</t>
    </r>
    <r>
      <rPr>
        <b/>
        <sz val="9"/>
        <color theme="1"/>
        <rFont val="Times New Roman"/>
        <family val="1"/>
      </rPr>
      <t>*(a1+a2*(max[V,V</t>
    </r>
    <r>
      <rPr>
        <b/>
        <vertAlign val="subscript"/>
        <sz val="9"/>
        <color theme="1"/>
        <rFont val="Times New Roman"/>
        <family val="1"/>
      </rPr>
      <t>min</t>
    </r>
    <r>
      <rPr>
        <b/>
        <sz val="9"/>
        <color theme="1"/>
        <rFont val="Times New Roman"/>
        <family val="1"/>
      </rPr>
      <t>]/V</t>
    </r>
    <r>
      <rPr>
        <b/>
        <vertAlign val="subscript"/>
        <sz val="9"/>
        <color theme="1"/>
        <rFont val="Times New Roman"/>
        <family val="1"/>
      </rPr>
      <t>ref</t>
    </r>
    <r>
      <rPr>
        <b/>
        <sz val="9"/>
        <color theme="1"/>
        <rFont val="Times New Roman"/>
        <family val="1"/>
      </rPr>
      <t>)</t>
    </r>
    <r>
      <rPr>
        <b/>
        <vertAlign val="superscript"/>
        <sz val="9"/>
        <color theme="1"/>
        <rFont val="Times New Roman"/>
        <family val="1"/>
      </rPr>
      <t>a3</t>
    </r>
    <r>
      <rPr>
        <b/>
        <sz val="9"/>
        <color theme="1"/>
        <rFont val="Times New Roman"/>
        <family val="1"/>
      </rPr>
      <t xml:space="preserve">) </t>
    </r>
  </si>
  <si>
    <r>
      <t>f</t>
    </r>
    <r>
      <rPr>
        <b/>
        <vertAlign val="subscript"/>
        <sz val="9"/>
        <color theme="1"/>
        <rFont val="Times New Roman"/>
        <family val="1"/>
      </rPr>
      <t>sus</t>
    </r>
    <r>
      <rPr>
        <b/>
        <sz val="9"/>
        <color theme="1"/>
        <rFont val="Times New Roman"/>
        <family val="1"/>
      </rPr>
      <t>=f</t>
    </r>
    <r>
      <rPr>
        <b/>
        <vertAlign val="subscript"/>
        <sz val="9"/>
        <color theme="1"/>
        <rFont val="Times New Roman"/>
        <family val="1"/>
      </rPr>
      <t>sus0</t>
    </r>
    <r>
      <rPr>
        <b/>
        <sz val="9"/>
        <color theme="1"/>
        <rFont val="Times New Roman"/>
        <family val="1"/>
      </rPr>
      <t>*(a1+a2*(max[V,V</t>
    </r>
    <r>
      <rPr>
        <b/>
        <vertAlign val="subscript"/>
        <sz val="9"/>
        <color theme="1"/>
        <rFont val="Times New Roman"/>
        <family val="1"/>
      </rPr>
      <t>min</t>
    </r>
    <r>
      <rPr>
        <b/>
        <sz val="9"/>
        <color theme="1"/>
        <rFont val="Times New Roman"/>
        <family val="1"/>
      </rPr>
      <t>]/V</t>
    </r>
    <r>
      <rPr>
        <b/>
        <vertAlign val="subscript"/>
        <sz val="9"/>
        <color theme="1"/>
        <rFont val="Times New Roman"/>
        <family val="1"/>
      </rPr>
      <t>ref</t>
    </r>
    <r>
      <rPr>
        <b/>
        <sz val="9"/>
        <color theme="1"/>
        <rFont val="Times New Roman"/>
        <family val="1"/>
      </rPr>
      <t>)</t>
    </r>
    <r>
      <rPr>
        <b/>
        <vertAlign val="superscript"/>
        <sz val="9"/>
        <color theme="1"/>
        <rFont val="Times New Roman"/>
        <family val="1"/>
      </rPr>
      <t>a3</t>
    </r>
    <r>
      <rPr>
        <b/>
        <sz val="9"/>
        <color theme="1"/>
        <rFont val="Times New Roman"/>
        <family val="1"/>
      </rPr>
      <t xml:space="preserve">) </t>
    </r>
  </si>
  <si>
    <t>Control scaling value in green. Change this to change all.</t>
  </si>
  <si>
    <t>Dust binder retention is experimental. Large value chosen for no effect</t>
  </si>
  <si>
    <t>Road multi-track is a future development. Not implemented yet</t>
  </si>
  <si>
    <t xml:space="preserve">ROAD WEAR MODEL CALCULATOR INPUT </t>
  </si>
  <si>
    <t>Runs OSPM for dispersion, 0 off or 1 on</t>
  </si>
  <si>
    <t>Use the underlaying subsurface in the energy balance calculations. 1 using air temp, 2 using slab temp</t>
  </si>
  <si>
    <t>Set to 0 if no speed dependence required. Default is 0.012</t>
  </si>
  <si>
    <t>Default was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</si>
</sst>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Verdana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4F81BD"/>
      <name val="Cambria"/>
      <family val="1"/>
    </font>
    <font>
      <b/>
      <i/>
      <sz val="9"/>
      <color theme="1"/>
      <name val="Times New Roman"/>
      <family val="1"/>
    </font>
    <font>
      <b/>
      <i/>
      <vertAlign val="subscript"/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vertAlign val="superscript"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vertAlign val="subscript"/>
      <sz val="9"/>
      <color theme="1"/>
      <name val="Times New Roman"/>
      <family val="1"/>
    </font>
    <font>
      <b/>
      <i/>
      <sz val="9"/>
      <color theme="1"/>
      <name val="Symbol"/>
      <family val="1"/>
      <charset val="2"/>
    </font>
    <font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vertAlign val="subscript"/>
      <sz val="9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i/>
      <vertAlign val="superscript"/>
      <sz val="9"/>
      <color theme="1"/>
      <name val="Times New Roman"/>
      <family val="1"/>
    </font>
    <font>
      <b/>
      <sz val="9.9"/>
      <color theme="1"/>
      <name val="Times New Roman"/>
      <family val="1"/>
    </font>
    <font>
      <b/>
      <vertAlign val="superscript"/>
      <sz val="9.9"/>
      <color theme="1"/>
      <name val="Times New Roman"/>
      <family val="1"/>
    </font>
    <font>
      <b/>
      <vertAlign val="subscript"/>
      <sz val="9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rgb="FF9C0006"/>
      <name val="Times New Roman"/>
      <family val="1"/>
    </font>
    <font>
      <sz val="9"/>
      <color rgb="FF9C0006"/>
      <name val="Times New Roman"/>
      <family val="1"/>
    </font>
    <font>
      <b/>
      <vertAlign val="superscript"/>
      <sz val="9"/>
      <color rgb="FF9C0006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3" borderId="5" applyNumberFormat="0" applyFont="0" applyAlignment="0" applyProtection="0"/>
    <xf numFmtId="0" fontId="2" fillId="10" borderId="0" applyNumberFormat="0" applyBorder="0" applyAlignment="0" applyProtection="0"/>
    <xf numFmtId="0" fontId="26" fillId="11" borderId="0" applyNumberFormat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7" fillId="2" borderId="0" xfId="0" applyFont="1" applyFill="1"/>
    <xf numFmtId="0" fontId="8" fillId="2" borderId="0" xfId="0" applyFont="1" applyFill="1"/>
    <xf numFmtId="0" fontId="9" fillId="0" borderId="0" xfId="0" applyFont="1"/>
    <xf numFmtId="0" fontId="8" fillId="0" borderId="0" xfId="0" applyFont="1"/>
    <xf numFmtId="0" fontId="10" fillId="0" borderId="1" xfId="0" applyFont="1" applyBorder="1" applyAlignment="1">
      <alignment horizontal="center" wrapText="1"/>
    </xf>
    <xf numFmtId="0" fontId="12" fillId="0" borderId="2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11" fontId="14" fillId="0" borderId="3" xfId="0" applyNumberFormat="1" applyFont="1" applyBorder="1" applyAlignment="1">
      <alignment horizontal="center" wrapText="1"/>
    </xf>
    <xf numFmtId="11" fontId="15" fillId="0" borderId="1" xfId="0" applyNumberFormat="1" applyFont="1" applyBorder="1" applyAlignment="1">
      <alignment horizontal="center" wrapText="1"/>
    </xf>
    <xf numFmtId="11" fontId="15" fillId="0" borderId="3" xfId="0" applyNumberFormat="1" applyFont="1" applyBorder="1" applyAlignment="1">
      <alignment horizontal="center" wrapText="1"/>
    </xf>
    <xf numFmtId="0" fontId="17" fillId="0" borderId="3" xfId="0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11" fontId="14" fillId="0" borderId="4" xfId="0" applyNumberFormat="1" applyFont="1" applyBorder="1" applyAlignment="1">
      <alignment horizontal="center" wrapText="1"/>
    </xf>
    <xf numFmtId="0" fontId="14" fillId="0" borderId="2" xfId="0" applyFont="1" applyBorder="1" applyAlignment="1">
      <alignment horizontal="center" wrapText="1"/>
    </xf>
    <xf numFmtId="0" fontId="8" fillId="5" borderId="0" xfId="0" applyFont="1" applyFill="1"/>
    <xf numFmtId="0" fontId="0" fillId="0" borderId="0" xfId="0" applyAlignment="1">
      <alignment wrapText="1"/>
    </xf>
    <xf numFmtId="0" fontId="9" fillId="0" borderId="0" xfId="0" applyFont="1" applyAlignment="1"/>
    <xf numFmtId="0" fontId="8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7" fillId="5" borderId="0" xfId="0" applyFont="1" applyFill="1"/>
    <xf numFmtId="0" fontId="14" fillId="0" borderId="4" xfId="0" applyFont="1" applyFill="1" applyBorder="1" applyAlignment="1">
      <alignment horizontal="center" wrapText="1"/>
    </xf>
    <xf numFmtId="0" fontId="10" fillId="0" borderId="13" xfId="0" applyFont="1" applyBorder="1" applyAlignment="1">
      <alignment horizontal="center" wrapText="1"/>
    </xf>
    <xf numFmtId="0" fontId="14" fillId="0" borderId="0" xfId="0" applyFont="1" applyFill="1" applyBorder="1" applyAlignment="1">
      <alignment horizontal="center" wrapText="1"/>
    </xf>
    <xf numFmtId="11" fontId="14" fillId="0" borderId="0" xfId="0" applyNumberFormat="1" applyFont="1" applyBorder="1" applyAlignment="1">
      <alignment horizontal="center" wrapText="1"/>
    </xf>
    <xf numFmtId="0" fontId="8" fillId="0" borderId="0" xfId="0" applyFont="1" applyBorder="1"/>
    <xf numFmtId="0" fontId="12" fillId="0" borderId="6" xfId="0" applyFont="1" applyBorder="1" applyAlignment="1">
      <alignment horizontal="center" wrapText="1"/>
    </xf>
    <xf numFmtId="2" fontId="14" fillId="0" borderId="0" xfId="0" applyNumberFormat="1" applyFont="1" applyFill="1" applyBorder="1" applyAlignment="1">
      <alignment horizontal="center" wrapText="1"/>
    </xf>
    <xf numFmtId="2" fontId="8" fillId="0" borderId="0" xfId="0" applyNumberFormat="1" applyFont="1" applyFill="1"/>
    <xf numFmtId="0" fontId="8" fillId="0" borderId="0" xfId="0" applyFont="1" applyFill="1"/>
    <xf numFmtId="0" fontId="10" fillId="0" borderId="3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center" wrapText="1"/>
    </xf>
    <xf numFmtId="0" fontId="14" fillId="0" borderId="17" xfId="0" applyFont="1" applyFill="1" applyBorder="1" applyAlignment="1">
      <alignment horizontal="center" wrapText="1"/>
    </xf>
    <xf numFmtId="0" fontId="14" fillId="0" borderId="15" xfId="0" applyFont="1" applyFill="1" applyBorder="1" applyAlignment="1">
      <alignment horizontal="center" wrapText="1"/>
    </xf>
    <xf numFmtId="0" fontId="14" fillId="0" borderId="16" xfId="0" applyFont="1" applyFill="1" applyBorder="1" applyAlignment="1">
      <alignment horizontal="center" wrapText="1"/>
    </xf>
    <xf numFmtId="0" fontId="14" fillId="0" borderId="0" xfId="0" applyFont="1" applyBorder="1" applyAlignment="1">
      <alignment horizontal="left"/>
    </xf>
    <xf numFmtId="0" fontId="19" fillId="7" borderId="0" xfId="0" applyFont="1" applyFill="1"/>
    <xf numFmtId="0" fontId="8" fillId="6" borderId="10" xfId="0" applyFont="1" applyFill="1" applyBorder="1"/>
    <xf numFmtId="0" fontId="9" fillId="0" borderId="0" xfId="0" applyFont="1" applyFill="1" applyAlignment="1"/>
    <xf numFmtId="0" fontId="14" fillId="0" borderId="7" xfId="0" applyFont="1" applyFill="1" applyBorder="1" applyAlignment="1">
      <alignment horizontal="center" wrapText="1"/>
    </xf>
    <xf numFmtId="11" fontId="14" fillId="0" borderId="4" xfId="0" applyNumberFormat="1" applyFont="1" applyFill="1" applyBorder="1" applyAlignment="1">
      <alignment horizontal="center" wrapText="1"/>
    </xf>
    <xf numFmtId="1" fontId="12" fillId="0" borderId="2" xfId="0" applyNumberFormat="1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center" wrapText="1"/>
    </xf>
    <xf numFmtId="0" fontId="18" fillId="0" borderId="0" xfId="0" applyFont="1" applyAlignment="1"/>
    <xf numFmtId="0" fontId="5" fillId="0" borderId="0" xfId="0" applyFont="1" applyAlignment="1"/>
    <xf numFmtId="0" fontId="7" fillId="2" borderId="0" xfId="0" applyFont="1" applyFill="1" applyAlignment="1"/>
    <xf numFmtId="0" fontId="12" fillId="0" borderId="10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7" fillId="7" borderId="0" xfId="0" applyFont="1" applyFill="1"/>
    <xf numFmtId="2" fontId="8" fillId="7" borderId="0" xfId="0" applyNumberFormat="1" applyFont="1" applyFill="1"/>
    <xf numFmtId="2" fontId="8" fillId="7" borderId="0" xfId="0" applyNumberFormat="1" applyFont="1" applyFill="1" applyAlignment="1">
      <alignment wrapText="1"/>
    </xf>
    <xf numFmtId="2" fontId="14" fillId="8" borderId="11" xfId="0" applyNumberFormat="1" applyFont="1" applyFill="1" applyBorder="1" applyAlignment="1">
      <alignment horizontal="center" wrapText="1"/>
    </xf>
    <xf numFmtId="2" fontId="14" fillId="8" borderId="12" xfId="0" applyNumberFormat="1" applyFont="1" applyFill="1" applyBorder="1" applyAlignment="1">
      <alignment horizontal="center" wrapText="1"/>
    </xf>
    <xf numFmtId="2" fontId="8" fillId="8" borderId="10" xfId="0" applyNumberFormat="1" applyFont="1" applyFill="1" applyBorder="1"/>
    <xf numFmtId="2" fontId="8" fillId="4" borderId="11" xfId="0" applyNumberFormat="1" applyFont="1" applyFill="1" applyBorder="1" applyAlignment="1">
      <alignment horizontal="center"/>
    </xf>
    <xf numFmtId="2" fontId="8" fillId="4" borderId="12" xfId="0" applyNumberFormat="1" applyFont="1" applyFill="1" applyBorder="1" applyAlignment="1">
      <alignment horizontal="center"/>
    </xf>
    <xf numFmtId="0" fontId="5" fillId="0" borderId="0" xfId="0" applyFont="1" applyBorder="1" applyAlignment="1"/>
    <xf numFmtId="0" fontId="18" fillId="0" borderId="0" xfId="0" applyFont="1" applyBorder="1" applyAlignment="1"/>
    <xf numFmtId="2" fontId="8" fillId="0" borderId="0" xfId="0" applyNumberFormat="1" applyFont="1" applyBorder="1"/>
    <xf numFmtId="2" fontId="14" fillId="6" borderId="3" xfId="0" applyNumberFormat="1" applyFont="1" applyFill="1" applyBorder="1" applyAlignment="1">
      <alignment horizontal="center" wrapText="1"/>
    </xf>
    <xf numFmtId="0" fontId="2" fillId="9" borderId="5" xfId="1" applyFont="1" applyFill="1"/>
    <xf numFmtId="0" fontId="3" fillId="9" borderId="5" xfId="1" applyFont="1" applyFill="1"/>
    <xf numFmtId="2" fontId="8" fillId="4" borderId="22" xfId="0" applyNumberFormat="1" applyFont="1" applyFill="1" applyBorder="1" applyAlignment="1">
      <alignment horizontal="center"/>
    </xf>
    <xf numFmtId="2" fontId="8" fillId="8" borderId="22" xfId="0" applyNumberFormat="1" applyFont="1" applyFill="1" applyBorder="1" applyAlignment="1">
      <alignment horizontal="center"/>
    </xf>
    <xf numFmtId="0" fontId="12" fillId="0" borderId="0" xfId="0" applyFont="1" applyBorder="1" applyAlignment="1">
      <alignment horizontal="center" wrapText="1"/>
    </xf>
    <xf numFmtId="0" fontId="2" fillId="10" borderId="9" xfId="2" applyBorder="1"/>
    <xf numFmtId="164" fontId="2" fillId="10" borderId="9" xfId="2" applyNumberFormat="1" applyBorder="1"/>
    <xf numFmtId="0" fontId="2" fillId="10" borderId="20" xfId="2" applyBorder="1"/>
    <xf numFmtId="2" fontId="2" fillId="10" borderId="9" xfId="2" applyNumberFormat="1" applyBorder="1"/>
    <xf numFmtId="0" fontId="12" fillId="0" borderId="13" xfId="0" applyFont="1" applyBorder="1" applyAlignment="1">
      <alignment horizontal="left"/>
    </xf>
    <xf numFmtId="0" fontId="12" fillId="0" borderId="23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18" xfId="0" applyFont="1" applyBorder="1" applyAlignment="1">
      <alignment horizontal="center" wrapText="1"/>
    </xf>
    <xf numFmtId="0" fontId="8" fillId="0" borderId="0" xfId="0" applyFont="1" applyFill="1" applyBorder="1"/>
    <xf numFmtId="0" fontId="8" fillId="0" borderId="17" xfId="0" applyFont="1" applyBorder="1"/>
    <xf numFmtId="0" fontId="12" fillId="0" borderId="10" xfId="0" applyFont="1" applyFill="1" applyBorder="1" applyAlignment="1">
      <alignment horizontal="center" wrapText="1"/>
    </xf>
    <xf numFmtId="2" fontId="14" fillId="0" borderId="10" xfId="0" applyNumberFormat="1" applyFont="1" applyFill="1" applyBorder="1" applyAlignment="1">
      <alignment horizontal="center" wrapText="1"/>
    </xf>
    <xf numFmtId="0" fontId="6" fillId="0" borderId="0" xfId="0" applyFont="1" applyFill="1"/>
    <xf numFmtId="0" fontId="8" fillId="0" borderId="24" xfId="0" applyFont="1" applyFill="1" applyBorder="1"/>
    <xf numFmtId="0" fontId="12" fillId="0" borderId="7" xfId="0" applyFont="1" applyFill="1" applyBorder="1" applyAlignment="1">
      <alignment horizontal="center" wrapText="1"/>
    </xf>
    <xf numFmtId="11" fontId="14" fillId="0" borderId="7" xfId="0" applyNumberFormat="1" applyFont="1" applyFill="1" applyBorder="1" applyAlignment="1">
      <alignment horizontal="center" wrapText="1"/>
    </xf>
    <xf numFmtId="11" fontId="14" fillId="0" borderId="24" xfId="0" applyNumberFormat="1" applyFont="1" applyFill="1" applyBorder="1" applyAlignment="1">
      <alignment horizontal="center" wrapText="1"/>
    </xf>
    <xf numFmtId="0" fontId="8" fillId="0" borderId="0" xfId="0" applyFont="1" applyFill="1" applyAlignment="1"/>
    <xf numFmtId="0" fontId="18" fillId="0" borderId="0" xfId="0" applyFont="1" applyFill="1" applyAlignment="1"/>
    <xf numFmtId="0" fontId="0" fillId="0" borderId="0" xfId="0" applyFill="1"/>
    <xf numFmtId="0" fontId="12" fillId="0" borderId="14" xfId="0" applyFont="1" applyBorder="1" applyAlignment="1">
      <alignment horizontal="center" wrapText="1"/>
    </xf>
    <xf numFmtId="0" fontId="12" fillId="0" borderId="25" xfId="0" applyFont="1" applyFill="1" applyBorder="1" applyAlignment="1">
      <alignment horizontal="center" wrapText="1"/>
    </xf>
    <xf numFmtId="0" fontId="3" fillId="9" borderId="5" xfId="1" applyFont="1" applyFill="1" applyAlignment="1">
      <alignment horizontal="left"/>
    </xf>
    <xf numFmtId="0" fontId="6" fillId="12" borderId="0" xfId="0" applyFont="1" applyFill="1" applyAlignment="1">
      <alignment horizontal="left"/>
    </xf>
    <xf numFmtId="0" fontId="8" fillId="12" borderId="0" xfId="0" applyFont="1" applyFill="1" applyAlignment="1">
      <alignment horizontal="left"/>
    </xf>
    <xf numFmtId="0" fontId="8" fillId="12" borderId="0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 wrapText="1"/>
    </xf>
    <xf numFmtId="2" fontId="14" fillId="12" borderId="0" xfId="0" applyNumberFormat="1" applyFont="1" applyFill="1" applyBorder="1" applyAlignment="1">
      <alignment horizontal="left" wrapText="1"/>
    </xf>
    <xf numFmtId="0" fontId="14" fillId="12" borderId="0" xfId="0" applyFont="1" applyFill="1" applyBorder="1" applyAlignment="1">
      <alignment horizontal="left" wrapText="1"/>
    </xf>
    <xf numFmtId="11" fontId="14" fillId="12" borderId="0" xfId="0" applyNumberFormat="1" applyFont="1" applyFill="1" applyBorder="1" applyAlignment="1">
      <alignment horizontal="left" wrapText="1"/>
    </xf>
    <xf numFmtId="11" fontId="14" fillId="12" borderId="8" xfId="0" applyNumberFormat="1" applyFont="1" applyFill="1" applyBorder="1" applyAlignment="1">
      <alignment horizontal="left" wrapText="1"/>
    </xf>
    <xf numFmtId="0" fontId="18" fillId="12" borderId="0" xfId="0" applyFont="1" applyFill="1" applyAlignment="1">
      <alignment horizontal="left"/>
    </xf>
    <xf numFmtId="0" fontId="0" fillId="12" borderId="0" xfId="0" applyFill="1" applyAlignment="1">
      <alignment horizontal="left"/>
    </xf>
    <xf numFmtId="0" fontId="0" fillId="0" borderId="0" xfId="0" applyAlignment="1">
      <alignment horizontal="left"/>
    </xf>
    <xf numFmtId="0" fontId="12" fillId="4" borderId="2" xfId="0" applyFont="1" applyFill="1" applyBorder="1" applyAlignment="1">
      <alignment horizontal="center" wrapText="1"/>
    </xf>
    <xf numFmtId="0" fontId="14" fillId="4" borderId="4" xfId="0" applyFont="1" applyFill="1" applyBorder="1" applyAlignment="1">
      <alignment horizontal="center" wrapText="1"/>
    </xf>
    <xf numFmtId="0" fontId="27" fillId="4" borderId="2" xfId="3" applyFont="1" applyFill="1" applyBorder="1" applyAlignment="1">
      <alignment horizontal="center" wrapText="1"/>
    </xf>
    <xf numFmtId="0" fontId="28" fillId="4" borderId="4" xfId="3" applyFont="1" applyFill="1" applyBorder="1" applyAlignment="1">
      <alignment horizontal="center" wrapText="1"/>
    </xf>
    <xf numFmtId="0" fontId="28" fillId="4" borderId="2" xfId="3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11" fontId="14" fillId="0" borderId="0" xfId="0" applyNumberFormat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14" fillId="12" borderId="0" xfId="0" applyFont="1" applyFill="1" applyBorder="1" applyAlignment="1">
      <alignment horizontal="left"/>
    </xf>
    <xf numFmtId="2" fontId="8" fillId="0" borderId="0" xfId="0" applyNumberFormat="1" applyFont="1" applyFill="1" applyBorder="1"/>
    <xf numFmtId="0" fontId="8" fillId="0" borderId="0" xfId="0" applyFont="1" applyBorder="1" applyAlignment="1"/>
    <xf numFmtId="0" fontId="4" fillId="0" borderId="0" xfId="0" applyFont="1" applyBorder="1"/>
    <xf numFmtId="11" fontId="8" fillId="0" borderId="0" xfId="0" applyNumberFormat="1" applyFont="1" applyBorder="1"/>
    <xf numFmtId="0" fontId="28" fillId="0" borderId="0" xfId="3" applyFont="1" applyFill="1" applyBorder="1" applyAlignment="1">
      <alignment horizontal="center" wrapText="1"/>
    </xf>
    <xf numFmtId="0" fontId="7" fillId="0" borderId="0" xfId="0" applyFont="1" applyFill="1" applyBorder="1"/>
    <xf numFmtId="0" fontId="7" fillId="0" borderId="26" xfId="0" applyFont="1" applyFill="1" applyBorder="1"/>
    <xf numFmtId="0" fontId="8" fillId="0" borderId="26" xfId="0" applyFont="1" applyFill="1" applyBorder="1"/>
    <xf numFmtId="0" fontId="8" fillId="0" borderId="26" xfId="0" applyFont="1" applyFill="1" applyBorder="1" applyAlignment="1">
      <alignment horizontal="center"/>
    </xf>
    <xf numFmtId="0" fontId="30" fillId="2" borderId="9" xfId="0" applyFont="1" applyFill="1" applyBorder="1" applyAlignment="1">
      <alignment wrapText="1"/>
    </xf>
    <xf numFmtId="0" fontId="31" fillId="2" borderId="9" xfId="0" applyFont="1" applyFill="1" applyBorder="1" applyAlignment="1">
      <alignment horizontal="center" wrapText="1"/>
    </xf>
    <xf numFmtId="0" fontId="31" fillId="2" borderId="9" xfId="0" applyFont="1" applyFill="1" applyBorder="1" applyAlignment="1">
      <alignment wrapText="1"/>
    </xf>
    <xf numFmtId="0" fontId="31" fillId="0" borderId="9" xfId="0" applyFont="1" applyBorder="1" applyAlignment="1">
      <alignment wrapText="1"/>
    </xf>
    <xf numFmtId="0" fontId="31" fillId="0" borderId="9" xfId="0" applyFont="1" applyBorder="1" applyAlignment="1">
      <alignment horizontal="center" wrapText="1"/>
    </xf>
    <xf numFmtId="0" fontId="31" fillId="0" borderId="9" xfId="0" applyFont="1" applyFill="1" applyBorder="1" applyAlignment="1">
      <alignment wrapText="1"/>
    </xf>
    <xf numFmtId="0" fontId="32" fillId="2" borderId="19" xfId="0" applyFont="1" applyFill="1" applyBorder="1" applyAlignment="1">
      <alignment wrapText="1"/>
    </xf>
    <xf numFmtId="0" fontId="4" fillId="2" borderId="21" xfId="0" applyFont="1" applyFill="1" applyBorder="1" applyAlignment="1">
      <alignment horizontal="center" wrapText="1"/>
    </xf>
    <xf numFmtId="0" fontId="4" fillId="2" borderId="20" xfId="0" applyFont="1" applyFill="1" applyBorder="1" applyAlignment="1">
      <alignment wrapText="1"/>
    </xf>
    <xf numFmtId="0" fontId="32" fillId="2" borderId="9" xfId="0" applyFont="1" applyFill="1" applyBorder="1"/>
    <xf numFmtId="0" fontId="32" fillId="2" borderId="9" xfId="0" applyFont="1" applyFill="1" applyBorder="1" applyAlignment="1">
      <alignment wrapText="1"/>
    </xf>
    <xf numFmtId="0" fontId="4" fillId="0" borderId="9" xfId="0" applyFont="1" applyBorder="1"/>
    <xf numFmtId="0" fontId="4" fillId="0" borderId="9" xfId="0" applyFont="1" applyBorder="1" applyAlignment="1">
      <alignment horizontal="center"/>
    </xf>
    <xf numFmtId="0" fontId="4" fillId="0" borderId="19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9" xfId="0" applyFont="1" applyBorder="1" applyAlignment="1">
      <alignment wrapText="1"/>
    </xf>
    <xf numFmtId="0" fontId="4" fillId="0" borderId="9" xfId="0" applyFont="1" applyFill="1" applyBorder="1" applyAlignment="1">
      <alignment horizontal="center"/>
    </xf>
  </cellXfs>
  <cellStyles count="4">
    <cellStyle name="Bad" xfId="3" builtinId="27"/>
    <cellStyle name="Good" xfId="2" builtinId="26"/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8"/>
  <sheetViews>
    <sheetView tabSelected="1" topLeftCell="A79" zoomScaleNormal="100" workbookViewId="0">
      <selection activeCell="E99" sqref="E99"/>
    </sheetView>
  </sheetViews>
  <sheetFormatPr defaultRowHeight="14.4" x14ac:dyDescent="0.3"/>
  <cols>
    <col min="1" max="1" width="30.44140625" customWidth="1"/>
    <col min="2" max="4" width="18.6640625" customWidth="1"/>
    <col min="5" max="6" width="20.109375" style="96" customWidth="1"/>
    <col min="7" max="7" width="54.6640625" style="110" customWidth="1"/>
    <col min="8" max="8" width="18.44140625" style="6" customWidth="1"/>
    <col min="9" max="9" width="10" style="6" bestFit="1" customWidth="1"/>
    <col min="10" max="10" width="13.33203125" style="6" customWidth="1"/>
    <col min="11" max="11" width="16" style="6" customWidth="1"/>
    <col min="12" max="12" width="21" style="6" customWidth="1"/>
    <col min="13" max="13" width="14.44140625" style="6" customWidth="1"/>
    <col min="14" max="14" width="11.44140625" style="6" bestFit="1" customWidth="1"/>
    <col min="15" max="15" width="9.109375" style="6"/>
  </cols>
  <sheetData>
    <row r="1" spans="1:17" x14ac:dyDescent="0.3">
      <c r="A1" s="73" t="s">
        <v>17</v>
      </c>
      <c r="B1" s="72">
        <v>2</v>
      </c>
      <c r="C1" s="72">
        <v>3</v>
      </c>
      <c r="D1" s="72">
        <v>4</v>
      </c>
      <c r="E1" s="72">
        <v>5</v>
      </c>
      <c r="F1" s="72"/>
      <c r="G1" s="99" t="s">
        <v>283</v>
      </c>
    </row>
    <row r="2" spans="1:17" x14ac:dyDescent="0.3">
      <c r="E2" s="89"/>
      <c r="F2" s="89"/>
      <c r="G2" s="100"/>
    </row>
    <row r="3" spans="1:17" ht="15" x14ac:dyDescent="0.35">
      <c r="A3" s="55" t="s">
        <v>133</v>
      </c>
      <c r="B3" s="4"/>
      <c r="C3" s="4"/>
      <c r="D3" s="4"/>
      <c r="E3" s="4"/>
      <c r="F3" s="4"/>
      <c r="G3" s="101"/>
      <c r="H3" s="29" t="s">
        <v>406</v>
      </c>
      <c r="I3" s="23"/>
      <c r="J3" s="23"/>
      <c r="K3" s="23"/>
      <c r="L3" s="60" t="s">
        <v>191</v>
      </c>
      <c r="M3" s="60" t="s">
        <v>59</v>
      </c>
      <c r="N3" s="128"/>
      <c r="P3" s="6"/>
    </row>
    <row r="4" spans="1:17" ht="15.6" thickBot="1" x14ac:dyDescent="0.4">
      <c r="A4" s="5" t="s">
        <v>0</v>
      </c>
      <c r="B4" s="6"/>
      <c r="C4" s="6"/>
      <c r="D4" s="6"/>
      <c r="E4" s="38"/>
      <c r="F4" s="38"/>
      <c r="G4" s="101"/>
      <c r="H4" s="23" t="s">
        <v>75</v>
      </c>
      <c r="I4" s="23" t="s">
        <v>76</v>
      </c>
      <c r="J4" s="23" t="s">
        <v>81</v>
      </c>
      <c r="K4" s="23" t="s">
        <v>189</v>
      </c>
      <c r="L4" s="45" t="s">
        <v>192</v>
      </c>
      <c r="M4" s="45" t="s">
        <v>181</v>
      </c>
      <c r="N4" s="129"/>
    </row>
    <row r="5" spans="1:17" ht="24" customHeight="1" thickBot="1" x14ac:dyDescent="0.35">
      <c r="A5" s="7" t="s">
        <v>83</v>
      </c>
      <c r="B5" s="8" t="s">
        <v>84</v>
      </c>
      <c r="C5" s="8" t="s">
        <v>85</v>
      </c>
      <c r="D5" s="8" t="s">
        <v>86</v>
      </c>
      <c r="E5" s="38"/>
      <c r="F5" s="38"/>
      <c r="G5" s="101"/>
      <c r="H5" s="66">
        <v>6</v>
      </c>
      <c r="I5" s="67">
        <v>16</v>
      </c>
      <c r="J5" s="67">
        <v>75</v>
      </c>
      <c r="K5" s="74">
        <v>70</v>
      </c>
      <c r="L5" s="75">
        <f>((2.493 + H5*0.144 - I5* 0.069 - J5*0.017))*K5/70</f>
        <v>0.97799999999999954</v>
      </c>
      <c r="M5" s="75">
        <f>((2.493 + H5*0.144 - I5* 0.069 - J5*0.017)*2.88)*K5/70</f>
        <v>2.8166399999999987</v>
      </c>
      <c r="N5" s="130"/>
    </row>
    <row r="6" spans="1:17" ht="18.75" customHeight="1" thickBot="1" x14ac:dyDescent="0.4">
      <c r="A6" s="9" t="s">
        <v>87</v>
      </c>
      <c r="B6" s="10">
        <f>5*B7</f>
        <v>14.399999999999999</v>
      </c>
      <c r="C6" s="10">
        <f>5*C7</f>
        <v>0.28799999999999998</v>
      </c>
      <c r="D6" s="10">
        <f>5*D7</f>
        <v>0.28799999999999998</v>
      </c>
      <c r="E6" s="38"/>
      <c r="F6" s="38"/>
      <c r="G6" s="101"/>
      <c r="H6" s="61" t="s">
        <v>138</v>
      </c>
      <c r="I6" s="61"/>
      <c r="J6" s="61"/>
      <c r="K6" s="62" t="s">
        <v>182</v>
      </c>
    </row>
    <row r="7" spans="1:17" ht="15" customHeight="1" thickBot="1" x14ac:dyDescent="0.35">
      <c r="A7" s="35" t="s">
        <v>88</v>
      </c>
      <c r="B7" s="83">
        <f>2.88</f>
        <v>2.88</v>
      </c>
      <c r="C7" s="83">
        <f>B7/50</f>
        <v>5.7599999999999998E-2</v>
      </c>
      <c r="D7" s="84">
        <f>B7/50</f>
        <v>5.7599999999999998E-2</v>
      </c>
      <c r="E7" s="90"/>
      <c r="F7" s="85"/>
      <c r="G7" s="102"/>
      <c r="H7" s="63">
        <f>M5</f>
        <v>2.8166399999999987</v>
      </c>
      <c r="I7" s="64">
        <f>C7*K7</f>
        <v>5.6332799999999975E-2</v>
      </c>
      <c r="J7" s="64">
        <f>D7*K7</f>
        <v>5.6332799999999975E-2</v>
      </c>
      <c r="K7" s="65">
        <f>H7/B7</f>
        <v>0.97799999999999954</v>
      </c>
      <c r="O7" s="20"/>
      <c r="P7" s="20"/>
      <c r="Q7" s="20"/>
    </row>
    <row r="8" spans="1:17" ht="15" customHeight="1" thickBot="1" x14ac:dyDescent="0.35">
      <c r="A8" s="82" t="s">
        <v>245</v>
      </c>
      <c r="B8" s="87" t="s">
        <v>246</v>
      </c>
      <c r="C8" s="87" t="s">
        <v>247</v>
      </c>
      <c r="D8" s="87" t="s">
        <v>248</v>
      </c>
      <c r="E8" s="87" t="s">
        <v>244</v>
      </c>
      <c r="F8" s="87" t="s">
        <v>359</v>
      </c>
      <c r="G8" s="103"/>
      <c r="H8" s="44"/>
      <c r="I8" s="36"/>
      <c r="J8" s="36"/>
      <c r="K8" s="37"/>
    </row>
    <row r="9" spans="1:17" ht="15" customHeight="1" thickBot="1" x14ac:dyDescent="0.35">
      <c r="A9" s="82" t="s">
        <v>401</v>
      </c>
      <c r="B9" s="88">
        <v>0</v>
      </c>
      <c r="C9" s="88">
        <v>1</v>
      </c>
      <c r="D9" s="88">
        <v>0.5</v>
      </c>
      <c r="E9" s="88">
        <v>100</v>
      </c>
      <c r="F9" s="88">
        <v>20</v>
      </c>
      <c r="G9" s="104"/>
      <c r="H9" s="44"/>
      <c r="I9" s="36"/>
      <c r="J9" s="36"/>
      <c r="K9" s="37"/>
    </row>
    <row r="10" spans="1:17" ht="15" thickBot="1" x14ac:dyDescent="0.35">
      <c r="A10" s="5" t="s">
        <v>82</v>
      </c>
      <c r="B10" s="6"/>
      <c r="C10" s="6"/>
      <c r="D10" s="6"/>
      <c r="E10" s="38"/>
      <c r="F10" s="38"/>
      <c r="G10" s="101"/>
      <c r="H10" s="38"/>
      <c r="I10" s="38"/>
      <c r="J10" s="38"/>
      <c r="K10" s="38"/>
    </row>
    <row r="11" spans="1:17" ht="15" thickBot="1" x14ac:dyDescent="0.35">
      <c r="A11" s="7" t="s">
        <v>89</v>
      </c>
      <c r="B11" s="8" t="s">
        <v>84</v>
      </c>
      <c r="C11" s="8" t="s">
        <v>85</v>
      </c>
      <c r="D11" s="8" t="s">
        <v>86</v>
      </c>
      <c r="E11" s="38"/>
      <c r="F11" s="38"/>
      <c r="G11" s="101"/>
      <c r="H11" s="38"/>
      <c r="I11" s="20"/>
      <c r="J11" s="20"/>
      <c r="K11" s="20"/>
    </row>
    <row r="12" spans="1:17" ht="15" thickBot="1" x14ac:dyDescent="0.35">
      <c r="A12" s="9" t="s">
        <v>1</v>
      </c>
      <c r="B12" s="10">
        <f>5*B13</f>
        <v>0.5</v>
      </c>
      <c r="C12" s="10">
        <f t="shared" ref="C12:D12" si="0">5*C13</f>
        <v>0.5</v>
      </c>
      <c r="D12" s="10">
        <f t="shared" si="0"/>
        <v>0.5</v>
      </c>
      <c r="E12" s="38"/>
      <c r="F12" s="38"/>
      <c r="G12" s="101"/>
      <c r="H12" s="38"/>
      <c r="J12" s="38"/>
      <c r="K12" s="38"/>
    </row>
    <row r="13" spans="1:17" ht="15" thickBot="1" x14ac:dyDescent="0.35">
      <c r="A13" s="35" t="s">
        <v>2</v>
      </c>
      <c r="B13" s="10">
        <v>0.1</v>
      </c>
      <c r="C13" s="10">
        <v>0.1</v>
      </c>
      <c r="D13" s="10">
        <v>0.1</v>
      </c>
      <c r="E13" s="38"/>
      <c r="F13" s="38"/>
      <c r="G13" s="101"/>
      <c r="H13" s="38"/>
      <c r="I13" s="38"/>
      <c r="J13" s="38"/>
      <c r="K13" s="38"/>
    </row>
    <row r="14" spans="1:17" ht="15" customHeight="1" thickBot="1" x14ac:dyDescent="0.35">
      <c r="A14" s="82" t="s">
        <v>245</v>
      </c>
      <c r="B14" s="87" t="s">
        <v>246</v>
      </c>
      <c r="C14" s="87" t="s">
        <v>247</v>
      </c>
      <c r="D14" s="87" t="s">
        <v>248</v>
      </c>
      <c r="E14" s="87" t="s">
        <v>249</v>
      </c>
      <c r="F14" s="87" t="s">
        <v>360</v>
      </c>
      <c r="G14" s="103"/>
      <c r="H14" s="44"/>
      <c r="I14" s="36"/>
      <c r="J14" s="36"/>
      <c r="K14" s="37"/>
    </row>
    <row r="15" spans="1:17" ht="15" customHeight="1" thickBot="1" x14ac:dyDescent="0.35">
      <c r="A15" s="82" t="s">
        <v>401</v>
      </c>
      <c r="B15" s="88">
        <v>0</v>
      </c>
      <c r="C15" s="88">
        <v>1</v>
      </c>
      <c r="D15" s="88">
        <v>0.5</v>
      </c>
      <c r="E15" s="88">
        <v>100</v>
      </c>
      <c r="F15" s="88">
        <v>20</v>
      </c>
      <c r="G15" s="104"/>
      <c r="H15" s="44"/>
      <c r="I15" s="36"/>
      <c r="J15" s="36"/>
      <c r="K15" s="37"/>
    </row>
    <row r="16" spans="1:17" ht="15" thickBot="1" x14ac:dyDescent="0.35">
      <c r="A16" s="5" t="s">
        <v>3</v>
      </c>
      <c r="B16" s="6"/>
      <c r="C16" s="86"/>
      <c r="D16" s="6"/>
      <c r="E16" s="38"/>
      <c r="F16" s="38"/>
      <c r="G16" s="101"/>
      <c r="H16" s="38"/>
      <c r="I16" s="38"/>
      <c r="J16" s="38"/>
      <c r="K16" s="38"/>
    </row>
    <row r="17" spans="1:11" ht="20.25" customHeight="1" thickBot="1" x14ac:dyDescent="0.35">
      <c r="A17" s="7" t="s">
        <v>90</v>
      </c>
      <c r="B17" s="8" t="s">
        <v>84</v>
      </c>
      <c r="C17" s="8" t="s">
        <v>85</v>
      </c>
      <c r="D17" s="8" t="s">
        <v>86</v>
      </c>
      <c r="E17" s="38"/>
      <c r="F17" s="38"/>
      <c r="G17" s="101"/>
      <c r="H17" s="38"/>
      <c r="I17" s="38"/>
      <c r="J17" s="38"/>
      <c r="K17" s="38"/>
    </row>
    <row r="18" spans="1:11" ht="15" thickBot="1" x14ac:dyDescent="0.35">
      <c r="A18" s="9" t="s">
        <v>1</v>
      </c>
      <c r="B18" s="10">
        <f>B19*5</f>
        <v>0.05</v>
      </c>
      <c r="C18" s="10">
        <f t="shared" ref="C18:D18" si="1">C19*5</f>
        <v>0.05</v>
      </c>
      <c r="D18" s="10">
        <f t="shared" si="1"/>
        <v>0.05</v>
      </c>
      <c r="E18" s="38"/>
      <c r="F18" s="38"/>
      <c r="G18" s="101"/>
      <c r="H18" s="85"/>
      <c r="I18" s="38"/>
      <c r="J18" s="38"/>
      <c r="K18" s="38"/>
    </row>
    <row r="19" spans="1:11" ht="15" thickBot="1" x14ac:dyDescent="0.35">
      <c r="A19" s="35" t="s">
        <v>2</v>
      </c>
      <c r="B19" s="10">
        <v>0.01</v>
      </c>
      <c r="C19" s="10">
        <v>0.01</v>
      </c>
      <c r="D19" s="10">
        <v>0.01</v>
      </c>
      <c r="E19" s="48"/>
      <c r="F19" s="32"/>
      <c r="G19" s="105"/>
      <c r="H19" s="32"/>
      <c r="I19" s="32"/>
      <c r="J19" s="38"/>
      <c r="K19" s="38"/>
    </row>
    <row r="20" spans="1:11" ht="15" customHeight="1" thickBot="1" x14ac:dyDescent="0.35">
      <c r="A20" s="82" t="s">
        <v>245</v>
      </c>
      <c r="B20" s="87" t="s">
        <v>246</v>
      </c>
      <c r="C20" s="87" t="s">
        <v>247</v>
      </c>
      <c r="D20" s="87" t="s">
        <v>248</v>
      </c>
      <c r="E20" s="87" t="s">
        <v>261</v>
      </c>
      <c r="F20" s="87" t="s">
        <v>361</v>
      </c>
      <c r="G20" s="103"/>
      <c r="H20" s="44"/>
      <c r="I20" s="36"/>
      <c r="J20" s="36"/>
      <c r="K20" s="37"/>
    </row>
    <row r="21" spans="1:11" ht="15" customHeight="1" thickBot="1" x14ac:dyDescent="0.35">
      <c r="A21" s="82" t="s">
        <v>401</v>
      </c>
      <c r="B21" s="88">
        <v>1</v>
      </c>
      <c r="C21" s="88">
        <v>-0.75</v>
      </c>
      <c r="D21" s="88">
        <v>1</v>
      </c>
      <c r="E21" s="88">
        <v>120</v>
      </c>
      <c r="F21" s="88">
        <v>30</v>
      </c>
      <c r="G21" s="104"/>
      <c r="H21" s="36"/>
      <c r="I21" s="36"/>
      <c r="J21" s="36"/>
      <c r="K21" s="36"/>
    </row>
    <row r="22" spans="1:11" ht="15" thickBot="1" x14ac:dyDescent="0.35">
      <c r="A22" s="5" t="s">
        <v>64</v>
      </c>
      <c r="B22" s="6"/>
      <c r="C22" s="6"/>
      <c r="D22" s="6"/>
      <c r="E22" s="38"/>
      <c r="F22" s="38"/>
      <c r="G22" s="101"/>
    </row>
    <row r="23" spans="1:11" ht="15" thickBot="1" x14ac:dyDescent="0.35">
      <c r="A23" s="12" t="s">
        <v>14</v>
      </c>
      <c r="B23" s="8" t="s">
        <v>15</v>
      </c>
      <c r="C23" s="6"/>
      <c r="D23" s="6"/>
      <c r="E23" s="38"/>
      <c r="F23" s="38"/>
      <c r="G23" s="101"/>
    </row>
    <row r="24" spans="1:11" ht="15" thickBot="1" x14ac:dyDescent="0.35">
      <c r="A24" s="13" t="s">
        <v>91</v>
      </c>
      <c r="B24" s="10">
        <v>5</v>
      </c>
      <c r="C24" s="6"/>
      <c r="D24" s="6"/>
      <c r="E24" s="38"/>
      <c r="F24" s="38"/>
      <c r="G24" s="101"/>
    </row>
    <row r="25" spans="1:11" ht="15" thickBot="1" x14ac:dyDescent="0.35">
      <c r="A25" s="5" t="s">
        <v>4</v>
      </c>
      <c r="B25" s="6"/>
      <c r="C25" s="34"/>
      <c r="D25" s="6"/>
      <c r="E25" s="38"/>
      <c r="F25" s="38"/>
      <c r="G25" s="101"/>
    </row>
    <row r="26" spans="1:11" ht="15" thickBot="1" x14ac:dyDescent="0.35">
      <c r="A26" s="12" t="s">
        <v>131</v>
      </c>
      <c r="B26" s="50">
        <v>10</v>
      </c>
      <c r="C26" s="81"/>
      <c r="D26" s="6"/>
      <c r="E26" s="38"/>
      <c r="F26" s="38"/>
      <c r="G26" s="101" t="s">
        <v>214</v>
      </c>
      <c r="I26" s="34"/>
    </row>
    <row r="27" spans="1:11" ht="15" thickBot="1" x14ac:dyDescent="0.35">
      <c r="A27" s="12" t="s">
        <v>92</v>
      </c>
      <c r="B27" s="8" t="s">
        <v>5</v>
      </c>
      <c r="C27" s="14" t="s">
        <v>93</v>
      </c>
      <c r="D27" s="6"/>
      <c r="E27" s="38"/>
      <c r="F27" s="38"/>
      <c r="G27" s="101"/>
      <c r="I27" s="19"/>
    </row>
    <row r="28" spans="1:11" ht="15" thickBot="1" x14ac:dyDescent="0.35">
      <c r="A28" s="9">
        <v>1</v>
      </c>
      <c r="B28" s="10" t="s">
        <v>77</v>
      </c>
      <c r="C28" s="10">
        <f>0.98/1</f>
        <v>0.98</v>
      </c>
      <c r="D28" s="6"/>
      <c r="E28" s="38"/>
      <c r="F28" s="38"/>
      <c r="G28" s="101"/>
      <c r="H28" s="70"/>
      <c r="I28" s="20"/>
      <c r="J28" s="34"/>
    </row>
    <row r="29" spans="1:11" ht="15" thickBot="1" x14ac:dyDescent="0.35">
      <c r="A29" s="9">
        <v>2</v>
      </c>
      <c r="B29" s="10" t="s">
        <v>79</v>
      </c>
      <c r="C29" s="10">
        <v>1</v>
      </c>
      <c r="D29" s="6"/>
      <c r="E29" s="38"/>
      <c r="F29" s="38"/>
      <c r="G29" s="101"/>
      <c r="H29" s="70"/>
      <c r="I29" s="20"/>
      <c r="J29" s="34"/>
    </row>
    <row r="30" spans="1:11" ht="15" thickBot="1" x14ac:dyDescent="0.35">
      <c r="A30" s="9">
        <v>3</v>
      </c>
      <c r="B30" s="10" t="s">
        <v>78</v>
      </c>
      <c r="C30" s="10">
        <v>0.98</v>
      </c>
      <c r="D30" s="6"/>
      <c r="E30" s="38"/>
      <c r="F30" s="38"/>
      <c r="G30" s="101"/>
      <c r="H30" s="70"/>
      <c r="I30" s="20"/>
      <c r="J30" s="34"/>
    </row>
    <row r="31" spans="1:11" ht="15" thickBot="1" x14ac:dyDescent="0.35">
      <c r="A31" s="9">
        <v>4</v>
      </c>
      <c r="B31" s="10" t="s">
        <v>193</v>
      </c>
      <c r="C31" s="10">
        <f>1.6</f>
        <v>1.6</v>
      </c>
      <c r="D31" s="11"/>
      <c r="E31" s="38"/>
      <c r="F31" s="38"/>
      <c r="G31" s="101"/>
      <c r="H31" s="70"/>
      <c r="I31" s="20"/>
      <c r="J31" s="34"/>
    </row>
    <row r="32" spans="1:11" ht="15" thickBot="1" x14ac:dyDescent="0.35">
      <c r="A32" s="9">
        <v>5</v>
      </c>
      <c r="B32" s="10" t="s">
        <v>225</v>
      </c>
      <c r="C32" s="10">
        <v>1</v>
      </c>
      <c r="D32" s="6"/>
      <c r="E32" s="38"/>
      <c r="F32" s="38"/>
      <c r="G32" s="101"/>
      <c r="H32" s="70"/>
      <c r="I32" s="20"/>
      <c r="J32" s="34"/>
    </row>
    <row r="33" spans="1:10" ht="15" thickBot="1" x14ac:dyDescent="0.35">
      <c r="A33" s="9">
        <v>6</v>
      </c>
      <c r="B33" s="10" t="s">
        <v>226</v>
      </c>
      <c r="C33" s="10">
        <v>4</v>
      </c>
      <c r="D33" s="6"/>
      <c r="E33" s="38"/>
      <c r="F33" s="38"/>
      <c r="G33" s="101"/>
      <c r="H33" s="70"/>
      <c r="I33" s="20"/>
      <c r="J33" s="34"/>
    </row>
    <row r="34" spans="1:10" ht="15" thickBot="1" x14ac:dyDescent="0.35">
      <c r="A34" s="9">
        <v>7</v>
      </c>
      <c r="B34" s="10" t="s">
        <v>80</v>
      </c>
      <c r="C34" s="10">
        <v>1</v>
      </c>
      <c r="D34" s="6"/>
      <c r="E34" s="38"/>
      <c r="F34" s="38"/>
      <c r="G34" s="101"/>
      <c r="H34" s="70"/>
      <c r="I34" s="20"/>
      <c r="J34" s="34"/>
    </row>
    <row r="35" spans="1:10" ht="15" thickBot="1" x14ac:dyDescent="0.35">
      <c r="A35" s="9">
        <v>8</v>
      </c>
      <c r="B35" s="10" t="s">
        <v>227</v>
      </c>
      <c r="C35" s="10">
        <v>2</v>
      </c>
      <c r="D35" s="6"/>
      <c r="E35" s="38"/>
      <c r="F35" s="38"/>
      <c r="G35" s="101"/>
      <c r="H35" s="70"/>
      <c r="I35" s="20"/>
      <c r="J35" s="34"/>
    </row>
    <row r="36" spans="1:10" ht="15" thickBot="1" x14ac:dyDescent="0.35">
      <c r="A36" s="9">
        <v>9</v>
      </c>
      <c r="B36" s="10" t="s">
        <v>213</v>
      </c>
      <c r="C36" s="10">
        <v>1</v>
      </c>
      <c r="D36" s="6"/>
      <c r="E36" s="38"/>
      <c r="F36" s="38"/>
      <c r="G36" s="101"/>
      <c r="H36" s="70"/>
      <c r="I36" s="20"/>
      <c r="J36" s="34"/>
    </row>
    <row r="37" spans="1:10" ht="15" thickBot="1" x14ac:dyDescent="0.35">
      <c r="A37" s="9">
        <v>10</v>
      </c>
      <c r="B37" s="10" t="s">
        <v>352</v>
      </c>
      <c r="C37" s="10">
        <v>0.98</v>
      </c>
      <c r="D37" s="6"/>
      <c r="E37" s="38"/>
      <c r="F37" s="38"/>
      <c r="G37" s="101"/>
      <c r="H37" s="70"/>
      <c r="I37" s="20"/>
      <c r="J37" s="34"/>
    </row>
    <row r="38" spans="1:10" ht="15" thickBot="1" x14ac:dyDescent="0.35">
      <c r="A38" s="5" t="s">
        <v>7</v>
      </c>
      <c r="B38" s="6"/>
      <c r="C38" s="6"/>
      <c r="D38" s="6"/>
      <c r="E38" s="38"/>
      <c r="F38" s="38"/>
      <c r="G38" s="101"/>
      <c r="I38" s="34"/>
    </row>
    <row r="39" spans="1:10" ht="15" thickBot="1" x14ac:dyDescent="0.35">
      <c r="A39" s="12" t="s">
        <v>132</v>
      </c>
      <c r="B39" s="40">
        <v>4</v>
      </c>
      <c r="C39" s="31"/>
      <c r="D39" s="6"/>
      <c r="E39" s="38"/>
      <c r="F39" s="38"/>
      <c r="G39" s="101"/>
    </row>
    <row r="40" spans="1:10" ht="17.25" customHeight="1" thickBot="1" x14ac:dyDescent="0.35">
      <c r="A40" s="12" t="s">
        <v>94</v>
      </c>
      <c r="B40" s="8" t="s">
        <v>5</v>
      </c>
      <c r="C40" s="14" t="s">
        <v>95</v>
      </c>
      <c r="D40" s="6"/>
      <c r="E40" s="38"/>
      <c r="F40" s="38"/>
      <c r="G40" s="101"/>
    </row>
    <row r="41" spans="1:10" ht="15" thickBot="1" x14ac:dyDescent="0.35">
      <c r="A41" s="9">
        <v>1</v>
      </c>
      <c r="B41" s="10" t="s">
        <v>6</v>
      </c>
      <c r="C41" s="10">
        <v>1</v>
      </c>
      <c r="D41" s="6"/>
      <c r="E41" s="38"/>
      <c r="F41" s="38"/>
      <c r="G41" s="101"/>
    </row>
    <row r="42" spans="1:10" ht="15" thickBot="1" x14ac:dyDescent="0.35">
      <c r="A42" s="9">
        <v>2</v>
      </c>
      <c r="B42" s="10" t="s">
        <v>8</v>
      </c>
      <c r="C42" s="10">
        <v>1.5</v>
      </c>
      <c r="D42" s="6"/>
      <c r="E42" s="38"/>
      <c r="F42" s="38"/>
      <c r="G42" s="101"/>
    </row>
    <row r="43" spans="1:10" ht="15" thickBot="1" x14ac:dyDescent="0.35">
      <c r="A43" s="9">
        <v>3</v>
      </c>
      <c r="B43" s="10" t="s">
        <v>9</v>
      </c>
      <c r="C43" s="10">
        <v>0.5</v>
      </c>
      <c r="D43" s="6"/>
      <c r="E43" s="38"/>
      <c r="F43" s="38"/>
      <c r="G43" s="101"/>
    </row>
    <row r="44" spans="1:10" ht="15" thickBot="1" x14ac:dyDescent="0.35">
      <c r="A44" s="9">
        <v>4</v>
      </c>
      <c r="B44" s="10" t="s">
        <v>10</v>
      </c>
      <c r="C44" s="10">
        <v>2</v>
      </c>
      <c r="D44" s="6"/>
      <c r="E44" s="38"/>
      <c r="F44" s="38"/>
      <c r="G44" s="101"/>
    </row>
    <row r="45" spans="1:10" ht="15" thickBot="1" x14ac:dyDescent="0.35">
      <c r="A45" s="5" t="s">
        <v>11</v>
      </c>
      <c r="B45" s="6"/>
      <c r="C45" s="6"/>
      <c r="D45" s="6"/>
      <c r="E45" s="85"/>
      <c r="F45" s="85"/>
      <c r="G45" s="102"/>
    </row>
    <row r="46" spans="1:10" ht="15" thickBot="1" x14ac:dyDescent="0.35">
      <c r="A46" s="7" t="s">
        <v>96</v>
      </c>
      <c r="B46" s="8" t="s">
        <v>84</v>
      </c>
      <c r="C46" s="8" t="s">
        <v>85</v>
      </c>
      <c r="D46" s="8" t="s">
        <v>86</v>
      </c>
      <c r="E46" s="91"/>
      <c r="F46" s="117"/>
      <c r="G46" s="103"/>
    </row>
    <row r="47" spans="1:10" ht="15" thickBot="1" x14ac:dyDescent="0.35">
      <c r="A47" s="9" t="s">
        <v>1</v>
      </c>
      <c r="B47" s="15">
        <f>10*B48</f>
        <v>4.9999999999999996E-5</v>
      </c>
      <c r="C47" s="15">
        <f>10*C48</f>
        <v>4.9999999999999996E-5</v>
      </c>
      <c r="D47" s="15">
        <f>10*D48</f>
        <v>4.9999999999999996E-5</v>
      </c>
      <c r="E47" s="92"/>
      <c r="F47" s="118"/>
      <c r="G47" s="106" t="s">
        <v>403</v>
      </c>
      <c r="H47" s="46" t="s">
        <v>190</v>
      </c>
    </row>
    <row r="48" spans="1:10" ht="18.75" customHeight="1" thickBot="1" x14ac:dyDescent="0.35">
      <c r="A48" s="35" t="s">
        <v>2</v>
      </c>
      <c r="B48" s="15">
        <f>0.000001*H48</f>
        <v>4.9999999999999996E-6</v>
      </c>
      <c r="C48" s="15">
        <f>0.000001*H48</f>
        <v>4.9999999999999996E-6</v>
      </c>
      <c r="D48" s="15">
        <f>0.000001*H48</f>
        <v>4.9999999999999996E-6</v>
      </c>
      <c r="E48" s="93"/>
      <c r="F48" s="118"/>
      <c r="G48" s="107"/>
      <c r="H48" s="71">
        <v>5</v>
      </c>
    </row>
    <row r="49" spans="1:12" ht="15" customHeight="1" thickBot="1" x14ac:dyDescent="0.35">
      <c r="A49" s="82" t="s">
        <v>245</v>
      </c>
      <c r="B49" s="87" t="s">
        <v>246</v>
      </c>
      <c r="C49" s="87" t="s">
        <v>247</v>
      </c>
      <c r="D49" s="87" t="s">
        <v>248</v>
      </c>
      <c r="E49" s="87" t="s">
        <v>262</v>
      </c>
      <c r="F49" s="87" t="s">
        <v>362</v>
      </c>
      <c r="G49" s="103"/>
      <c r="H49" s="44"/>
      <c r="I49" s="36"/>
      <c r="J49" s="36"/>
      <c r="K49" s="37"/>
    </row>
    <row r="50" spans="1:12" ht="15" customHeight="1" thickBot="1" x14ac:dyDescent="0.35">
      <c r="A50" s="82" t="s">
        <v>402</v>
      </c>
      <c r="B50" s="88">
        <v>0</v>
      </c>
      <c r="C50" s="88">
        <v>1</v>
      </c>
      <c r="D50" s="88">
        <v>0.5</v>
      </c>
      <c r="E50" s="88">
        <v>50</v>
      </c>
      <c r="F50" s="88">
        <v>20</v>
      </c>
      <c r="G50" s="104"/>
      <c r="H50" s="44"/>
      <c r="I50" s="36"/>
      <c r="J50" s="36"/>
      <c r="K50" s="37"/>
    </row>
    <row r="51" spans="1:12" ht="15" thickBot="1" x14ac:dyDescent="0.35">
      <c r="A51" s="5" t="s">
        <v>258</v>
      </c>
      <c r="B51" s="6"/>
      <c r="C51" s="6"/>
      <c r="D51" s="6"/>
      <c r="E51" s="85"/>
      <c r="F51" s="85"/>
      <c r="G51" s="102"/>
    </row>
    <row r="52" spans="1:12" ht="15" thickBot="1" x14ac:dyDescent="0.35">
      <c r="A52" s="12" t="s">
        <v>257</v>
      </c>
      <c r="B52" s="8" t="s">
        <v>280</v>
      </c>
      <c r="C52" s="8" t="s">
        <v>282</v>
      </c>
      <c r="D52" s="8" t="s">
        <v>281</v>
      </c>
      <c r="E52" s="40" t="s">
        <v>102</v>
      </c>
      <c r="F52" s="117"/>
      <c r="G52" s="103"/>
    </row>
    <row r="53" spans="1:12" ht="18.75" customHeight="1" thickBot="1" x14ac:dyDescent="0.35">
      <c r="A53" s="13" t="s">
        <v>250</v>
      </c>
      <c r="B53" s="10">
        <v>1</v>
      </c>
      <c r="C53" s="10">
        <v>1</v>
      </c>
      <c r="D53" s="10">
        <v>1</v>
      </c>
      <c r="E53" s="30">
        <v>1</v>
      </c>
      <c r="F53" s="32"/>
      <c r="G53" s="105"/>
      <c r="H53" s="33"/>
      <c r="K53" s="20"/>
      <c r="L53" s="20"/>
    </row>
    <row r="54" spans="1:12" ht="18.75" customHeight="1" thickBot="1" x14ac:dyDescent="0.35">
      <c r="A54" s="13" t="s">
        <v>251</v>
      </c>
      <c r="B54" s="10">
        <v>1</v>
      </c>
      <c r="C54" s="10">
        <v>1</v>
      </c>
      <c r="D54" s="10">
        <v>1</v>
      </c>
      <c r="E54" s="30">
        <v>1</v>
      </c>
      <c r="F54" s="32"/>
      <c r="G54" s="105"/>
      <c r="H54" s="33"/>
      <c r="K54" s="20"/>
      <c r="L54" s="20"/>
    </row>
    <row r="55" spans="1:12" ht="18.75" customHeight="1" thickBot="1" x14ac:dyDescent="0.35">
      <c r="A55" s="57" t="s">
        <v>252</v>
      </c>
      <c r="B55" s="10">
        <v>1</v>
      </c>
      <c r="C55" s="10">
        <v>1</v>
      </c>
      <c r="D55" s="10">
        <v>1</v>
      </c>
      <c r="E55" s="30">
        <v>1</v>
      </c>
      <c r="F55" s="32"/>
      <c r="G55" s="105"/>
      <c r="H55" s="33"/>
      <c r="K55" s="20"/>
      <c r="L55" s="20"/>
    </row>
    <row r="56" spans="1:12" ht="18.75" customHeight="1" thickBot="1" x14ac:dyDescent="0.35">
      <c r="A56" s="59" t="s">
        <v>253</v>
      </c>
      <c r="B56" s="10">
        <v>100</v>
      </c>
      <c r="C56" s="10">
        <v>1</v>
      </c>
      <c r="D56" s="10">
        <v>1</v>
      </c>
      <c r="E56" s="30">
        <v>1</v>
      </c>
      <c r="F56" s="32"/>
      <c r="G56" s="105"/>
      <c r="H56" s="33"/>
      <c r="K56" s="20"/>
      <c r="L56" s="20"/>
    </row>
    <row r="57" spans="1:12" ht="18.75" customHeight="1" thickBot="1" x14ac:dyDescent="0.35">
      <c r="A57" s="13" t="s">
        <v>255</v>
      </c>
      <c r="B57" s="10">
        <v>1</v>
      </c>
      <c r="C57" s="10">
        <v>1</v>
      </c>
      <c r="D57" s="10">
        <v>1</v>
      </c>
      <c r="E57" s="30">
        <v>1</v>
      </c>
      <c r="F57" s="32"/>
      <c r="G57" s="105"/>
      <c r="H57" s="33"/>
      <c r="K57" s="20"/>
      <c r="L57" s="20"/>
    </row>
    <row r="58" spans="1:12" ht="18.75" customHeight="1" thickBot="1" x14ac:dyDescent="0.35">
      <c r="A58" s="13" t="s">
        <v>256</v>
      </c>
      <c r="B58" s="10">
        <v>1</v>
      </c>
      <c r="C58" s="10">
        <v>1</v>
      </c>
      <c r="D58" s="10">
        <v>1</v>
      </c>
      <c r="E58" s="30">
        <v>1</v>
      </c>
      <c r="F58" s="32"/>
      <c r="G58" s="105"/>
      <c r="H58" s="33"/>
      <c r="K58" s="20"/>
      <c r="L58" s="20"/>
    </row>
    <row r="59" spans="1:12" ht="18.75" customHeight="1" thickBot="1" x14ac:dyDescent="0.35">
      <c r="A59" s="13" t="s">
        <v>254</v>
      </c>
      <c r="B59" s="10">
        <v>1</v>
      </c>
      <c r="C59" s="10">
        <v>1</v>
      </c>
      <c r="D59" s="10">
        <v>1</v>
      </c>
      <c r="E59" s="30">
        <v>1</v>
      </c>
      <c r="F59" s="32"/>
      <c r="G59" s="105"/>
      <c r="H59" s="33"/>
      <c r="K59" s="20"/>
      <c r="L59" s="20"/>
    </row>
    <row r="60" spans="1:12" ht="18.75" customHeight="1" thickBot="1" x14ac:dyDescent="0.35">
      <c r="A60" s="13" t="s">
        <v>259</v>
      </c>
      <c r="B60" s="10">
        <v>1</v>
      </c>
      <c r="C60" s="10">
        <v>1</v>
      </c>
      <c r="D60" s="10">
        <v>1</v>
      </c>
      <c r="E60" s="30">
        <v>1</v>
      </c>
      <c r="F60" s="20"/>
      <c r="G60" s="105"/>
      <c r="H60" s="33"/>
      <c r="K60" s="20"/>
      <c r="L60" s="20"/>
    </row>
    <row r="61" spans="1:12" ht="18.75" customHeight="1" thickBot="1" x14ac:dyDescent="0.35">
      <c r="A61" s="13" t="s">
        <v>260</v>
      </c>
      <c r="B61" s="10">
        <v>1</v>
      </c>
      <c r="C61" s="10">
        <v>1</v>
      </c>
      <c r="D61" s="10">
        <v>1</v>
      </c>
      <c r="E61" s="30">
        <v>1</v>
      </c>
      <c r="F61" s="32"/>
      <c r="G61" s="105"/>
      <c r="H61" s="33"/>
      <c r="K61" s="20"/>
      <c r="L61" s="20"/>
    </row>
    <row r="62" spans="1:12" ht="18.75" customHeight="1" thickBot="1" x14ac:dyDescent="0.35">
      <c r="A62" s="13" t="s">
        <v>342</v>
      </c>
      <c r="B62" s="10">
        <v>0</v>
      </c>
      <c r="C62" s="10">
        <v>1</v>
      </c>
      <c r="D62" s="10">
        <v>1</v>
      </c>
      <c r="E62" s="30">
        <v>1</v>
      </c>
      <c r="F62" s="32"/>
      <c r="G62" s="105" t="s">
        <v>343</v>
      </c>
      <c r="H62" s="33"/>
      <c r="K62" s="20"/>
      <c r="L62" s="20"/>
    </row>
    <row r="63" spans="1:12" ht="19.5" customHeight="1" thickBot="1" x14ac:dyDescent="0.35">
      <c r="A63" s="5" t="s">
        <v>299</v>
      </c>
      <c r="B63" s="6"/>
      <c r="C63" s="6"/>
      <c r="D63" s="6"/>
      <c r="E63" s="38"/>
      <c r="F63" s="38"/>
      <c r="G63" s="101"/>
      <c r="K63" s="20"/>
      <c r="L63" s="20"/>
    </row>
    <row r="64" spans="1:12" ht="15" thickBot="1" x14ac:dyDescent="0.35">
      <c r="A64" s="7" t="s">
        <v>300</v>
      </c>
      <c r="B64" s="8" t="s">
        <v>84</v>
      </c>
      <c r="C64" s="8" t="s">
        <v>85</v>
      </c>
      <c r="D64" s="8" t="s">
        <v>86</v>
      </c>
      <c r="E64" s="38"/>
      <c r="F64" s="38"/>
      <c r="G64" s="101"/>
      <c r="K64" s="20"/>
      <c r="L64" s="20"/>
    </row>
    <row r="65" spans="1:15" ht="15" thickBot="1" x14ac:dyDescent="0.35">
      <c r="A65" s="9" t="s">
        <v>1</v>
      </c>
      <c r="B65" s="16">
        <f>10*B66</f>
        <v>9.9999999999999991E-6</v>
      </c>
      <c r="C65" s="16">
        <f t="shared" ref="C65:D65" si="2">10*C66</f>
        <v>9.9999999999999991E-6</v>
      </c>
      <c r="D65" s="16">
        <f t="shared" si="2"/>
        <v>9.9999999999999991E-6</v>
      </c>
      <c r="E65" s="38"/>
      <c r="F65" s="38"/>
      <c r="G65" s="101"/>
      <c r="K65" s="20"/>
      <c r="L65" s="20"/>
      <c r="M65" s="34"/>
    </row>
    <row r="66" spans="1:15" ht="15" thickBot="1" x14ac:dyDescent="0.35">
      <c r="A66" s="35" t="s">
        <v>2</v>
      </c>
      <c r="B66" s="17">
        <v>9.9999999999999995E-7</v>
      </c>
      <c r="C66" s="17">
        <v>9.9999999999999995E-7</v>
      </c>
      <c r="D66" s="17">
        <v>9.9999999999999995E-7</v>
      </c>
      <c r="E66" s="38"/>
      <c r="F66" s="38"/>
      <c r="G66" s="101"/>
    </row>
    <row r="67" spans="1:15" ht="15" customHeight="1" thickBot="1" x14ac:dyDescent="0.35">
      <c r="A67" s="56" t="s">
        <v>303</v>
      </c>
      <c r="B67" s="30">
        <v>60</v>
      </c>
      <c r="C67" s="20"/>
      <c r="D67" s="20"/>
      <c r="E67" s="38"/>
      <c r="F67" s="38"/>
      <c r="G67" s="101"/>
      <c r="H67" s="36"/>
      <c r="I67" s="36"/>
      <c r="J67" s="36"/>
      <c r="K67" s="37"/>
    </row>
    <row r="68" spans="1:15" ht="15" thickBot="1" x14ac:dyDescent="0.35">
      <c r="A68" s="12" t="s">
        <v>301</v>
      </c>
      <c r="B68" s="8" t="s">
        <v>280</v>
      </c>
      <c r="C68" s="8" t="s">
        <v>282</v>
      </c>
      <c r="D68" s="8" t="s">
        <v>281</v>
      </c>
      <c r="E68" s="40" t="s">
        <v>102</v>
      </c>
      <c r="F68" s="117"/>
      <c r="G68" s="103"/>
    </row>
    <row r="69" spans="1:15" ht="18.75" customHeight="1" thickBot="1" x14ac:dyDescent="0.35">
      <c r="A69" s="13" t="s">
        <v>304</v>
      </c>
      <c r="B69" s="10">
        <v>0.01</v>
      </c>
      <c r="C69" s="10">
        <v>1</v>
      </c>
      <c r="D69" s="10">
        <v>0</v>
      </c>
      <c r="E69" s="30">
        <v>0</v>
      </c>
      <c r="F69" s="32"/>
      <c r="G69" s="105" t="s">
        <v>321</v>
      </c>
      <c r="H69" s="33"/>
      <c r="K69" s="20"/>
      <c r="L69" s="20"/>
    </row>
    <row r="70" spans="1:15" ht="15" thickBot="1" x14ac:dyDescent="0.35">
      <c r="A70" s="5" t="s">
        <v>60</v>
      </c>
      <c r="B70" s="6"/>
      <c r="C70" s="6"/>
      <c r="D70" s="6"/>
      <c r="E70" s="38"/>
      <c r="F70" s="38"/>
      <c r="G70" s="101"/>
    </row>
    <row r="71" spans="1:15" ht="15" thickBot="1" x14ac:dyDescent="0.35">
      <c r="A71" s="7" t="s">
        <v>97</v>
      </c>
      <c r="B71" s="8" t="s">
        <v>84</v>
      </c>
      <c r="C71" s="8" t="s">
        <v>85</v>
      </c>
      <c r="D71" s="8" t="s">
        <v>86</v>
      </c>
      <c r="E71" s="38"/>
      <c r="F71" s="38"/>
      <c r="G71" s="101"/>
    </row>
    <row r="72" spans="1:15" ht="15" thickBot="1" x14ac:dyDescent="0.35">
      <c r="A72" s="9" t="s">
        <v>1</v>
      </c>
      <c r="B72" s="15">
        <f>10*B73</f>
        <v>9.9999999999999991E-6</v>
      </c>
      <c r="C72" s="15">
        <f t="shared" ref="C72:D72" si="3">10*C73</f>
        <v>9.9999999999999991E-6</v>
      </c>
      <c r="D72" s="15">
        <f t="shared" si="3"/>
        <v>9.9999999999999991E-6</v>
      </c>
      <c r="E72" s="38"/>
      <c r="F72" s="38"/>
      <c r="G72" s="101"/>
    </row>
    <row r="73" spans="1:15" ht="15" thickBot="1" x14ac:dyDescent="0.35">
      <c r="A73" s="35" t="s">
        <v>2</v>
      </c>
      <c r="B73" s="15">
        <v>9.9999999999999995E-7</v>
      </c>
      <c r="C73" s="15">
        <v>9.9999999999999995E-7</v>
      </c>
      <c r="D73" s="15">
        <v>9.9999999999999995E-7</v>
      </c>
      <c r="E73" s="38"/>
      <c r="F73" s="38"/>
      <c r="G73" s="101"/>
    </row>
    <row r="74" spans="1:15" ht="15" customHeight="1" thickBot="1" x14ac:dyDescent="0.35">
      <c r="A74" s="56" t="s">
        <v>117</v>
      </c>
      <c r="B74" s="30">
        <v>60</v>
      </c>
      <c r="C74" s="20"/>
      <c r="D74" s="20"/>
      <c r="E74" s="38"/>
      <c r="F74" s="38"/>
      <c r="G74" s="101"/>
      <c r="H74" s="36"/>
      <c r="I74" s="36"/>
      <c r="J74" s="36"/>
      <c r="K74" s="37"/>
    </row>
    <row r="75" spans="1:15" ht="15" thickBot="1" x14ac:dyDescent="0.35">
      <c r="A75" s="12" t="s">
        <v>284</v>
      </c>
      <c r="B75" s="8" t="s">
        <v>280</v>
      </c>
      <c r="C75" s="8" t="s">
        <v>282</v>
      </c>
      <c r="D75" s="8" t="s">
        <v>281</v>
      </c>
      <c r="E75" s="40" t="s">
        <v>102</v>
      </c>
      <c r="F75" s="117"/>
      <c r="G75" s="103"/>
    </row>
    <row r="76" spans="1:15" ht="18.75" customHeight="1" thickBot="1" x14ac:dyDescent="0.35">
      <c r="A76" s="13" t="s">
        <v>285</v>
      </c>
      <c r="B76" s="10">
        <v>0.01</v>
      </c>
      <c r="C76" s="10">
        <v>1</v>
      </c>
      <c r="D76" s="10">
        <v>1</v>
      </c>
      <c r="E76" s="30">
        <v>0</v>
      </c>
      <c r="F76" s="32"/>
      <c r="G76" s="105" t="s">
        <v>322</v>
      </c>
      <c r="H76" s="33"/>
      <c r="K76" s="20"/>
      <c r="L76" s="20"/>
    </row>
    <row r="77" spans="1:15" ht="15" thickBot="1" x14ac:dyDescent="0.35">
      <c r="A77" s="5" t="s">
        <v>288</v>
      </c>
      <c r="B77" s="6"/>
      <c r="C77" s="6"/>
      <c r="D77" s="6"/>
      <c r="E77" s="38"/>
      <c r="F77" s="38"/>
      <c r="G77" s="101"/>
    </row>
    <row r="78" spans="1:15" ht="15" thickBot="1" x14ac:dyDescent="0.35">
      <c r="A78" s="12" t="s">
        <v>257</v>
      </c>
      <c r="B78" s="8" t="s">
        <v>305</v>
      </c>
      <c r="C78" s="8" t="s">
        <v>287</v>
      </c>
      <c r="D78" s="6"/>
      <c r="E78" s="6"/>
      <c r="F78" s="6"/>
      <c r="G78" s="101"/>
      <c r="O78"/>
    </row>
    <row r="79" spans="1:15" ht="15" thickBot="1" x14ac:dyDescent="0.35">
      <c r="A79" s="13" t="s">
        <v>289</v>
      </c>
      <c r="B79" s="10">
        <v>1</v>
      </c>
      <c r="C79" s="10">
        <v>1</v>
      </c>
      <c r="D79" s="33"/>
      <c r="E79" s="6"/>
      <c r="F79" s="6"/>
      <c r="G79" s="101"/>
      <c r="O79"/>
    </row>
    <row r="80" spans="1:15" ht="15" thickBot="1" x14ac:dyDescent="0.35">
      <c r="A80" s="13" t="s">
        <v>290</v>
      </c>
      <c r="B80" s="10">
        <v>0</v>
      </c>
      <c r="C80" s="10">
        <v>0</v>
      </c>
      <c r="D80" s="33"/>
      <c r="E80" s="6"/>
      <c r="F80" s="6"/>
      <c r="G80" s="101"/>
      <c r="O80"/>
    </row>
    <row r="81" spans="1:16" ht="15" thickBot="1" x14ac:dyDescent="0.35">
      <c r="A81" s="57" t="s">
        <v>291</v>
      </c>
      <c r="B81" s="10">
        <v>0</v>
      </c>
      <c r="C81" s="10">
        <v>0</v>
      </c>
      <c r="D81" s="33"/>
      <c r="E81" s="6"/>
      <c r="F81" s="6"/>
      <c r="G81" s="101"/>
      <c r="O81"/>
    </row>
    <row r="82" spans="1:16" ht="15" thickBot="1" x14ac:dyDescent="0.35">
      <c r="A82" s="59" t="s">
        <v>292</v>
      </c>
      <c r="B82" s="10">
        <v>1</v>
      </c>
      <c r="C82" s="10">
        <v>1</v>
      </c>
      <c r="D82" s="33"/>
      <c r="E82" s="6"/>
      <c r="F82" s="6"/>
      <c r="G82" s="101"/>
      <c r="O82"/>
    </row>
    <row r="83" spans="1:16" ht="15" thickBot="1" x14ac:dyDescent="0.35">
      <c r="A83" s="13" t="s">
        <v>293</v>
      </c>
      <c r="B83" s="10">
        <v>1</v>
      </c>
      <c r="C83" s="10">
        <v>1</v>
      </c>
      <c r="D83" s="33"/>
      <c r="E83" s="6"/>
      <c r="F83" s="6"/>
      <c r="G83" s="101"/>
      <c r="O83"/>
    </row>
    <row r="84" spans="1:16" ht="15" thickBot="1" x14ac:dyDescent="0.35">
      <c r="A84" s="13" t="s">
        <v>294</v>
      </c>
      <c r="B84" s="10">
        <v>1</v>
      </c>
      <c r="C84" s="10">
        <v>1</v>
      </c>
      <c r="D84" s="33"/>
      <c r="E84" s="6"/>
      <c r="F84" s="6"/>
      <c r="G84" s="101"/>
      <c r="O84"/>
    </row>
    <row r="85" spans="1:16" s="27" customFormat="1" ht="15" thickBot="1" x14ac:dyDescent="0.35">
      <c r="A85" s="13" t="s">
        <v>295</v>
      </c>
      <c r="B85" s="10">
        <v>0</v>
      </c>
      <c r="C85" s="10">
        <v>0</v>
      </c>
      <c r="D85" s="33"/>
      <c r="E85" s="6"/>
      <c r="F85" s="6"/>
      <c r="G85" s="101"/>
      <c r="H85" s="26"/>
      <c r="I85" s="26"/>
      <c r="J85" s="26"/>
      <c r="K85" s="26"/>
      <c r="L85" s="26"/>
      <c r="M85" s="26"/>
      <c r="N85" s="26"/>
      <c r="O85" s="26"/>
    </row>
    <row r="86" spans="1:16" ht="15" thickBot="1" x14ac:dyDescent="0.35">
      <c r="A86" s="13" t="s">
        <v>296</v>
      </c>
      <c r="B86" s="10">
        <v>0</v>
      </c>
      <c r="C86" s="10">
        <v>0</v>
      </c>
      <c r="D86" s="33"/>
      <c r="E86" s="6"/>
      <c r="F86" s="6"/>
      <c r="G86" s="101"/>
      <c r="H86" s="38"/>
      <c r="P86" s="6"/>
    </row>
    <row r="87" spans="1:16" ht="15" thickBot="1" x14ac:dyDescent="0.35">
      <c r="A87" s="13" t="s">
        <v>297</v>
      </c>
      <c r="B87" s="10">
        <v>0</v>
      </c>
      <c r="C87" s="10">
        <v>0</v>
      </c>
      <c r="D87" s="33"/>
      <c r="E87" s="6"/>
      <c r="F87" s="6"/>
      <c r="G87" s="101"/>
      <c r="H87" s="38"/>
      <c r="I87" s="20"/>
      <c r="J87" s="20"/>
      <c r="K87" s="20"/>
      <c r="P87" s="6"/>
    </row>
    <row r="88" spans="1:16" ht="15" thickBot="1" x14ac:dyDescent="0.35">
      <c r="A88" s="5" t="s">
        <v>12</v>
      </c>
      <c r="B88" s="6"/>
      <c r="C88" s="6"/>
      <c r="D88" s="38"/>
      <c r="E88" s="38"/>
      <c r="F88" s="38"/>
      <c r="G88" s="101"/>
      <c r="H88" s="38"/>
      <c r="I88" s="20"/>
      <c r="J88" s="20"/>
      <c r="K88" s="20"/>
      <c r="P88" s="6"/>
    </row>
    <row r="89" spans="1:16" ht="15" thickBot="1" x14ac:dyDescent="0.35">
      <c r="A89" s="12" t="s">
        <v>278</v>
      </c>
      <c r="B89" s="8" t="s">
        <v>15</v>
      </c>
      <c r="C89" s="6"/>
      <c r="D89" s="38"/>
      <c r="E89" s="38"/>
      <c r="F89" s="38"/>
      <c r="G89" s="101"/>
      <c r="H89" s="38"/>
      <c r="I89" s="20"/>
      <c r="J89" s="20"/>
      <c r="K89" s="20"/>
      <c r="P89" s="6"/>
    </row>
    <row r="90" spans="1:16" ht="15" thickBot="1" x14ac:dyDescent="0.35">
      <c r="A90" s="13" t="s">
        <v>98</v>
      </c>
      <c r="B90" s="10">
        <v>1</v>
      </c>
      <c r="C90" s="6"/>
      <c r="D90" s="38"/>
      <c r="E90" s="38"/>
      <c r="F90" s="38"/>
      <c r="G90" s="101"/>
      <c r="H90" s="38"/>
      <c r="I90" s="20"/>
      <c r="J90" s="20"/>
      <c r="K90" s="20"/>
      <c r="P90" s="6"/>
    </row>
    <row r="91" spans="1:16" ht="15" thickBot="1" x14ac:dyDescent="0.35">
      <c r="A91" s="13" t="s">
        <v>279</v>
      </c>
      <c r="B91" s="10">
        <v>1</v>
      </c>
      <c r="C91" s="6"/>
      <c r="D91" s="38"/>
      <c r="E91" s="38"/>
      <c r="F91" s="38"/>
      <c r="G91" s="101"/>
      <c r="H91" s="38"/>
      <c r="I91" s="20"/>
      <c r="J91" s="20"/>
      <c r="K91" s="20"/>
      <c r="P91" s="6"/>
    </row>
    <row r="92" spans="1:16" ht="15" thickBot="1" x14ac:dyDescent="0.35">
      <c r="A92" s="13" t="s">
        <v>99</v>
      </c>
      <c r="B92" s="10">
        <v>1</v>
      </c>
      <c r="C92" s="6"/>
      <c r="D92" s="38"/>
      <c r="E92" s="38"/>
      <c r="F92" s="38"/>
      <c r="G92" s="101"/>
      <c r="H92" s="38"/>
      <c r="I92" s="20"/>
      <c r="J92" s="20"/>
      <c r="K92" s="20"/>
      <c r="P92" s="6"/>
    </row>
    <row r="93" spans="1:16" ht="15" thickBot="1" x14ac:dyDescent="0.35">
      <c r="A93" s="13" t="s">
        <v>100</v>
      </c>
      <c r="B93" s="10">
        <v>0</v>
      </c>
      <c r="C93" s="6"/>
      <c r="D93" s="38"/>
      <c r="E93" s="38"/>
      <c r="F93" s="38"/>
      <c r="G93" s="101"/>
      <c r="H93" s="38"/>
      <c r="I93" s="20"/>
      <c r="J93" s="20"/>
      <c r="K93" s="20"/>
      <c r="P93" s="6"/>
    </row>
    <row r="94" spans="1:16" ht="15" thickBot="1" x14ac:dyDescent="0.35">
      <c r="A94" s="13" t="s">
        <v>302</v>
      </c>
      <c r="B94" s="10">
        <v>0</v>
      </c>
      <c r="C94" s="6"/>
      <c r="D94" s="38"/>
      <c r="E94" s="38"/>
      <c r="F94" s="38"/>
      <c r="G94" s="101"/>
      <c r="H94" s="38"/>
      <c r="I94" s="20"/>
      <c r="J94" s="20"/>
      <c r="K94" s="20"/>
      <c r="P94" s="6"/>
    </row>
    <row r="95" spans="1:16" ht="15" thickBot="1" x14ac:dyDescent="0.35">
      <c r="A95" s="13" t="s">
        <v>277</v>
      </c>
      <c r="B95" s="10">
        <v>0.98</v>
      </c>
      <c r="C95" s="6"/>
      <c r="D95" s="38"/>
      <c r="E95" s="38"/>
      <c r="F95" s="38"/>
      <c r="G95" s="101" t="s">
        <v>298</v>
      </c>
      <c r="H95" s="38"/>
      <c r="I95" s="20"/>
      <c r="J95" s="20"/>
      <c r="K95" s="20"/>
      <c r="P95" s="6"/>
    </row>
    <row r="96" spans="1:16" ht="15" customHeight="1" thickBot="1" x14ac:dyDescent="0.35">
      <c r="A96" s="47" t="s">
        <v>348</v>
      </c>
      <c r="B96" s="26"/>
      <c r="C96" s="26"/>
      <c r="D96" s="26"/>
      <c r="E96" s="94"/>
      <c r="F96" s="94"/>
      <c r="G96" s="103"/>
      <c r="H96" s="36"/>
      <c r="I96" s="36"/>
      <c r="J96" s="36"/>
      <c r="K96" s="37"/>
    </row>
    <row r="97" spans="1:15" ht="18" customHeight="1" thickBot="1" x14ac:dyDescent="0.35">
      <c r="A97" s="12" t="s">
        <v>257</v>
      </c>
      <c r="B97" s="8" t="s">
        <v>263</v>
      </c>
      <c r="C97" s="8" t="s">
        <v>239</v>
      </c>
      <c r="D97" s="8" t="s">
        <v>101</v>
      </c>
      <c r="E97" s="40" t="s">
        <v>102</v>
      </c>
      <c r="F97" s="117"/>
      <c r="G97" s="105"/>
      <c r="H97" s="32"/>
      <c r="I97" s="36"/>
      <c r="J97" s="36"/>
      <c r="K97" s="122"/>
      <c r="L97" s="34"/>
    </row>
    <row r="98" spans="1:15" ht="15" thickBot="1" x14ac:dyDescent="0.35">
      <c r="A98" s="13" t="s">
        <v>234</v>
      </c>
      <c r="B98" s="10">
        <v>1</v>
      </c>
      <c r="C98" s="10">
        <v>1</v>
      </c>
      <c r="D98" s="10">
        <f>0.28</f>
        <v>0.28000000000000003</v>
      </c>
      <c r="E98" s="30">
        <f>D98*0.05</f>
        <v>1.4000000000000002E-2</v>
      </c>
      <c r="F98" s="32"/>
      <c r="G98" s="105"/>
      <c r="H98" s="34"/>
      <c r="I98" s="34"/>
      <c r="J98" s="34"/>
      <c r="K98" s="34"/>
      <c r="L98" s="34"/>
    </row>
    <row r="99" spans="1:15" ht="15" thickBot="1" x14ac:dyDescent="0.35">
      <c r="A99" s="13" t="s">
        <v>235</v>
      </c>
      <c r="B99" s="10">
        <v>1</v>
      </c>
      <c r="C99" s="10">
        <v>1</v>
      </c>
      <c r="D99" s="10">
        <v>0.1</v>
      </c>
      <c r="E99" s="30">
        <v>0.01</v>
      </c>
      <c r="F99" s="32"/>
      <c r="G99" s="105"/>
      <c r="H99" s="34"/>
      <c r="I99" s="34"/>
      <c r="J99" s="34"/>
      <c r="K99" s="34"/>
      <c r="L99" s="20"/>
      <c r="M99" s="20"/>
      <c r="N99" s="34"/>
      <c r="O99" s="34"/>
    </row>
    <row r="100" spans="1:15" ht="15" thickBot="1" x14ac:dyDescent="0.35">
      <c r="A100" s="57" t="s">
        <v>236</v>
      </c>
      <c r="B100" s="10">
        <v>1</v>
      </c>
      <c r="C100" s="10">
        <v>1</v>
      </c>
      <c r="D100" s="10">
        <v>0.8</v>
      </c>
      <c r="E100" s="30">
        <v>0.5</v>
      </c>
      <c r="F100" s="32"/>
      <c r="G100" s="105"/>
      <c r="H100" s="20"/>
      <c r="I100" s="34"/>
      <c r="J100" s="34"/>
      <c r="K100" s="34"/>
      <c r="L100" s="20"/>
      <c r="M100" s="20"/>
      <c r="N100" s="34"/>
      <c r="O100" s="34"/>
    </row>
    <row r="101" spans="1:15" ht="15" thickBot="1" x14ac:dyDescent="0.35">
      <c r="A101" s="59" t="s">
        <v>237</v>
      </c>
      <c r="B101" s="10">
        <v>1</v>
      </c>
      <c r="C101" s="10">
        <v>0.02</v>
      </c>
      <c r="D101" s="10">
        <f>C101*0.2</f>
        <v>4.0000000000000001E-3</v>
      </c>
      <c r="E101" s="30">
        <f>C101*0.08</f>
        <v>1.6000000000000001E-3</v>
      </c>
      <c r="F101" s="32"/>
      <c r="G101" s="105"/>
      <c r="H101" s="20"/>
      <c r="I101" s="34"/>
      <c r="J101" s="34"/>
      <c r="K101" s="34"/>
      <c r="L101" s="20"/>
      <c r="M101" s="20"/>
      <c r="N101" s="34"/>
      <c r="O101" s="34"/>
    </row>
    <row r="102" spans="1:15" ht="15" thickBot="1" x14ac:dyDescent="0.35">
      <c r="A102" s="13" t="s">
        <v>242</v>
      </c>
      <c r="B102" s="10">
        <v>1</v>
      </c>
      <c r="C102" s="10">
        <v>1</v>
      </c>
      <c r="D102" s="10">
        <v>0.2</v>
      </c>
      <c r="E102" s="30">
        <f>D102*0.2</f>
        <v>4.0000000000000008E-2</v>
      </c>
      <c r="F102" s="32"/>
      <c r="G102" s="105"/>
      <c r="H102" s="34"/>
      <c r="I102" s="34"/>
      <c r="J102" s="34"/>
      <c r="K102" s="34"/>
      <c r="L102" s="20"/>
      <c r="M102" s="20"/>
      <c r="N102" s="34"/>
      <c r="O102" s="34"/>
    </row>
    <row r="103" spans="1:15" ht="18" customHeight="1" thickBot="1" x14ac:dyDescent="0.35">
      <c r="A103" s="13" t="s">
        <v>243</v>
      </c>
      <c r="B103" s="10">
        <v>1</v>
      </c>
      <c r="C103" s="10">
        <v>1</v>
      </c>
      <c r="D103" s="10">
        <v>0.28000000000000003</v>
      </c>
      <c r="E103" s="30">
        <f>D103*0.1</f>
        <v>2.8000000000000004E-2</v>
      </c>
      <c r="F103" s="32"/>
      <c r="G103" s="105"/>
      <c r="H103" s="34"/>
      <c r="I103" s="76"/>
      <c r="J103" s="76"/>
      <c r="K103" s="76"/>
      <c r="L103" s="76"/>
      <c r="M103" s="20"/>
      <c r="N103" s="34"/>
      <c r="O103"/>
    </row>
    <row r="104" spans="1:15" ht="15" thickBot="1" x14ac:dyDescent="0.35">
      <c r="A104" s="13" t="s">
        <v>238</v>
      </c>
      <c r="B104" s="10">
        <v>1</v>
      </c>
      <c r="C104" s="10">
        <v>1</v>
      </c>
      <c r="D104" s="10">
        <v>1</v>
      </c>
      <c r="E104" s="30">
        <v>1</v>
      </c>
      <c r="F104" s="32"/>
      <c r="G104" s="105"/>
      <c r="H104" s="20"/>
      <c r="I104" s="20"/>
      <c r="J104" s="20"/>
      <c r="K104" s="20"/>
      <c r="L104" s="20"/>
      <c r="M104" s="34"/>
      <c r="N104" s="34"/>
      <c r="O104"/>
    </row>
    <row r="105" spans="1:15" ht="15" thickBot="1" x14ac:dyDescent="0.35">
      <c r="A105" s="13" t="s">
        <v>240</v>
      </c>
      <c r="B105" s="10">
        <v>1</v>
      </c>
      <c r="C105" s="10">
        <f>C98/1</f>
        <v>1</v>
      </c>
      <c r="D105" s="10">
        <f>D98*1</f>
        <v>0.28000000000000003</v>
      </c>
      <c r="E105" s="30">
        <f>E98*1</f>
        <v>1.4000000000000002E-2</v>
      </c>
      <c r="F105" s="32"/>
      <c r="G105" s="105"/>
      <c r="H105" s="20"/>
      <c r="I105" s="20"/>
      <c r="J105" s="20"/>
      <c r="K105" s="20"/>
      <c r="L105" s="20"/>
      <c r="M105" s="34"/>
      <c r="N105" s="34"/>
      <c r="O105"/>
    </row>
    <row r="106" spans="1:15" ht="15" thickBot="1" x14ac:dyDescent="0.35">
      <c r="A106" s="13" t="s">
        <v>241</v>
      </c>
      <c r="B106" s="10">
        <v>1</v>
      </c>
      <c r="C106" s="10">
        <f>C98/1</f>
        <v>1</v>
      </c>
      <c r="D106" s="10">
        <f>D98</f>
        <v>0.28000000000000003</v>
      </c>
      <c r="E106" s="30">
        <f>E98</f>
        <v>1.4000000000000002E-2</v>
      </c>
      <c r="F106" s="32"/>
      <c r="G106" s="102"/>
      <c r="H106" s="20"/>
      <c r="I106" s="20"/>
      <c r="J106" s="20"/>
      <c r="K106" s="20"/>
      <c r="L106" s="20"/>
      <c r="M106" s="20"/>
      <c r="N106" s="34"/>
      <c r="O106"/>
    </row>
    <row r="107" spans="1:15" ht="15" thickBot="1" x14ac:dyDescent="0.35">
      <c r="A107" s="13" t="s">
        <v>308</v>
      </c>
      <c r="B107" s="10">
        <v>1</v>
      </c>
      <c r="C107" s="10">
        <f>C98/1</f>
        <v>1</v>
      </c>
      <c r="D107" s="10">
        <v>1</v>
      </c>
      <c r="E107" s="30">
        <v>0.2</v>
      </c>
      <c r="F107" s="32"/>
      <c r="G107" s="102" t="s">
        <v>314</v>
      </c>
      <c r="H107" s="20"/>
      <c r="I107" s="20"/>
      <c r="J107" s="20"/>
      <c r="K107" s="20"/>
      <c r="L107" s="20"/>
      <c r="M107" s="20"/>
      <c r="N107" s="34"/>
      <c r="O107"/>
    </row>
    <row r="108" spans="1:15" ht="15" thickBot="1" x14ac:dyDescent="0.35">
      <c r="A108" s="13" t="s">
        <v>309</v>
      </c>
      <c r="B108" s="10">
        <v>1</v>
      </c>
      <c r="C108" s="10">
        <f>C99/1</f>
        <v>1</v>
      </c>
      <c r="D108" s="10">
        <v>1</v>
      </c>
      <c r="E108" s="30">
        <v>0.2</v>
      </c>
      <c r="F108" s="32"/>
      <c r="G108" s="102" t="s">
        <v>320</v>
      </c>
      <c r="H108" s="20"/>
      <c r="I108" s="20"/>
      <c r="J108" s="20"/>
      <c r="K108" s="20"/>
      <c r="L108" s="20"/>
      <c r="M108" s="20"/>
      <c r="N108" s="34"/>
      <c r="O108"/>
    </row>
    <row r="109" spans="1:15" ht="21.75" customHeight="1" thickBot="1" x14ac:dyDescent="0.35">
      <c r="A109" s="56" t="s">
        <v>118</v>
      </c>
      <c r="B109" s="30">
        <v>50</v>
      </c>
      <c r="C109" s="20"/>
      <c r="D109" s="20"/>
      <c r="E109" s="38"/>
      <c r="F109" s="38"/>
      <c r="G109" s="101"/>
      <c r="H109" s="20"/>
      <c r="I109" s="20"/>
      <c r="J109" s="20"/>
      <c r="K109" s="20"/>
      <c r="L109" s="20"/>
      <c r="M109" s="34"/>
      <c r="N109" s="34"/>
      <c r="O109"/>
    </row>
    <row r="110" spans="1:15" ht="15" thickBot="1" x14ac:dyDescent="0.35">
      <c r="A110" s="56" t="s">
        <v>119</v>
      </c>
      <c r="B110" s="30">
        <v>0</v>
      </c>
      <c r="D110" s="20"/>
      <c r="E110" s="85"/>
      <c r="F110" s="85"/>
      <c r="G110" s="121" t="s">
        <v>409</v>
      </c>
      <c r="H110" s="34"/>
      <c r="I110" s="34"/>
      <c r="J110" s="34"/>
      <c r="K110" s="34"/>
      <c r="L110" s="34"/>
    </row>
    <row r="111" spans="1:15" ht="18.75" customHeight="1" thickBot="1" x14ac:dyDescent="0.35">
      <c r="A111" s="5" t="s">
        <v>13</v>
      </c>
      <c r="B111" s="6"/>
      <c r="C111" s="6"/>
      <c r="D111" s="6"/>
      <c r="E111" s="38"/>
      <c r="F111" s="38"/>
      <c r="G111" s="101"/>
      <c r="H111" s="33"/>
      <c r="K111" s="20"/>
      <c r="L111" s="20"/>
    </row>
    <row r="112" spans="1:15" ht="18.75" customHeight="1" thickBot="1" x14ac:dyDescent="0.35">
      <c r="A112" s="12" t="s">
        <v>14</v>
      </c>
      <c r="B112" s="8" t="s">
        <v>15</v>
      </c>
      <c r="C112" s="6"/>
      <c r="D112" s="6"/>
      <c r="E112" s="38"/>
      <c r="F112" s="38"/>
      <c r="G112" s="101"/>
      <c r="H112" s="33"/>
      <c r="K112" s="20"/>
      <c r="L112" s="20"/>
    </row>
    <row r="113" spans="1:15" ht="18.75" customHeight="1" thickBot="1" x14ac:dyDescent="0.35">
      <c r="A113" s="18" t="s">
        <v>103</v>
      </c>
      <c r="B113" s="10">
        <v>12</v>
      </c>
      <c r="C113" s="6"/>
      <c r="D113" s="6"/>
      <c r="E113" s="38"/>
      <c r="F113" s="38"/>
      <c r="G113" s="101"/>
      <c r="H113" s="33"/>
      <c r="K113" s="20"/>
      <c r="L113" s="20"/>
    </row>
    <row r="114" spans="1:15" ht="18.75" customHeight="1" thickBot="1" x14ac:dyDescent="0.35">
      <c r="A114" s="13" t="s">
        <v>104</v>
      </c>
      <c r="B114" s="10">
        <v>5</v>
      </c>
      <c r="C114" s="6"/>
      <c r="D114" s="6"/>
      <c r="E114" s="38"/>
      <c r="F114" s="38"/>
      <c r="G114" s="101"/>
      <c r="H114" s="33"/>
      <c r="K114" s="20"/>
      <c r="L114" s="20"/>
    </row>
    <row r="115" spans="1:15" ht="15" thickBot="1" x14ac:dyDescent="0.35">
      <c r="A115" s="5" t="s">
        <v>61</v>
      </c>
      <c r="B115" s="6"/>
      <c r="C115" s="6"/>
      <c r="D115" s="6"/>
      <c r="E115" s="38"/>
      <c r="F115" s="38"/>
      <c r="G115" s="103"/>
      <c r="J115" s="34"/>
    </row>
    <row r="116" spans="1:15" ht="15" thickBot="1" x14ac:dyDescent="0.35">
      <c r="A116" s="12" t="s">
        <v>264</v>
      </c>
      <c r="B116" s="8" t="s">
        <v>280</v>
      </c>
      <c r="C116" s="8" t="s">
        <v>282</v>
      </c>
      <c r="D116" s="8" t="s">
        <v>281</v>
      </c>
      <c r="E116" s="40" t="s">
        <v>102</v>
      </c>
      <c r="F116" s="117"/>
      <c r="G116" s="105"/>
    </row>
    <row r="117" spans="1:15" ht="15" thickBot="1" x14ac:dyDescent="0.35">
      <c r="A117" s="13" t="s">
        <v>105</v>
      </c>
      <c r="B117" s="10">
        <v>0.01</v>
      </c>
      <c r="C117" s="10">
        <f>D117</f>
        <v>0.01</v>
      </c>
      <c r="D117" s="10">
        <f>B117</f>
        <v>0.01</v>
      </c>
      <c r="E117" s="30">
        <f>B117</f>
        <v>0.01</v>
      </c>
      <c r="F117" s="32"/>
      <c r="G117" s="105"/>
    </row>
    <row r="118" spans="1:15" ht="15" thickBot="1" x14ac:dyDescent="0.35">
      <c r="A118" s="13" t="s">
        <v>106</v>
      </c>
      <c r="B118" s="10">
        <v>1E-3</v>
      </c>
      <c r="C118" s="10">
        <v>1E-3</v>
      </c>
      <c r="D118" s="10">
        <v>1E-3</v>
      </c>
      <c r="E118" s="30">
        <v>1E-3</v>
      </c>
      <c r="F118" s="32"/>
      <c r="G118" s="105"/>
    </row>
    <row r="119" spans="1:15" ht="15" thickBot="1" x14ac:dyDescent="0.35">
      <c r="A119" s="13" t="s">
        <v>107</v>
      </c>
      <c r="B119" s="10">
        <f>0.02/2</f>
        <v>0.01</v>
      </c>
      <c r="C119" s="10">
        <f>B119</f>
        <v>0.01</v>
      </c>
      <c r="D119" s="10">
        <f>B119</f>
        <v>0.01</v>
      </c>
      <c r="E119" s="30">
        <f>B119</f>
        <v>0.01</v>
      </c>
      <c r="F119" s="32"/>
      <c r="G119" s="105"/>
      <c r="H119" s="34"/>
      <c r="I119" s="34"/>
      <c r="J119" s="34"/>
      <c r="K119" s="34"/>
      <c r="L119" s="20"/>
      <c r="M119" s="20"/>
    </row>
    <row r="120" spans="1:15" ht="15" thickBot="1" x14ac:dyDescent="0.35">
      <c r="A120" s="13" t="s">
        <v>108</v>
      </c>
      <c r="B120" s="10">
        <v>0.1</v>
      </c>
      <c r="C120" s="10">
        <f>B120</f>
        <v>0.1</v>
      </c>
      <c r="D120" s="10">
        <f>B120</f>
        <v>0.1</v>
      </c>
      <c r="E120" s="30">
        <f>B120</f>
        <v>0.1</v>
      </c>
      <c r="F120" s="32"/>
      <c r="G120" s="103"/>
      <c r="H120" s="20"/>
      <c r="I120" s="20"/>
      <c r="J120" s="20"/>
      <c r="K120" s="32"/>
      <c r="L120" s="20"/>
      <c r="M120" s="20"/>
    </row>
    <row r="121" spans="1:15" ht="15" thickBot="1" x14ac:dyDescent="0.35">
      <c r="A121" s="12" t="s">
        <v>265</v>
      </c>
      <c r="B121" s="8" t="s">
        <v>266</v>
      </c>
      <c r="C121" s="8" t="s">
        <v>267</v>
      </c>
      <c r="D121" s="97"/>
      <c r="E121" s="98"/>
      <c r="F121" s="117"/>
      <c r="G121" s="105"/>
      <c r="H121" s="34"/>
      <c r="I121" s="34"/>
      <c r="J121" s="34"/>
      <c r="K121" s="34"/>
      <c r="L121" s="20"/>
      <c r="M121" s="20"/>
    </row>
    <row r="122" spans="1:15" ht="15" thickBot="1" x14ac:dyDescent="0.35">
      <c r="A122" s="13" t="s">
        <v>105</v>
      </c>
      <c r="B122" s="10">
        <v>0.3</v>
      </c>
      <c r="C122" s="10">
        <v>0.3</v>
      </c>
      <c r="D122" s="11"/>
      <c r="E122" s="32"/>
      <c r="F122" s="32"/>
      <c r="G122" s="105"/>
      <c r="H122" s="34"/>
      <c r="I122" s="34"/>
      <c r="J122" s="34"/>
      <c r="K122" s="34"/>
    </row>
    <row r="123" spans="1:15" s="2" customFormat="1" thickBot="1" x14ac:dyDescent="0.35">
      <c r="A123" s="13" t="s">
        <v>106</v>
      </c>
      <c r="B123" s="10">
        <v>0.2</v>
      </c>
      <c r="C123" s="10">
        <v>0.2</v>
      </c>
      <c r="D123" s="11"/>
      <c r="E123" s="32"/>
      <c r="F123" s="32"/>
      <c r="G123" s="105"/>
      <c r="H123" s="34"/>
      <c r="I123" s="34"/>
      <c r="J123" s="34"/>
      <c r="K123" s="34"/>
      <c r="L123" s="6"/>
      <c r="M123" s="6"/>
      <c r="N123" s="6"/>
      <c r="O123" s="6"/>
    </row>
    <row r="124" spans="1:15" s="28" customFormat="1" thickBot="1" x14ac:dyDescent="0.35">
      <c r="A124" s="13" t="s">
        <v>107</v>
      </c>
      <c r="B124" s="10">
        <v>1</v>
      </c>
      <c r="C124" s="10">
        <v>1</v>
      </c>
      <c r="D124" s="11"/>
      <c r="E124" s="32"/>
      <c r="F124" s="32"/>
      <c r="G124" s="105"/>
      <c r="H124" s="123"/>
      <c r="I124" s="123"/>
      <c r="J124" s="123"/>
      <c r="K124" s="123"/>
      <c r="L124" s="26"/>
      <c r="M124" s="26"/>
      <c r="N124" s="26"/>
      <c r="O124" s="26"/>
    </row>
    <row r="125" spans="1:15" s="2" customFormat="1" thickBot="1" x14ac:dyDescent="0.35">
      <c r="A125" s="13" t="s">
        <v>108</v>
      </c>
      <c r="B125" s="10">
        <v>1</v>
      </c>
      <c r="C125" s="10">
        <v>1</v>
      </c>
      <c r="D125" s="11"/>
      <c r="E125" s="32"/>
      <c r="F125" s="32"/>
      <c r="G125" s="101"/>
      <c r="H125" s="34"/>
      <c r="I125" s="34"/>
      <c r="J125" s="34"/>
      <c r="K125" s="34"/>
      <c r="L125" s="6"/>
      <c r="M125" s="6"/>
      <c r="N125" s="6"/>
      <c r="O125" s="6"/>
    </row>
    <row r="126" spans="1:15" s="2" customFormat="1" thickBot="1" x14ac:dyDescent="0.35">
      <c r="A126" s="5" t="s">
        <v>16</v>
      </c>
      <c r="B126" s="6"/>
      <c r="C126" s="6"/>
      <c r="D126" s="6"/>
      <c r="E126" s="38"/>
      <c r="F126" s="38"/>
      <c r="G126" s="101"/>
      <c r="H126" s="33"/>
      <c r="I126" s="33"/>
      <c r="J126" s="34"/>
      <c r="K126" s="34"/>
      <c r="L126" s="6"/>
      <c r="M126" s="6"/>
      <c r="N126" s="6"/>
      <c r="O126" s="6"/>
    </row>
    <row r="127" spans="1:15" s="2" customFormat="1" thickBot="1" x14ac:dyDescent="0.35">
      <c r="A127" s="8"/>
      <c r="B127" s="8" t="s">
        <v>282</v>
      </c>
      <c r="C127" s="8" t="s">
        <v>281</v>
      </c>
      <c r="D127" s="8" t="s">
        <v>102</v>
      </c>
      <c r="E127" s="38"/>
      <c r="F127" s="38"/>
      <c r="G127" s="101"/>
      <c r="H127" s="34"/>
      <c r="I127" s="34"/>
      <c r="J127" s="34"/>
      <c r="K127" s="34"/>
      <c r="L127" s="6"/>
      <c r="M127" s="6"/>
      <c r="N127" s="6"/>
      <c r="O127" s="6"/>
    </row>
    <row r="128" spans="1:15" s="2" customFormat="1" thickBot="1" x14ac:dyDescent="0.35">
      <c r="A128" s="13" t="s">
        <v>109</v>
      </c>
      <c r="B128" s="10">
        <v>3.0000000000000001E-3</v>
      </c>
      <c r="C128" s="10">
        <v>1E-3</v>
      </c>
      <c r="D128" s="10">
        <v>5.0000000000000001E-4</v>
      </c>
      <c r="E128" s="38"/>
      <c r="F128" s="38"/>
      <c r="G128" s="101"/>
      <c r="H128" s="34"/>
      <c r="I128" s="34"/>
      <c r="J128" s="34"/>
      <c r="K128" s="34"/>
      <c r="L128" s="6"/>
      <c r="M128" s="6"/>
      <c r="N128" s="6"/>
      <c r="O128" s="6"/>
    </row>
    <row r="129" spans="1:15" ht="15" customHeight="1" thickBot="1" x14ac:dyDescent="0.35">
      <c r="A129" s="5" t="s">
        <v>135</v>
      </c>
      <c r="B129" s="6"/>
      <c r="C129" s="6"/>
      <c r="D129" s="6"/>
      <c r="E129" s="38"/>
      <c r="F129" s="38"/>
      <c r="G129" s="101"/>
      <c r="H129" s="36"/>
      <c r="I129" s="36"/>
      <c r="J129" s="36"/>
      <c r="K129" s="122"/>
    </row>
    <row r="130" spans="1:15" s="2" customFormat="1" thickBot="1" x14ac:dyDescent="0.35">
      <c r="A130" s="12" t="s">
        <v>14</v>
      </c>
      <c r="B130" s="8" t="s">
        <v>15</v>
      </c>
      <c r="C130" s="6"/>
      <c r="D130" s="6"/>
      <c r="E130" s="38"/>
      <c r="F130" s="38"/>
      <c r="G130" s="101"/>
      <c r="H130" s="34"/>
      <c r="I130" s="34"/>
      <c r="J130" s="34"/>
      <c r="K130" s="34"/>
      <c r="L130" s="6"/>
      <c r="M130" s="6"/>
      <c r="N130" s="6"/>
      <c r="O130" s="6"/>
    </row>
    <row r="131" spans="1:15" s="28" customFormat="1" ht="16.8" thickBot="1" x14ac:dyDescent="0.35">
      <c r="A131" s="18" t="s">
        <v>136</v>
      </c>
      <c r="B131" s="30">
        <v>5</v>
      </c>
      <c r="C131" s="6"/>
      <c r="D131" s="34"/>
      <c r="E131" s="38"/>
      <c r="F131" s="38"/>
      <c r="G131" s="101"/>
      <c r="H131" s="123"/>
      <c r="I131" s="123"/>
      <c r="J131" s="123"/>
      <c r="K131" s="123"/>
      <c r="L131" s="26"/>
      <c r="M131" s="26"/>
      <c r="N131" s="26"/>
      <c r="O131" s="26"/>
    </row>
    <row r="132" spans="1:15" s="2" customFormat="1" thickBot="1" x14ac:dyDescent="0.35">
      <c r="A132" s="13" t="s">
        <v>137</v>
      </c>
      <c r="B132" s="30">
        <v>50</v>
      </c>
      <c r="C132" s="6"/>
      <c r="D132" s="6"/>
      <c r="E132" s="38"/>
      <c r="F132" s="38"/>
      <c r="G132" s="101"/>
      <c r="H132" s="34"/>
      <c r="I132" s="34"/>
      <c r="J132" s="34"/>
      <c r="K132" s="34"/>
      <c r="L132" s="6"/>
      <c r="M132" s="6"/>
      <c r="N132" s="6"/>
      <c r="O132" s="6"/>
    </row>
    <row r="133" spans="1:15" s="2" customFormat="1" ht="13.8" x14ac:dyDescent="0.3">
      <c r="A133" s="19"/>
      <c r="B133" s="20"/>
      <c r="C133" s="20"/>
      <c r="D133" s="20"/>
      <c r="E133" s="38"/>
      <c r="F133" s="38"/>
      <c r="G133" s="101"/>
      <c r="H133" s="34"/>
      <c r="I133" s="34"/>
      <c r="J133" s="34"/>
      <c r="K133" s="34"/>
      <c r="L133" s="6"/>
      <c r="M133" s="6"/>
      <c r="N133" s="6"/>
      <c r="O133" s="6"/>
    </row>
    <row r="134" spans="1:15" s="2" customFormat="1" ht="18" customHeight="1" x14ac:dyDescent="0.3">
      <c r="A134" s="3" t="s">
        <v>134</v>
      </c>
      <c r="B134" s="4"/>
      <c r="C134" s="4"/>
      <c r="D134" s="4"/>
      <c r="E134" s="4"/>
      <c r="F134" s="4"/>
      <c r="G134" s="101"/>
      <c r="H134" s="33"/>
      <c r="I134" s="33"/>
      <c r="J134" s="33"/>
      <c r="K134" s="34"/>
      <c r="L134" s="6"/>
      <c r="M134" s="6"/>
      <c r="N134" s="6"/>
      <c r="O134" s="6"/>
    </row>
    <row r="135" spans="1:15" s="28" customFormat="1" thickBot="1" x14ac:dyDescent="0.35">
      <c r="A135" s="25" t="s">
        <v>18</v>
      </c>
      <c r="B135" s="26"/>
      <c r="C135" s="26"/>
      <c r="D135" s="26"/>
      <c r="E135" s="94"/>
      <c r="F135" s="94"/>
      <c r="G135" s="101"/>
      <c r="H135" s="123"/>
      <c r="I135" s="123"/>
      <c r="J135" s="123"/>
      <c r="K135" s="123"/>
      <c r="L135" s="26"/>
      <c r="M135" s="26"/>
      <c r="N135" s="26"/>
      <c r="O135" s="26"/>
    </row>
    <row r="136" spans="1:15" s="2" customFormat="1" thickBot="1" x14ac:dyDescent="0.35">
      <c r="A136" s="12" t="s">
        <v>14</v>
      </c>
      <c r="B136" s="8" t="s">
        <v>337</v>
      </c>
      <c r="C136" s="8" t="s">
        <v>338</v>
      </c>
      <c r="D136" s="8" t="s">
        <v>341</v>
      </c>
      <c r="E136" s="38"/>
      <c r="F136" s="38"/>
      <c r="G136" s="101"/>
      <c r="H136" s="34"/>
      <c r="I136" s="34"/>
      <c r="J136" s="34"/>
      <c r="K136" s="34"/>
      <c r="L136" s="6"/>
      <c r="M136" s="6"/>
      <c r="N136" s="6"/>
      <c r="O136" s="6"/>
    </row>
    <row r="137" spans="1:15" s="2" customFormat="1" ht="19.5" customHeight="1" thickBot="1" x14ac:dyDescent="0.35">
      <c r="A137" s="13" t="s">
        <v>339</v>
      </c>
      <c r="B137" s="21">
        <f>6*B138</f>
        <v>7.7999999999999988E-4</v>
      </c>
      <c r="C137" s="21">
        <f t="shared" ref="C137:D137" si="4">6*C138</f>
        <v>7.7999999999999999E-5</v>
      </c>
      <c r="D137" s="21">
        <f t="shared" si="4"/>
        <v>7.7999999999999999E-6</v>
      </c>
      <c r="E137" s="38"/>
      <c r="F137" s="38"/>
      <c r="G137" s="101"/>
      <c r="H137" s="33"/>
      <c r="I137" s="33"/>
      <c r="J137" s="33"/>
      <c r="K137" s="34"/>
      <c r="L137" s="6"/>
      <c r="M137" s="6"/>
      <c r="N137" s="6"/>
      <c r="O137" s="6"/>
    </row>
    <row r="138" spans="1:15" s="2" customFormat="1" ht="19.5" customHeight="1" thickBot="1" x14ac:dyDescent="0.35">
      <c r="A138" s="13" t="s">
        <v>340</v>
      </c>
      <c r="B138" s="21">
        <f>0.00013*1</f>
        <v>1.2999999999999999E-4</v>
      </c>
      <c r="C138" s="21">
        <f>B138/10</f>
        <v>1.2999999999999999E-5</v>
      </c>
      <c r="D138" s="21">
        <f>B138/100</f>
        <v>1.2999999999999998E-6</v>
      </c>
      <c r="E138" s="38"/>
      <c r="G138" s="101" t="s">
        <v>367</v>
      </c>
      <c r="H138" s="85"/>
      <c r="I138" s="34"/>
      <c r="J138" s="34"/>
      <c r="K138" s="34"/>
      <c r="L138" s="6"/>
      <c r="M138" s="6"/>
      <c r="N138" s="6"/>
      <c r="O138" s="6"/>
    </row>
    <row r="139" spans="1:15" s="2" customFormat="1" thickBot="1" x14ac:dyDescent="0.35">
      <c r="A139" s="13" t="s">
        <v>111</v>
      </c>
      <c r="B139" s="10">
        <v>80</v>
      </c>
      <c r="C139" s="10">
        <v>80</v>
      </c>
      <c r="D139" s="10">
        <v>80</v>
      </c>
      <c r="E139" s="38"/>
      <c r="F139" s="38"/>
      <c r="G139" s="101"/>
      <c r="H139" s="34"/>
      <c r="I139" s="34"/>
      <c r="J139" s="34"/>
      <c r="K139" s="34"/>
      <c r="L139" s="6"/>
      <c r="M139" s="6"/>
      <c r="N139" s="6"/>
      <c r="O139" s="6"/>
    </row>
    <row r="140" spans="1:15" s="28" customFormat="1" thickBot="1" x14ac:dyDescent="0.35">
      <c r="A140" s="13" t="s">
        <v>112</v>
      </c>
      <c r="B140" s="10">
        <v>0.05</v>
      </c>
      <c r="C140" s="10">
        <v>0.05</v>
      </c>
      <c r="D140" s="10">
        <v>0.05</v>
      </c>
      <c r="E140" s="38"/>
      <c r="F140" s="38"/>
      <c r="G140" s="101"/>
      <c r="H140" s="123"/>
      <c r="I140" s="123"/>
      <c r="J140" s="123"/>
      <c r="K140" s="123"/>
      <c r="L140" s="26"/>
      <c r="M140" s="26"/>
      <c r="N140" s="26"/>
      <c r="O140" s="26"/>
    </row>
    <row r="141" spans="1:15" s="2" customFormat="1" thickBot="1" x14ac:dyDescent="0.35">
      <c r="A141" s="56" t="s">
        <v>229</v>
      </c>
      <c r="B141" s="30">
        <v>2</v>
      </c>
      <c r="C141" s="30">
        <v>2</v>
      </c>
      <c r="D141" s="30">
        <v>2</v>
      </c>
      <c r="E141" s="38"/>
      <c r="F141" s="38"/>
      <c r="G141" s="101"/>
      <c r="H141" s="34"/>
      <c r="I141" s="34"/>
      <c r="J141" s="34"/>
      <c r="K141" s="34"/>
      <c r="L141" s="6"/>
      <c r="M141" s="6"/>
      <c r="N141" s="6"/>
      <c r="O141" s="6"/>
    </row>
    <row r="142" spans="1:15" s="2" customFormat="1" thickBot="1" x14ac:dyDescent="0.35">
      <c r="A142" s="13" t="s">
        <v>230</v>
      </c>
      <c r="B142" s="30">
        <v>30</v>
      </c>
      <c r="C142" s="30">
        <v>30</v>
      </c>
      <c r="D142" s="30">
        <v>30</v>
      </c>
      <c r="E142" s="38"/>
      <c r="F142" s="38"/>
      <c r="G142" s="101"/>
      <c r="H142" s="32"/>
      <c r="I142" s="32"/>
      <c r="J142" s="32"/>
      <c r="K142" s="34"/>
      <c r="L142" s="6"/>
      <c r="M142" s="6"/>
      <c r="N142" s="6"/>
      <c r="O142" s="6"/>
    </row>
    <row r="143" spans="1:15" s="2" customFormat="1" thickBot="1" x14ac:dyDescent="0.35">
      <c r="A143" s="25" t="s">
        <v>44</v>
      </c>
      <c r="B143" s="26"/>
      <c r="C143" s="26"/>
      <c r="D143" s="26"/>
      <c r="E143" s="94"/>
      <c r="F143" s="94"/>
      <c r="G143" s="101"/>
      <c r="H143" s="6"/>
      <c r="I143" s="6"/>
      <c r="J143" s="6"/>
      <c r="K143" s="6"/>
      <c r="L143" s="6"/>
      <c r="M143" s="6"/>
      <c r="N143" s="6"/>
      <c r="O143" s="6"/>
    </row>
    <row r="144" spans="1:15" s="2" customFormat="1" thickBot="1" x14ac:dyDescent="0.35">
      <c r="A144" s="58" t="s">
        <v>14</v>
      </c>
      <c r="B144" s="8" t="s">
        <v>366</v>
      </c>
      <c r="C144" s="111" t="s">
        <v>365</v>
      </c>
      <c r="D144" s="6"/>
      <c r="E144" s="38"/>
      <c r="F144" s="38"/>
      <c r="G144" s="101" t="s">
        <v>363</v>
      </c>
      <c r="I144" s="6"/>
      <c r="J144" s="6"/>
      <c r="K144" s="6"/>
      <c r="L144" s="6"/>
      <c r="M144" s="6"/>
      <c r="N144" s="6"/>
      <c r="O144" s="6"/>
    </row>
    <row r="145" spans="1:15" s="2" customFormat="1" thickBot="1" x14ac:dyDescent="0.35">
      <c r="A145" s="59" t="s">
        <v>113</v>
      </c>
      <c r="B145" s="10">
        <v>0.5</v>
      </c>
      <c r="C145" s="112">
        <v>0.2</v>
      </c>
      <c r="D145" s="6"/>
      <c r="E145" s="38"/>
      <c r="F145" s="38"/>
      <c r="G145" s="101"/>
      <c r="H145" s="124"/>
      <c r="I145" s="124"/>
      <c r="J145" s="124"/>
      <c r="K145" s="6"/>
      <c r="L145" s="6"/>
      <c r="M145" s="6"/>
      <c r="N145" s="6"/>
      <c r="O145" s="6"/>
    </row>
    <row r="146" spans="1:15" s="2" customFormat="1" thickBot="1" x14ac:dyDescent="0.35">
      <c r="A146" s="59" t="s">
        <v>197</v>
      </c>
      <c r="B146" s="10">
        <v>2</v>
      </c>
      <c r="C146" s="6"/>
      <c r="D146" s="6"/>
      <c r="E146" s="38"/>
      <c r="F146" s="38"/>
      <c r="G146" s="101" t="s">
        <v>351</v>
      </c>
      <c r="H146" s="124"/>
      <c r="I146" s="124"/>
      <c r="J146" s="124"/>
      <c r="K146" s="32"/>
      <c r="L146" s="32"/>
      <c r="M146" s="32"/>
      <c r="N146" s="6"/>
      <c r="O146" s="6"/>
    </row>
    <row r="147" spans="1:15" s="2" customFormat="1" thickBot="1" x14ac:dyDescent="0.35">
      <c r="A147" s="59" t="s">
        <v>353</v>
      </c>
      <c r="B147" s="10">
        <v>12</v>
      </c>
      <c r="C147" s="6"/>
      <c r="D147" s="6"/>
      <c r="E147" s="38"/>
      <c r="F147" s="38"/>
      <c r="G147" s="101" t="s">
        <v>354</v>
      </c>
      <c r="H147" s="124"/>
      <c r="I147" s="124"/>
      <c r="J147" s="124"/>
      <c r="K147" s="32"/>
      <c r="L147" s="32"/>
      <c r="M147" s="32"/>
      <c r="N147" s="6"/>
      <c r="O147" s="6"/>
    </row>
    <row r="148" spans="1:15" s="2" customFormat="1" thickBot="1" x14ac:dyDescent="0.35">
      <c r="A148" s="25" t="s">
        <v>20</v>
      </c>
      <c r="B148" s="26"/>
      <c r="C148" s="26"/>
      <c r="D148" s="26"/>
      <c r="E148" s="94"/>
      <c r="F148" s="94"/>
      <c r="G148" s="101"/>
      <c r="H148" s="125"/>
      <c r="I148" s="34"/>
      <c r="J148" s="34"/>
      <c r="K148" s="6"/>
      <c r="L148" s="6"/>
      <c r="M148" s="6"/>
      <c r="N148" s="6"/>
      <c r="O148" s="6"/>
    </row>
    <row r="149" spans="1:15" s="2" customFormat="1" thickBot="1" x14ac:dyDescent="0.35">
      <c r="A149" s="12" t="s">
        <v>14</v>
      </c>
      <c r="B149" s="8" t="s">
        <v>337</v>
      </c>
      <c r="C149" s="8" t="s">
        <v>338</v>
      </c>
      <c r="D149" s="8" t="s">
        <v>341</v>
      </c>
      <c r="E149" s="38"/>
      <c r="F149" s="38"/>
      <c r="G149" s="101"/>
      <c r="H149" s="20"/>
      <c r="I149" s="20"/>
      <c r="J149" s="20"/>
      <c r="K149" s="6"/>
      <c r="L149" s="6"/>
      <c r="M149" s="6"/>
      <c r="N149" s="6"/>
      <c r="O149" s="6"/>
    </row>
    <row r="150" spans="1:15" s="2" customFormat="1" thickBot="1" x14ac:dyDescent="0.35">
      <c r="A150" s="13" t="s">
        <v>120</v>
      </c>
      <c r="B150" s="10">
        <v>0.5</v>
      </c>
      <c r="C150" s="10">
        <v>0.8</v>
      </c>
      <c r="D150" s="10">
        <v>0.3</v>
      </c>
      <c r="E150" s="38"/>
      <c r="F150" s="38"/>
      <c r="G150" s="101" t="s">
        <v>350</v>
      </c>
      <c r="H150" s="33"/>
      <c r="I150" s="33"/>
      <c r="J150" s="34"/>
      <c r="K150" s="6"/>
      <c r="L150" s="6"/>
      <c r="M150" s="6"/>
      <c r="N150" s="6"/>
      <c r="O150" s="6"/>
    </row>
    <row r="151" spans="1:15" s="2" customFormat="1" thickBot="1" x14ac:dyDescent="0.35">
      <c r="A151" s="13" t="s">
        <v>21</v>
      </c>
      <c r="B151" s="10">
        <v>100</v>
      </c>
      <c r="C151" s="10">
        <v>3</v>
      </c>
      <c r="D151" s="10">
        <v>3</v>
      </c>
      <c r="E151" s="38"/>
      <c r="F151" s="38"/>
      <c r="G151" s="101" t="s">
        <v>357</v>
      </c>
      <c r="H151" s="124"/>
      <c r="I151" s="124"/>
      <c r="J151" s="34"/>
      <c r="K151" s="6"/>
      <c r="L151" s="6"/>
      <c r="M151" s="6"/>
      <c r="N151" s="6"/>
      <c r="O151" s="6"/>
    </row>
    <row r="152" spans="1:15" s="54" customFormat="1" ht="17.25" customHeight="1" thickBot="1" x14ac:dyDescent="0.35">
      <c r="A152" s="25" t="s">
        <v>22</v>
      </c>
      <c r="B152" s="26"/>
      <c r="C152" s="26"/>
      <c r="D152" s="26"/>
      <c r="E152" s="94"/>
      <c r="F152" s="94"/>
      <c r="G152" s="101"/>
      <c r="H152" s="68"/>
      <c r="I152" s="68"/>
      <c r="J152" s="69"/>
      <c r="K152" s="53"/>
      <c r="L152" s="53"/>
      <c r="M152" s="53"/>
      <c r="N152" s="53"/>
      <c r="O152" s="53"/>
    </row>
    <row r="153" spans="1:15" ht="15" thickBot="1" x14ac:dyDescent="0.35">
      <c r="A153" s="12" t="s">
        <v>14</v>
      </c>
      <c r="B153" s="8" t="s">
        <v>15</v>
      </c>
      <c r="C153" s="6"/>
      <c r="D153" s="6"/>
      <c r="E153" s="38"/>
      <c r="F153" s="38"/>
      <c r="G153" s="101"/>
      <c r="H153" s="34"/>
      <c r="I153" s="34"/>
      <c r="J153" s="34"/>
    </row>
    <row r="154" spans="1:15" ht="15" thickBot="1" x14ac:dyDescent="0.35">
      <c r="A154" s="13" t="s">
        <v>114</v>
      </c>
      <c r="B154" s="10">
        <v>0.02</v>
      </c>
      <c r="C154" s="6"/>
      <c r="D154" s="6"/>
      <c r="E154" s="38"/>
      <c r="F154" s="38"/>
      <c r="G154" s="101"/>
      <c r="H154" s="34"/>
      <c r="I154" s="34"/>
      <c r="J154" s="34"/>
    </row>
    <row r="155" spans="1:15" ht="15" thickBot="1" x14ac:dyDescent="0.35">
      <c r="A155" s="13" t="s">
        <v>74</v>
      </c>
      <c r="B155" s="10">
        <v>1</v>
      </c>
      <c r="C155" s="6"/>
      <c r="D155" s="6"/>
      <c r="E155" s="38"/>
      <c r="F155" s="38"/>
      <c r="G155" s="101" t="s">
        <v>69</v>
      </c>
      <c r="H155" s="34"/>
      <c r="I155" s="34"/>
      <c r="J155" s="34"/>
    </row>
    <row r="156" spans="1:15" ht="15" thickBot="1" x14ac:dyDescent="0.35">
      <c r="A156" s="13" t="s">
        <v>68</v>
      </c>
      <c r="B156" s="10">
        <v>0.4</v>
      </c>
      <c r="C156" s="6"/>
      <c r="D156" s="6"/>
      <c r="E156" s="38"/>
      <c r="F156" s="38"/>
      <c r="G156" s="101" t="s">
        <v>286</v>
      </c>
    </row>
    <row r="157" spans="1:15" ht="15" thickBot="1" x14ac:dyDescent="0.35">
      <c r="A157" s="39" t="s">
        <v>123</v>
      </c>
      <c r="B157" s="30">
        <v>0</v>
      </c>
      <c r="D157" s="2"/>
      <c r="E157" s="38"/>
      <c r="F157" s="38"/>
      <c r="G157" s="101"/>
    </row>
    <row r="158" spans="1:15" ht="15" thickBot="1" x14ac:dyDescent="0.35">
      <c r="A158" s="39" t="s">
        <v>358</v>
      </c>
      <c r="B158" s="30">
        <v>36</v>
      </c>
      <c r="D158" s="2"/>
      <c r="E158" s="38"/>
      <c r="F158" s="38"/>
      <c r="G158" s="101"/>
    </row>
    <row r="159" spans="1:15" ht="15" thickBot="1" x14ac:dyDescent="0.35">
      <c r="A159" s="39" t="s">
        <v>122</v>
      </c>
      <c r="B159" s="51" t="s">
        <v>126</v>
      </c>
      <c r="C159" s="51" t="s">
        <v>127</v>
      </c>
      <c r="D159" s="52" t="s">
        <v>128</v>
      </c>
      <c r="E159" s="38"/>
      <c r="F159" s="38"/>
      <c r="G159" s="101"/>
      <c r="H159" s="78">
        <f>(D160/(B160*C160)/2/0.000073)^0.5</f>
        <v>8.446717229993575E-2</v>
      </c>
      <c r="I159" s="77" t="s">
        <v>202</v>
      </c>
      <c r="J159" s="79"/>
    </row>
    <row r="160" spans="1:15" ht="15" thickBot="1" x14ac:dyDescent="0.35">
      <c r="A160" s="39" t="s">
        <v>122</v>
      </c>
      <c r="B160" s="41">
        <v>2400</v>
      </c>
      <c r="C160" s="42">
        <v>800</v>
      </c>
      <c r="D160" s="43">
        <v>2</v>
      </c>
      <c r="E160" s="38"/>
      <c r="F160" s="38"/>
      <c r="G160" s="101"/>
      <c r="H160" s="80">
        <f>0.000073*B160*C160*H159</f>
        <v>11.838918869558995</v>
      </c>
      <c r="I160" s="77" t="s">
        <v>203</v>
      </c>
      <c r="J160"/>
    </row>
    <row r="161" spans="1:15" ht="15" thickBot="1" x14ac:dyDescent="0.35">
      <c r="A161" s="12" t="s">
        <v>125</v>
      </c>
      <c r="B161" s="8" t="s">
        <v>1</v>
      </c>
      <c r="C161" s="8" t="s">
        <v>2</v>
      </c>
      <c r="D161" s="6"/>
      <c r="E161" s="38"/>
      <c r="F161" s="38"/>
      <c r="G161" s="101"/>
    </row>
    <row r="162" spans="1:15" ht="15" thickBot="1" x14ac:dyDescent="0.35">
      <c r="A162" s="13" t="s">
        <v>121</v>
      </c>
      <c r="B162" s="21">
        <f>10*C162</f>
        <v>0.01</v>
      </c>
      <c r="C162" s="21">
        <v>1E-3</v>
      </c>
      <c r="D162" s="6"/>
      <c r="E162" s="38"/>
      <c r="F162" s="38"/>
      <c r="G162" s="101"/>
    </row>
    <row r="163" spans="1:15" ht="15" thickBot="1" x14ac:dyDescent="0.35">
      <c r="A163" s="13" t="s">
        <v>124</v>
      </c>
      <c r="B163" s="49">
        <f>3*C163</f>
        <v>150</v>
      </c>
      <c r="C163" s="21">
        <v>50</v>
      </c>
      <c r="D163" s="6"/>
      <c r="E163" s="38"/>
      <c r="F163" s="38"/>
      <c r="G163" s="108" t="s">
        <v>410</v>
      </c>
    </row>
    <row r="164" spans="1:15" ht="15" thickBot="1" x14ac:dyDescent="0.35">
      <c r="A164" s="25" t="s">
        <v>23</v>
      </c>
      <c r="B164" s="26"/>
      <c r="C164" s="26"/>
      <c r="D164" s="53"/>
      <c r="E164" s="95"/>
      <c r="F164" s="95"/>
      <c r="G164" s="109"/>
    </row>
    <row r="165" spans="1:15" ht="15" thickBot="1" x14ac:dyDescent="0.35">
      <c r="A165" s="12" t="s">
        <v>14</v>
      </c>
      <c r="B165" s="8" t="s">
        <v>19</v>
      </c>
      <c r="C165" s="8" t="s">
        <v>62</v>
      </c>
      <c r="D165" s="113" t="s">
        <v>233</v>
      </c>
      <c r="G165" s="101" t="s">
        <v>404</v>
      </c>
      <c r="H165" s="117"/>
      <c r="I165" s="117"/>
      <c r="J165" s="127"/>
    </row>
    <row r="166" spans="1:15" ht="15" thickBot="1" x14ac:dyDescent="0.35">
      <c r="A166" s="13" t="s">
        <v>115</v>
      </c>
      <c r="B166" s="10">
        <v>0.06</v>
      </c>
      <c r="C166" s="10">
        <v>0.5</v>
      </c>
      <c r="D166" s="114">
        <v>250</v>
      </c>
      <c r="G166" s="109"/>
      <c r="H166" s="32"/>
      <c r="I166" s="32"/>
      <c r="J166" s="85"/>
      <c r="K166" s="126"/>
    </row>
    <row r="167" spans="1:15" ht="15" thickBot="1" x14ac:dyDescent="0.35">
      <c r="A167" s="7" t="s">
        <v>116</v>
      </c>
      <c r="B167" s="22">
        <f>0.02</f>
        <v>0.02</v>
      </c>
      <c r="C167" s="22">
        <v>0.3</v>
      </c>
      <c r="D167" s="115">
        <v>50</v>
      </c>
      <c r="G167" s="108"/>
      <c r="H167" s="32"/>
      <c r="I167" s="32"/>
      <c r="J167" s="85"/>
      <c r="K167" s="126"/>
    </row>
    <row r="168" spans="1:15" s="2" customFormat="1" ht="18" customHeight="1" x14ac:dyDescent="0.3">
      <c r="A168" s="3" t="s">
        <v>326</v>
      </c>
      <c r="B168" s="4"/>
      <c r="C168" s="4"/>
      <c r="D168" s="4"/>
      <c r="E168" s="4"/>
      <c r="F168" s="4"/>
      <c r="G168" s="101" t="s">
        <v>405</v>
      </c>
      <c r="H168" s="6"/>
      <c r="I168" s="6"/>
      <c r="J168" s="6"/>
      <c r="K168" s="6"/>
      <c r="L168" s="6"/>
      <c r="M168" s="6"/>
      <c r="N168" s="6"/>
      <c r="O168" s="6"/>
    </row>
    <row r="169" spans="1:15" ht="15" thickBot="1" x14ac:dyDescent="0.35">
      <c r="A169" s="25" t="s">
        <v>315</v>
      </c>
      <c r="G169" s="101"/>
    </row>
    <row r="170" spans="1:15" ht="15" thickBot="1" x14ac:dyDescent="0.35">
      <c r="A170" s="12" t="s">
        <v>318</v>
      </c>
      <c r="B170" s="8" t="s">
        <v>319</v>
      </c>
      <c r="C170" s="8" t="s">
        <v>325</v>
      </c>
      <c r="G170" s="101"/>
    </row>
    <row r="171" spans="1:15" ht="15" thickBot="1" x14ac:dyDescent="0.35">
      <c r="A171" s="59" t="s">
        <v>113</v>
      </c>
      <c r="B171" s="10">
        <f>1+(C171-1)*0.5</f>
        <v>1</v>
      </c>
      <c r="C171" s="10">
        <v>1</v>
      </c>
      <c r="G171" s="101"/>
    </row>
    <row r="172" spans="1:15" ht="15" thickBot="1" x14ac:dyDescent="0.35">
      <c r="A172" s="7" t="s">
        <v>96</v>
      </c>
      <c r="B172" s="10">
        <f>1+(1/C171-1)*1</f>
        <v>1</v>
      </c>
      <c r="G172" s="101"/>
    </row>
    <row r="173" spans="1:15" ht="15" thickBot="1" x14ac:dyDescent="0.35">
      <c r="A173" s="13" t="s">
        <v>110</v>
      </c>
      <c r="B173" s="10">
        <f>1+(1/C171-1)*1</f>
        <v>1</v>
      </c>
      <c r="G173" s="101"/>
    </row>
    <row r="174" spans="1:15" ht="15" thickBot="1" x14ac:dyDescent="0.35">
      <c r="A174" s="13" t="s">
        <v>316</v>
      </c>
      <c r="B174" s="30">
        <f>1+(1/C171-1)*1</f>
        <v>1</v>
      </c>
      <c r="G174" s="101"/>
    </row>
    <row r="175" spans="1:15" ht="15" thickBot="1" x14ac:dyDescent="0.35">
      <c r="A175" s="13" t="s">
        <v>317</v>
      </c>
      <c r="B175" s="30">
        <f>1+(1/C171-1)*1</f>
        <v>1</v>
      </c>
      <c r="G175" s="101"/>
    </row>
    <row r="176" spans="1:15" ht="15" thickBot="1" x14ac:dyDescent="0.35">
      <c r="A176" s="25" t="s">
        <v>327</v>
      </c>
      <c r="G176" s="101"/>
    </row>
    <row r="177" spans="1:12" ht="15" thickBot="1" x14ac:dyDescent="0.35">
      <c r="A177" s="116" t="s">
        <v>330</v>
      </c>
      <c r="B177" s="40" t="s">
        <v>336</v>
      </c>
      <c r="C177" s="40" t="s">
        <v>328</v>
      </c>
      <c r="D177" s="40" t="s">
        <v>329</v>
      </c>
      <c r="E177" s="111" t="s">
        <v>347</v>
      </c>
      <c r="F177" s="117"/>
      <c r="G177" s="103"/>
    </row>
    <row r="178" spans="1:12" ht="18.75" customHeight="1" thickBot="1" x14ac:dyDescent="0.35">
      <c r="A178" s="39" t="s">
        <v>335</v>
      </c>
      <c r="B178" s="30">
        <v>1</v>
      </c>
      <c r="C178" s="30">
        <v>1</v>
      </c>
      <c r="D178" s="30">
        <v>1</v>
      </c>
      <c r="E178" s="112">
        <v>0.01</v>
      </c>
      <c r="F178" s="32"/>
      <c r="G178" s="105"/>
      <c r="H178" s="33"/>
      <c r="K178" s="20"/>
      <c r="L178" s="20"/>
    </row>
    <row r="179" spans="1:12" ht="18.75" customHeight="1" thickBot="1" x14ac:dyDescent="0.35">
      <c r="A179" s="39" t="s">
        <v>334</v>
      </c>
      <c r="B179" s="30">
        <v>0</v>
      </c>
      <c r="C179" s="30">
        <v>0.9</v>
      </c>
      <c r="D179" s="30">
        <v>0.9</v>
      </c>
      <c r="E179" s="112">
        <v>0.01</v>
      </c>
      <c r="F179" s="32"/>
      <c r="G179" s="105"/>
      <c r="H179" s="33"/>
      <c r="K179" s="20"/>
      <c r="L179" s="20"/>
    </row>
    <row r="180" spans="1:12" ht="18.75" customHeight="1" thickBot="1" x14ac:dyDescent="0.35">
      <c r="A180" s="39" t="s">
        <v>333</v>
      </c>
      <c r="B180" s="30">
        <v>0</v>
      </c>
      <c r="C180" s="30">
        <v>0.1</v>
      </c>
      <c r="D180" s="30">
        <v>0.08</v>
      </c>
      <c r="E180" s="112">
        <v>0.01</v>
      </c>
      <c r="F180" s="32"/>
      <c r="G180" s="105"/>
      <c r="H180" s="33"/>
      <c r="K180" s="20"/>
      <c r="L180" s="20"/>
    </row>
    <row r="181" spans="1:12" ht="18.75" customHeight="1" thickBot="1" x14ac:dyDescent="0.35">
      <c r="A181" s="39" t="s">
        <v>332</v>
      </c>
      <c r="B181" s="30">
        <v>0</v>
      </c>
      <c r="C181" s="30">
        <v>0</v>
      </c>
      <c r="D181" s="30">
        <v>0.01</v>
      </c>
      <c r="E181" s="112">
        <v>0.01</v>
      </c>
      <c r="F181" s="32"/>
      <c r="G181" s="105"/>
      <c r="H181" s="33"/>
      <c r="K181" s="20"/>
      <c r="L181" s="20"/>
    </row>
    <row r="182" spans="1:12" ht="18.75" customHeight="1" thickBot="1" x14ac:dyDescent="0.35">
      <c r="A182" s="39" t="s">
        <v>331</v>
      </c>
      <c r="B182" s="30">
        <v>0</v>
      </c>
      <c r="C182" s="30">
        <v>0</v>
      </c>
      <c r="D182" s="30">
        <v>0.01</v>
      </c>
      <c r="E182" s="112">
        <v>0.01</v>
      </c>
      <c r="F182" s="32"/>
      <c r="G182" s="105"/>
      <c r="H182" s="33"/>
      <c r="K182" s="20"/>
      <c r="L182" s="20"/>
    </row>
    <row r="183" spans="1:12" ht="15" thickBot="1" x14ac:dyDescent="0.35">
      <c r="A183" s="116" t="s">
        <v>330</v>
      </c>
      <c r="B183" s="111" t="s">
        <v>344</v>
      </c>
      <c r="C183" s="111" t="s">
        <v>345</v>
      </c>
      <c r="D183" s="111" t="s">
        <v>346</v>
      </c>
      <c r="E183" s="111" t="s">
        <v>346</v>
      </c>
      <c r="F183" s="117"/>
      <c r="G183" s="103"/>
    </row>
    <row r="184" spans="1:12" ht="18.75" customHeight="1" thickBot="1" x14ac:dyDescent="0.35">
      <c r="A184" s="39" t="s">
        <v>335</v>
      </c>
      <c r="B184" s="112">
        <v>1</v>
      </c>
      <c r="C184" s="112">
        <v>1</v>
      </c>
      <c r="D184" s="112">
        <v>0</v>
      </c>
      <c r="E184" s="112">
        <v>0</v>
      </c>
      <c r="F184" s="32"/>
      <c r="G184" s="105"/>
      <c r="H184" s="33"/>
      <c r="K184" s="20"/>
      <c r="L184" s="20"/>
    </row>
    <row r="185" spans="1:12" ht="18.75" customHeight="1" thickBot="1" x14ac:dyDescent="0.35">
      <c r="A185" s="39" t="s">
        <v>334</v>
      </c>
      <c r="B185" s="112">
        <v>1</v>
      </c>
      <c r="C185" s="112">
        <v>1</v>
      </c>
      <c r="D185" s="112">
        <v>0</v>
      </c>
      <c r="E185" s="112">
        <v>0</v>
      </c>
      <c r="F185" s="32"/>
      <c r="G185" s="105"/>
      <c r="H185" s="33"/>
      <c r="K185" s="20"/>
      <c r="L185" s="20"/>
    </row>
    <row r="186" spans="1:12" ht="18.75" customHeight="1" thickBot="1" x14ac:dyDescent="0.35">
      <c r="A186" s="39" t="s">
        <v>333</v>
      </c>
      <c r="B186" s="112">
        <v>100</v>
      </c>
      <c r="C186" s="112">
        <v>100</v>
      </c>
      <c r="D186" s="112">
        <v>0</v>
      </c>
      <c r="E186" s="112">
        <v>0</v>
      </c>
      <c r="F186" s="32"/>
      <c r="G186" s="105"/>
      <c r="H186" s="33"/>
      <c r="K186" s="20"/>
      <c r="L186" s="20"/>
    </row>
    <row r="187" spans="1:12" ht="18.75" customHeight="1" thickBot="1" x14ac:dyDescent="0.35">
      <c r="A187" s="39" t="s">
        <v>332</v>
      </c>
      <c r="B187" s="112">
        <v>0.1</v>
      </c>
      <c r="C187" s="112">
        <v>1</v>
      </c>
      <c r="D187" s="112">
        <v>0</v>
      </c>
      <c r="E187" s="112">
        <v>0</v>
      </c>
      <c r="F187" s="32"/>
      <c r="G187" s="105"/>
      <c r="H187" s="33"/>
      <c r="K187" s="20"/>
      <c r="L187" s="20"/>
    </row>
    <row r="188" spans="1:12" ht="18.75" customHeight="1" thickBot="1" x14ac:dyDescent="0.35">
      <c r="A188" s="39" t="s">
        <v>331</v>
      </c>
      <c r="B188" s="112">
        <v>0.1</v>
      </c>
      <c r="C188" s="112">
        <v>1</v>
      </c>
      <c r="D188" s="112">
        <v>0</v>
      </c>
      <c r="E188" s="112">
        <v>0</v>
      </c>
      <c r="F188" s="32"/>
      <c r="G188" s="105"/>
      <c r="H188" s="33"/>
      <c r="K188" s="20"/>
      <c r="L188" s="20"/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13" zoomScaleNormal="100" workbookViewId="0">
      <selection activeCell="C19" sqref="C19"/>
    </sheetView>
  </sheetViews>
  <sheetFormatPr defaultRowHeight="14.4" x14ac:dyDescent="0.3"/>
  <cols>
    <col min="1" max="1" width="21.6640625" customWidth="1"/>
    <col min="2" max="2" width="6.44140625" style="1" customWidth="1"/>
    <col min="3" max="3" width="79.33203125" customWidth="1"/>
    <col min="4" max="4" width="9.44140625" style="1" customWidth="1"/>
    <col min="6" max="6" width="12.33203125" bestFit="1" customWidth="1"/>
  </cols>
  <sheetData>
    <row r="1" spans="1:4" x14ac:dyDescent="0.3">
      <c r="A1" s="131" t="s">
        <v>56</v>
      </c>
      <c r="B1" s="132">
        <v>0</v>
      </c>
      <c r="C1" s="133" t="s">
        <v>58</v>
      </c>
      <c r="D1" s="132" t="s">
        <v>232</v>
      </c>
    </row>
    <row r="2" spans="1:4" x14ac:dyDescent="0.3">
      <c r="A2" s="134" t="s">
        <v>24</v>
      </c>
      <c r="B2" s="135">
        <v>1</v>
      </c>
      <c r="C2" s="134" t="s">
        <v>25</v>
      </c>
      <c r="D2" s="135">
        <v>1</v>
      </c>
    </row>
    <row r="3" spans="1:4" x14ac:dyDescent="0.3">
      <c r="A3" s="134" t="s">
        <v>183</v>
      </c>
      <c r="B3" s="135">
        <v>1</v>
      </c>
      <c r="C3" s="134" t="s">
        <v>70</v>
      </c>
      <c r="D3" s="135">
        <v>1</v>
      </c>
    </row>
    <row r="4" spans="1:4" x14ac:dyDescent="0.3">
      <c r="A4" s="134" t="s">
        <v>26</v>
      </c>
      <c r="B4" s="135">
        <v>1</v>
      </c>
      <c r="C4" s="134" t="s">
        <v>27</v>
      </c>
      <c r="D4" s="135">
        <v>1</v>
      </c>
    </row>
    <row r="5" spans="1:4" x14ac:dyDescent="0.3">
      <c r="A5" s="134" t="s">
        <v>312</v>
      </c>
      <c r="B5" s="135">
        <v>1</v>
      </c>
      <c r="C5" s="134" t="s">
        <v>313</v>
      </c>
      <c r="D5" s="135">
        <v>1</v>
      </c>
    </row>
    <row r="6" spans="1:4" x14ac:dyDescent="0.3">
      <c r="A6" s="134" t="s">
        <v>28</v>
      </c>
      <c r="B6" s="135">
        <v>1</v>
      </c>
      <c r="C6" s="134" t="s">
        <v>29</v>
      </c>
      <c r="D6" s="135">
        <v>1</v>
      </c>
    </row>
    <row r="7" spans="1:4" x14ac:dyDescent="0.3">
      <c r="A7" s="134" t="s">
        <v>195</v>
      </c>
      <c r="B7" s="135">
        <v>0</v>
      </c>
      <c r="C7" s="134" t="s">
        <v>196</v>
      </c>
      <c r="D7" s="135">
        <v>0</v>
      </c>
    </row>
    <row r="8" spans="1:4" x14ac:dyDescent="0.3">
      <c r="A8" s="134" t="s">
        <v>306</v>
      </c>
      <c r="B8" s="135">
        <v>0</v>
      </c>
      <c r="C8" s="134" t="s">
        <v>307</v>
      </c>
      <c r="D8" s="135">
        <v>0</v>
      </c>
    </row>
    <row r="9" spans="1:4" x14ac:dyDescent="0.3">
      <c r="A9" s="134" t="s">
        <v>63</v>
      </c>
      <c r="B9" s="135">
        <v>0</v>
      </c>
      <c r="C9" s="134" t="s">
        <v>311</v>
      </c>
      <c r="D9" s="135">
        <v>0</v>
      </c>
    </row>
    <row r="10" spans="1:4" ht="15.75" customHeight="1" x14ac:dyDescent="0.3">
      <c r="A10" s="134" t="s">
        <v>32</v>
      </c>
      <c r="B10" s="135">
        <v>2</v>
      </c>
      <c r="C10" s="134" t="s">
        <v>210</v>
      </c>
      <c r="D10" s="135">
        <v>2</v>
      </c>
    </row>
    <row r="11" spans="1:4" x14ac:dyDescent="0.3">
      <c r="A11" s="134" t="s">
        <v>45</v>
      </c>
      <c r="B11" s="135">
        <v>1</v>
      </c>
      <c r="C11" s="134" t="s">
        <v>46</v>
      </c>
      <c r="D11" s="135">
        <v>1</v>
      </c>
    </row>
    <row r="12" spans="1:4" x14ac:dyDescent="0.3">
      <c r="A12" s="134" t="s">
        <v>65</v>
      </c>
      <c r="B12" s="135">
        <v>1</v>
      </c>
      <c r="C12" s="134" t="s">
        <v>66</v>
      </c>
      <c r="D12" s="135">
        <v>1</v>
      </c>
    </row>
    <row r="13" spans="1:4" x14ac:dyDescent="0.3">
      <c r="A13" s="134" t="s">
        <v>30</v>
      </c>
      <c r="B13" s="135">
        <v>0</v>
      </c>
      <c r="C13" s="134" t="s">
        <v>31</v>
      </c>
      <c r="D13" s="135">
        <v>0</v>
      </c>
    </row>
    <row r="14" spans="1:4" x14ac:dyDescent="0.3">
      <c r="A14" s="131" t="s">
        <v>55</v>
      </c>
      <c r="B14" s="132"/>
      <c r="C14" s="133"/>
      <c r="D14" s="132"/>
    </row>
    <row r="15" spans="1:4" ht="16.5" customHeight="1" x14ac:dyDescent="0.3">
      <c r="A15" s="134" t="s">
        <v>33</v>
      </c>
      <c r="B15" s="135">
        <v>2</v>
      </c>
      <c r="C15" s="134" t="s">
        <v>356</v>
      </c>
      <c r="D15" s="135">
        <v>2</v>
      </c>
    </row>
    <row r="16" spans="1:4" x14ac:dyDescent="0.3">
      <c r="A16" s="134" t="s">
        <v>34</v>
      </c>
      <c r="B16" s="135">
        <v>0</v>
      </c>
      <c r="C16" s="134" t="s">
        <v>73</v>
      </c>
      <c r="D16" s="135">
        <v>0</v>
      </c>
    </row>
    <row r="17" spans="1:4" x14ac:dyDescent="0.3">
      <c r="A17" s="134" t="s">
        <v>47</v>
      </c>
      <c r="B17" s="135">
        <v>1</v>
      </c>
      <c r="C17" s="134" t="s">
        <v>231</v>
      </c>
      <c r="D17" s="135">
        <v>1</v>
      </c>
    </row>
    <row r="18" spans="1:4" ht="16.5" customHeight="1" x14ac:dyDescent="0.3">
      <c r="A18" s="134" t="s">
        <v>355</v>
      </c>
      <c r="B18" s="135">
        <v>3</v>
      </c>
      <c r="C18" s="134" t="s">
        <v>364</v>
      </c>
      <c r="D18" s="135">
        <v>2</v>
      </c>
    </row>
    <row r="19" spans="1:4" x14ac:dyDescent="0.3">
      <c r="A19" s="134" t="s">
        <v>48</v>
      </c>
      <c r="B19" s="135">
        <v>2</v>
      </c>
      <c r="C19" s="134" t="s">
        <v>49</v>
      </c>
      <c r="D19" s="135">
        <v>2</v>
      </c>
    </row>
    <row r="20" spans="1:4" x14ac:dyDescent="0.3">
      <c r="A20" s="134" t="s">
        <v>67</v>
      </c>
      <c r="B20" s="135">
        <v>1</v>
      </c>
      <c r="C20" s="134" t="s">
        <v>186</v>
      </c>
      <c r="D20" s="135">
        <v>1</v>
      </c>
    </row>
    <row r="21" spans="1:4" x14ac:dyDescent="0.3">
      <c r="A21" s="131" t="s">
        <v>129</v>
      </c>
      <c r="B21" s="132"/>
      <c r="C21" s="133"/>
      <c r="D21" s="132"/>
    </row>
    <row r="22" spans="1:4" ht="16.5" customHeight="1" x14ac:dyDescent="0.3">
      <c r="A22" s="136" t="s">
        <v>35</v>
      </c>
      <c r="B22" s="135">
        <v>1</v>
      </c>
      <c r="C22" s="134" t="s">
        <v>272</v>
      </c>
      <c r="D22" s="135">
        <v>1</v>
      </c>
    </row>
    <row r="23" spans="1:4" x14ac:dyDescent="0.3">
      <c r="A23" s="134" t="s">
        <v>38</v>
      </c>
      <c r="B23" s="135">
        <v>1</v>
      </c>
      <c r="C23" s="134" t="s">
        <v>39</v>
      </c>
      <c r="D23" s="135">
        <v>1</v>
      </c>
    </row>
    <row r="24" spans="1:4" x14ac:dyDescent="0.3">
      <c r="A24" s="134" t="s">
        <v>40</v>
      </c>
      <c r="B24" s="135">
        <v>1</v>
      </c>
      <c r="C24" s="134" t="s">
        <v>139</v>
      </c>
      <c r="D24" s="135">
        <v>1</v>
      </c>
    </row>
    <row r="25" spans="1:4" x14ac:dyDescent="0.3">
      <c r="A25" s="136" t="s">
        <v>130</v>
      </c>
      <c r="B25" s="135">
        <v>2</v>
      </c>
      <c r="C25" s="134" t="s">
        <v>408</v>
      </c>
      <c r="D25" s="135">
        <v>1</v>
      </c>
    </row>
    <row r="26" spans="1:4" x14ac:dyDescent="0.3">
      <c r="A26" s="136" t="s">
        <v>204</v>
      </c>
      <c r="B26" s="135">
        <v>1</v>
      </c>
      <c r="C26" s="134" t="s">
        <v>205</v>
      </c>
      <c r="D26" s="135">
        <v>1</v>
      </c>
    </row>
    <row r="27" spans="1:4" x14ac:dyDescent="0.3">
      <c r="A27" s="131" t="s">
        <v>57</v>
      </c>
      <c r="B27" s="132"/>
      <c r="C27" s="133"/>
      <c r="D27" s="132"/>
    </row>
    <row r="28" spans="1:4" ht="17.25" customHeight="1" x14ac:dyDescent="0.3">
      <c r="A28" s="134" t="s">
        <v>273</v>
      </c>
      <c r="B28" s="135">
        <v>1</v>
      </c>
      <c r="C28" s="134" t="s">
        <v>275</v>
      </c>
      <c r="D28" s="135">
        <v>1</v>
      </c>
    </row>
    <row r="29" spans="1:4" ht="15.75" customHeight="1" x14ac:dyDescent="0.3">
      <c r="A29" s="134" t="s">
        <v>274</v>
      </c>
      <c r="B29" s="135">
        <v>1</v>
      </c>
      <c r="C29" s="134" t="s">
        <v>276</v>
      </c>
      <c r="D29" s="135">
        <v>1</v>
      </c>
    </row>
    <row r="30" spans="1:4" x14ac:dyDescent="0.3">
      <c r="A30" s="134" t="s">
        <v>50</v>
      </c>
      <c r="B30" s="135">
        <v>1</v>
      </c>
      <c r="C30" s="134" t="s">
        <v>53</v>
      </c>
      <c r="D30" s="135">
        <v>1</v>
      </c>
    </row>
    <row r="31" spans="1:4" x14ac:dyDescent="0.3">
      <c r="A31" s="134" t="s">
        <v>51</v>
      </c>
      <c r="B31" s="135">
        <v>1</v>
      </c>
      <c r="C31" s="134" t="s">
        <v>54</v>
      </c>
      <c r="D31" s="135">
        <v>1</v>
      </c>
    </row>
    <row r="32" spans="1:4" x14ac:dyDescent="0.3">
      <c r="A32" s="134" t="s">
        <v>72</v>
      </c>
      <c r="B32" s="135">
        <v>1</v>
      </c>
      <c r="C32" s="134" t="s">
        <v>71</v>
      </c>
      <c r="D32" s="135">
        <v>1</v>
      </c>
    </row>
    <row r="33" spans="1:4" x14ac:dyDescent="0.3">
      <c r="A33" s="134" t="s">
        <v>52</v>
      </c>
      <c r="B33" s="135">
        <v>1</v>
      </c>
      <c r="C33" s="134" t="s">
        <v>268</v>
      </c>
      <c r="D33" s="135">
        <v>1</v>
      </c>
    </row>
    <row r="34" spans="1:4" x14ac:dyDescent="0.3">
      <c r="A34" s="134" t="s">
        <v>41</v>
      </c>
      <c r="B34" s="135">
        <v>1</v>
      </c>
      <c r="C34" s="134" t="s">
        <v>395</v>
      </c>
      <c r="D34" s="135">
        <v>0</v>
      </c>
    </row>
    <row r="35" spans="1:4" x14ac:dyDescent="0.3">
      <c r="A35" s="134" t="s">
        <v>390</v>
      </c>
      <c r="B35" s="135">
        <v>0</v>
      </c>
      <c r="C35" s="134" t="s">
        <v>396</v>
      </c>
      <c r="D35" s="135">
        <v>0</v>
      </c>
    </row>
    <row r="36" spans="1:4" x14ac:dyDescent="0.3">
      <c r="A36" s="134" t="s">
        <v>42</v>
      </c>
      <c r="B36" s="135">
        <v>0</v>
      </c>
      <c r="C36" s="134" t="s">
        <v>324</v>
      </c>
      <c r="D36" s="135">
        <v>0</v>
      </c>
    </row>
    <row r="37" spans="1:4" x14ac:dyDescent="0.3">
      <c r="A37" s="134" t="s">
        <v>43</v>
      </c>
      <c r="B37" s="135">
        <v>1</v>
      </c>
      <c r="C37" s="134" t="s">
        <v>323</v>
      </c>
      <c r="D37" s="135">
        <v>1</v>
      </c>
    </row>
    <row r="38" spans="1:4" x14ac:dyDescent="0.3">
      <c r="A38" s="134" t="s">
        <v>199</v>
      </c>
      <c r="B38" s="135">
        <v>0</v>
      </c>
      <c r="C38" s="134" t="s">
        <v>269</v>
      </c>
      <c r="D38" s="135">
        <v>0</v>
      </c>
    </row>
    <row r="39" spans="1:4" ht="18.75" customHeight="1" x14ac:dyDescent="0.3">
      <c r="A39" s="131" t="s">
        <v>59</v>
      </c>
      <c r="B39" s="132"/>
      <c r="C39" s="133"/>
      <c r="D39" s="132"/>
    </row>
    <row r="40" spans="1:4" ht="16.5" customHeight="1" x14ac:dyDescent="0.3">
      <c r="A40" s="134" t="s">
        <v>36</v>
      </c>
      <c r="B40" s="135">
        <v>2</v>
      </c>
      <c r="C40" s="134" t="s">
        <v>310</v>
      </c>
      <c r="D40" s="135">
        <v>2</v>
      </c>
    </row>
    <row r="41" spans="1:4" x14ac:dyDescent="0.3">
      <c r="A41" s="134" t="s">
        <v>37</v>
      </c>
      <c r="B41" s="135">
        <v>0</v>
      </c>
      <c r="C41" s="134" t="s">
        <v>228</v>
      </c>
      <c r="D41" s="135">
        <v>1</v>
      </c>
    </row>
    <row r="42" spans="1:4" ht="18.75" customHeight="1" x14ac:dyDescent="0.3">
      <c r="A42" s="131" t="s">
        <v>211</v>
      </c>
      <c r="B42" s="132"/>
      <c r="C42" s="133"/>
      <c r="D42" s="132"/>
    </row>
    <row r="43" spans="1:4" ht="16.5" customHeight="1" x14ac:dyDescent="0.3">
      <c r="A43" s="134" t="s">
        <v>212</v>
      </c>
      <c r="B43" s="135">
        <v>0</v>
      </c>
      <c r="C43" s="134" t="s">
        <v>407</v>
      </c>
      <c r="D43" s="135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5"/>
  <sheetViews>
    <sheetView workbookViewId="0">
      <selection activeCell="B5" sqref="B5"/>
    </sheetView>
  </sheetViews>
  <sheetFormatPr defaultRowHeight="14.4" x14ac:dyDescent="0.3"/>
  <cols>
    <col min="1" max="1" width="30.33203125" bestFit="1" customWidth="1"/>
    <col min="3" max="3" width="89.5546875" style="24" customWidth="1"/>
  </cols>
  <sheetData>
    <row r="1" spans="1:5" x14ac:dyDescent="0.3">
      <c r="A1" s="137" t="s">
        <v>180</v>
      </c>
      <c r="B1" s="138">
        <v>0</v>
      </c>
      <c r="C1" s="139" t="s">
        <v>58</v>
      </c>
    </row>
    <row r="2" spans="1:5" x14ac:dyDescent="0.3">
      <c r="A2" s="140" t="s">
        <v>154</v>
      </c>
      <c r="B2" s="140" t="s">
        <v>15</v>
      </c>
      <c r="C2" s="141" t="s">
        <v>148</v>
      </c>
    </row>
    <row r="3" spans="1:5" x14ac:dyDescent="0.3">
      <c r="A3" s="142" t="s">
        <v>184</v>
      </c>
      <c r="B3" s="143">
        <v>5</v>
      </c>
      <c r="C3" s="144" t="s">
        <v>149</v>
      </c>
      <c r="D3" s="120"/>
      <c r="E3" s="119"/>
    </row>
    <row r="4" spans="1:5" x14ac:dyDescent="0.3">
      <c r="A4" s="142" t="s">
        <v>143</v>
      </c>
      <c r="B4" s="143">
        <v>20</v>
      </c>
      <c r="C4" s="144" t="s">
        <v>150</v>
      </c>
      <c r="D4" s="120"/>
      <c r="E4" s="119"/>
    </row>
    <row r="5" spans="1:5" x14ac:dyDescent="0.3">
      <c r="A5" s="142" t="s">
        <v>142</v>
      </c>
      <c r="B5" s="143">
        <v>0.93</v>
      </c>
      <c r="C5" s="144" t="s">
        <v>173</v>
      </c>
      <c r="D5" s="120"/>
      <c r="E5" s="119"/>
    </row>
    <row r="6" spans="1:5" x14ac:dyDescent="0.3">
      <c r="A6" s="142" t="s">
        <v>141</v>
      </c>
      <c r="B6" s="143">
        <v>0.5</v>
      </c>
      <c r="C6" s="144" t="s">
        <v>170</v>
      </c>
      <c r="D6" s="120"/>
      <c r="E6" s="119"/>
    </row>
    <row r="7" spans="1:5" x14ac:dyDescent="0.3">
      <c r="A7" s="142" t="s">
        <v>151</v>
      </c>
      <c r="B7" s="143">
        <v>-6</v>
      </c>
      <c r="C7" s="144" t="s">
        <v>146</v>
      </c>
      <c r="D7" s="120"/>
      <c r="E7" s="119"/>
    </row>
    <row r="8" spans="1:5" x14ac:dyDescent="0.3">
      <c r="A8" s="142" t="s">
        <v>152</v>
      </c>
      <c r="B8" s="143">
        <v>-1</v>
      </c>
      <c r="C8" s="144" t="s">
        <v>147</v>
      </c>
      <c r="D8" s="120"/>
      <c r="E8" s="119"/>
    </row>
    <row r="9" spans="1:5" x14ac:dyDescent="0.3">
      <c r="A9" s="142" t="s">
        <v>172</v>
      </c>
      <c r="B9" s="143">
        <v>0.1</v>
      </c>
      <c r="C9" s="144" t="s">
        <v>177</v>
      </c>
      <c r="D9" s="120"/>
      <c r="E9" s="119"/>
    </row>
    <row r="10" spans="1:5" x14ac:dyDescent="0.3">
      <c r="A10" s="142" t="s">
        <v>153</v>
      </c>
      <c r="B10" s="143">
        <v>99</v>
      </c>
      <c r="C10" s="144" t="s">
        <v>399</v>
      </c>
      <c r="D10" s="120"/>
      <c r="E10" s="119"/>
    </row>
    <row r="11" spans="1:5" x14ac:dyDescent="0.3">
      <c r="A11" s="142" t="s">
        <v>140</v>
      </c>
      <c r="B11" s="143">
        <v>0.2</v>
      </c>
      <c r="C11" s="144" t="s">
        <v>175</v>
      </c>
      <c r="D11" s="120"/>
      <c r="E11" s="119"/>
    </row>
    <row r="12" spans="1:5" x14ac:dyDescent="0.3">
      <c r="A12" s="142" t="s">
        <v>144</v>
      </c>
      <c r="B12" s="143">
        <v>10</v>
      </c>
      <c r="C12" s="144" t="s">
        <v>187</v>
      </c>
      <c r="D12" s="120"/>
      <c r="E12" s="119"/>
    </row>
    <row r="13" spans="1:5" x14ac:dyDescent="0.3">
      <c r="A13" s="142" t="s">
        <v>145</v>
      </c>
      <c r="B13" s="143">
        <v>0.2</v>
      </c>
      <c r="C13" s="144" t="s">
        <v>176</v>
      </c>
      <c r="D13" s="120"/>
      <c r="E13" s="119"/>
    </row>
    <row r="14" spans="1:5" x14ac:dyDescent="0.3">
      <c r="A14" s="142" t="s">
        <v>349</v>
      </c>
      <c r="B14" s="143">
        <v>1</v>
      </c>
      <c r="C14" s="144" t="s">
        <v>393</v>
      </c>
      <c r="D14" s="120"/>
      <c r="E14" s="119"/>
    </row>
    <row r="15" spans="1:5" x14ac:dyDescent="0.3">
      <c r="A15" s="2"/>
      <c r="B15" s="2"/>
      <c r="C15" s="145"/>
    </row>
    <row r="16" spans="1:5" x14ac:dyDescent="0.3">
      <c r="A16" s="140" t="s">
        <v>155</v>
      </c>
      <c r="B16" s="140" t="s">
        <v>15</v>
      </c>
      <c r="C16" s="141" t="s">
        <v>148</v>
      </c>
    </row>
    <row r="17" spans="1:3" x14ac:dyDescent="0.3">
      <c r="A17" s="142" t="s">
        <v>185</v>
      </c>
      <c r="B17" s="143">
        <v>5</v>
      </c>
      <c r="C17" s="146" t="s">
        <v>169</v>
      </c>
    </row>
    <row r="18" spans="1:3" x14ac:dyDescent="0.3">
      <c r="A18" s="142" t="s">
        <v>156</v>
      </c>
      <c r="B18" s="143">
        <v>5</v>
      </c>
      <c r="C18" s="146" t="s">
        <v>168</v>
      </c>
    </row>
    <row r="19" spans="1:3" x14ac:dyDescent="0.3">
      <c r="A19" s="142" t="s">
        <v>157</v>
      </c>
      <c r="B19" s="143">
        <v>5</v>
      </c>
      <c r="C19" s="146" t="s">
        <v>167</v>
      </c>
    </row>
    <row r="20" spans="1:3" x14ac:dyDescent="0.3">
      <c r="A20" s="142" t="s">
        <v>158</v>
      </c>
      <c r="B20" s="143">
        <v>0.5</v>
      </c>
      <c r="C20" s="146" t="s">
        <v>170</v>
      </c>
    </row>
    <row r="21" spans="1:3" x14ac:dyDescent="0.3">
      <c r="A21" s="142" t="s">
        <v>160</v>
      </c>
      <c r="B21" s="143">
        <v>-12</v>
      </c>
      <c r="C21" s="146" t="s">
        <v>166</v>
      </c>
    </row>
    <row r="22" spans="1:3" x14ac:dyDescent="0.3">
      <c r="A22" s="142" t="s">
        <v>161</v>
      </c>
      <c r="B22" s="143">
        <v>-4</v>
      </c>
      <c r="C22" s="146" t="s">
        <v>165</v>
      </c>
    </row>
    <row r="23" spans="1:3" ht="15.75" customHeight="1" x14ac:dyDescent="0.3">
      <c r="A23" s="142" t="s">
        <v>171</v>
      </c>
      <c r="B23" s="143">
        <v>0.1</v>
      </c>
      <c r="C23" s="146" t="s">
        <v>178</v>
      </c>
    </row>
    <row r="24" spans="1:3" x14ac:dyDescent="0.3">
      <c r="A24" s="142" t="s">
        <v>162</v>
      </c>
      <c r="B24" s="143">
        <v>0</v>
      </c>
      <c r="C24" s="146" t="s">
        <v>179</v>
      </c>
    </row>
    <row r="25" spans="1:3" x14ac:dyDescent="0.3">
      <c r="A25" s="142" t="s">
        <v>159</v>
      </c>
      <c r="B25" s="143">
        <v>0.1</v>
      </c>
      <c r="C25" s="146" t="s">
        <v>398</v>
      </c>
    </row>
    <row r="26" spans="1:3" x14ac:dyDescent="0.3">
      <c r="A26" s="142" t="s">
        <v>163</v>
      </c>
      <c r="B26" s="143">
        <v>250</v>
      </c>
      <c r="C26" s="146" t="s">
        <v>188</v>
      </c>
    </row>
    <row r="27" spans="1:3" x14ac:dyDescent="0.3">
      <c r="A27" s="142" t="s">
        <v>164</v>
      </c>
      <c r="B27" s="143">
        <v>0</v>
      </c>
      <c r="C27" s="146" t="s">
        <v>174</v>
      </c>
    </row>
    <row r="28" spans="1:3" x14ac:dyDescent="0.3">
      <c r="A28" s="2"/>
      <c r="B28" s="2"/>
      <c r="C28" s="145"/>
    </row>
    <row r="29" spans="1:3" x14ac:dyDescent="0.3">
      <c r="A29" s="140" t="s">
        <v>194</v>
      </c>
      <c r="B29" s="140" t="s">
        <v>15</v>
      </c>
      <c r="C29" s="141" t="s">
        <v>148</v>
      </c>
    </row>
    <row r="30" spans="1:3" x14ac:dyDescent="0.3">
      <c r="A30" s="142" t="s">
        <v>217</v>
      </c>
      <c r="B30" s="147">
        <v>3</v>
      </c>
      <c r="C30" s="146" t="s">
        <v>198</v>
      </c>
    </row>
    <row r="31" spans="1:3" x14ac:dyDescent="0.3">
      <c r="A31" s="142" t="s">
        <v>216</v>
      </c>
      <c r="B31" s="143"/>
      <c r="C31" s="146" t="s">
        <v>218</v>
      </c>
    </row>
    <row r="32" spans="1:3" x14ac:dyDescent="0.3">
      <c r="A32" s="2"/>
      <c r="B32" s="2"/>
      <c r="C32" s="145"/>
    </row>
    <row r="33" spans="1:5" x14ac:dyDescent="0.3">
      <c r="A33" s="140" t="s">
        <v>200</v>
      </c>
      <c r="B33" s="140" t="s">
        <v>15</v>
      </c>
      <c r="C33" s="141" t="s">
        <v>148</v>
      </c>
    </row>
    <row r="34" spans="1:5" x14ac:dyDescent="0.3">
      <c r="A34" s="142" t="s">
        <v>219</v>
      </c>
      <c r="B34" s="147">
        <f>24*3</f>
        <v>72</v>
      </c>
      <c r="C34" s="146" t="s">
        <v>215</v>
      </c>
    </row>
    <row r="35" spans="1:5" x14ac:dyDescent="0.3">
      <c r="A35" s="142" t="s">
        <v>220</v>
      </c>
      <c r="B35" s="147">
        <v>0</v>
      </c>
      <c r="C35" s="146" t="s">
        <v>206</v>
      </c>
    </row>
    <row r="36" spans="1:5" x14ac:dyDescent="0.3">
      <c r="A36" s="142" t="s">
        <v>221</v>
      </c>
      <c r="B36" s="147">
        <v>11</v>
      </c>
      <c r="C36" s="146" t="s">
        <v>207</v>
      </c>
    </row>
    <row r="37" spans="1:5" x14ac:dyDescent="0.3">
      <c r="A37" s="142" t="s">
        <v>222</v>
      </c>
      <c r="B37" s="147">
        <v>4</v>
      </c>
      <c r="C37" s="146" t="s">
        <v>208</v>
      </c>
    </row>
    <row r="38" spans="1:5" x14ac:dyDescent="0.3">
      <c r="A38" s="142" t="s">
        <v>201</v>
      </c>
      <c r="B38" s="143">
        <v>0</v>
      </c>
      <c r="C38" s="146" t="s">
        <v>209</v>
      </c>
    </row>
    <row r="39" spans="1:5" x14ac:dyDescent="0.3">
      <c r="A39" s="142" t="s">
        <v>223</v>
      </c>
      <c r="B39" s="143">
        <v>0.6</v>
      </c>
      <c r="C39" s="146" t="s">
        <v>224</v>
      </c>
    </row>
    <row r="40" spans="1:5" x14ac:dyDescent="0.3">
      <c r="A40" s="142" t="s">
        <v>270</v>
      </c>
      <c r="B40" s="143">
        <v>0.1</v>
      </c>
      <c r="C40" s="146" t="s">
        <v>271</v>
      </c>
    </row>
    <row r="41" spans="1:5" x14ac:dyDescent="0.3">
      <c r="A41" s="2"/>
      <c r="B41" s="2"/>
      <c r="C41" s="145"/>
    </row>
    <row r="42" spans="1:5" x14ac:dyDescent="0.3">
      <c r="A42" s="140" t="s">
        <v>368</v>
      </c>
      <c r="B42" s="140" t="s">
        <v>15</v>
      </c>
      <c r="C42" s="141" t="s">
        <v>388</v>
      </c>
    </row>
    <row r="43" spans="1:5" x14ac:dyDescent="0.3">
      <c r="A43" s="142" t="s">
        <v>369</v>
      </c>
      <c r="B43" s="143">
        <v>2</v>
      </c>
      <c r="C43" s="144" t="s">
        <v>384</v>
      </c>
      <c r="D43" s="120"/>
      <c r="E43" s="119"/>
    </row>
    <row r="44" spans="1:5" x14ac:dyDescent="0.3">
      <c r="A44" s="142" t="s">
        <v>370</v>
      </c>
      <c r="B44" s="143">
        <v>6</v>
      </c>
      <c r="C44" s="144" t="s">
        <v>394</v>
      </c>
      <c r="D44" s="120"/>
      <c r="E44" s="119"/>
    </row>
    <row r="45" spans="1:5" x14ac:dyDescent="0.3">
      <c r="A45" s="142" t="s">
        <v>371</v>
      </c>
      <c r="B45" s="143">
        <v>2.9</v>
      </c>
      <c r="C45" s="144" t="s">
        <v>392</v>
      </c>
      <c r="D45" s="120"/>
      <c r="E45" s="119"/>
    </row>
    <row r="46" spans="1:5" x14ac:dyDescent="0.3">
      <c r="A46" s="142" t="s">
        <v>372</v>
      </c>
      <c r="B46" s="143">
        <v>0.25</v>
      </c>
      <c r="C46" s="144" t="s">
        <v>170</v>
      </c>
      <c r="D46" s="120"/>
      <c r="E46" s="119"/>
    </row>
    <row r="47" spans="1:5" x14ac:dyDescent="0.3">
      <c r="A47" s="142" t="s">
        <v>373</v>
      </c>
      <c r="B47" s="143">
        <v>-30</v>
      </c>
      <c r="C47" s="144" t="s">
        <v>385</v>
      </c>
      <c r="D47" s="120"/>
      <c r="E47" s="119"/>
    </row>
    <row r="48" spans="1:5" x14ac:dyDescent="0.3">
      <c r="A48" s="142" t="s">
        <v>374</v>
      </c>
      <c r="B48" s="143">
        <v>25</v>
      </c>
      <c r="C48" s="144" t="s">
        <v>400</v>
      </c>
      <c r="D48" s="120"/>
      <c r="E48" s="119"/>
    </row>
    <row r="49" spans="1:5" ht="15.75" customHeight="1" x14ac:dyDescent="0.3">
      <c r="A49" s="142" t="s">
        <v>375</v>
      </c>
      <c r="B49" s="143">
        <v>0.1</v>
      </c>
      <c r="C49" s="144" t="s">
        <v>387</v>
      </c>
      <c r="D49" s="120"/>
      <c r="E49" s="119"/>
    </row>
    <row r="50" spans="1:5" x14ac:dyDescent="0.3">
      <c r="A50" s="142" t="s">
        <v>376</v>
      </c>
      <c r="B50" s="143">
        <v>40</v>
      </c>
      <c r="C50" s="144" t="s">
        <v>397</v>
      </c>
      <c r="D50" s="120"/>
      <c r="E50" s="119"/>
    </row>
    <row r="51" spans="1:5" x14ac:dyDescent="0.3">
      <c r="A51" s="142" t="s">
        <v>377</v>
      </c>
      <c r="B51" s="143">
        <v>0.05</v>
      </c>
      <c r="C51" s="144" t="s">
        <v>391</v>
      </c>
      <c r="D51" s="120"/>
      <c r="E51" s="119"/>
    </row>
    <row r="52" spans="1:5" x14ac:dyDescent="0.3">
      <c r="A52" s="142" t="s">
        <v>378</v>
      </c>
      <c r="B52" s="143">
        <v>5</v>
      </c>
      <c r="C52" s="144" t="s">
        <v>386</v>
      </c>
      <c r="D52" s="120"/>
      <c r="E52" s="119"/>
    </row>
    <row r="53" spans="1:5" x14ac:dyDescent="0.3">
      <c r="A53" s="142" t="s">
        <v>379</v>
      </c>
      <c r="B53" s="143">
        <v>0.2</v>
      </c>
      <c r="C53" s="144" t="s">
        <v>389</v>
      </c>
      <c r="D53" s="120"/>
      <c r="E53" s="119"/>
    </row>
    <row r="54" spans="1:5" x14ac:dyDescent="0.3">
      <c r="A54" s="142" t="s">
        <v>380</v>
      </c>
      <c r="B54" s="147">
        <v>11</v>
      </c>
      <c r="C54" s="146" t="s">
        <v>382</v>
      </c>
    </row>
    <row r="55" spans="1:5" x14ac:dyDescent="0.3">
      <c r="A55" s="142" t="s">
        <v>381</v>
      </c>
      <c r="B55" s="147">
        <v>4</v>
      </c>
      <c r="C55" s="146" t="s">
        <v>383</v>
      </c>
    </row>
  </sheetData>
  <pageMargins left="0.7" right="0.7" top="0.75" bottom="0.75" header="0.3" footer="0.3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Flags</vt:lpstr>
      <vt:lpstr>Activities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Denby</dc:creator>
  <cp:lastModifiedBy>Bruce Rolstad Denby</cp:lastModifiedBy>
  <cp:lastPrinted>2016-02-25T13:13:37Z</cp:lastPrinted>
  <dcterms:created xsi:type="dcterms:W3CDTF">2011-02-03T09:54:29Z</dcterms:created>
  <dcterms:modified xsi:type="dcterms:W3CDTF">2019-02-11T11:23:34Z</dcterms:modified>
</cp:coreProperties>
</file>