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ysi\OneDrive - Hewlett Packard Enterprise\Documents\programs\IoT Architectures\"/>
    </mc:Choice>
  </mc:AlternateContent>
  <bookViews>
    <workbookView xWindow="0" yWindow="0" windowWidth="19200" windowHeight="6730" activeTab="3"/>
  </bookViews>
  <sheets>
    <sheet name="Parameter Values" sheetId="1" r:id="rId1"/>
    <sheet name="Cloud" sheetId="2" r:id="rId2"/>
    <sheet name="Cloud-Measurements" sheetId="5" r:id="rId3"/>
    <sheet name="Fog" sheetId="6" r:id="rId4"/>
    <sheet name="Fog-Measurements" sheetId="8" r:id="rId5"/>
    <sheet name="Mist" sheetId="10" r:id="rId6"/>
    <sheet name="Mist-Measurements" sheetId="12" r:id="rId7"/>
    <sheet name="Edge" sheetId="13" r:id="rId8"/>
    <sheet name="Edge-Measurements" sheetId="15" r:id="rId9"/>
    <sheet name="Single Model Results" sheetId="9" r:id="rId10"/>
    <sheet name="Mix Model Results" sheetId="16" r:id="rId11"/>
  </sheets>
  <calcPr calcId="152511"/>
</workbook>
</file>

<file path=xl/calcChain.xml><?xml version="1.0" encoding="utf-8"?>
<calcChain xmlns="http://schemas.openxmlformats.org/spreadsheetml/2006/main">
  <c r="M22" i="15" l="1"/>
  <c r="L22" i="15"/>
  <c r="G22" i="15"/>
  <c r="M21" i="15"/>
  <c r="L21" i="15"/>
  <c r="G21" i="15"/>
  <c r="M20" i="15"/>
  <c r="L20" i="15"/>
  <c r="G20" i="15"/>
  <c r="M19" i="15"/>
  <c r="L19" i="15"/>
  <c r="G19" i="15"/>
  <c r="M18" i="15"/>
  <c r="L18" i="15"/>
  <c r="G18" i="15"/>
  <c r="G24" i="15" s="1"/>
  <c r="M17" i="15"/>
  <c r="L17" i="15"/>
  <c r="L24" i="15" s="1"/>
  <c r="G17" i="15"/>
  <c r="M16" i="15"/>
  <c r="M24" i="15" s="1"/>
  <c r="L16" i="15"/>
  <c r="G16" i="15"/>
  <c r="N12" i="15"/>
  <c r="V10" i="15"/>
  <c r="U10" i="15"/>
  <c r="S10" i="15"/>
  <c r="R10" i="15"/>
  <c r="C10" i="15"/>
  <c r="V9" i="15"/>
  <c r="U9" i="15"/>
  <c r="S9" i="15"/>
  <c r="R9" i="15"/>
  <c r="C9" i="15"/>
  <c r="V8" i="15"/>
  <c r="U8" i="15"/>
  <c r="R8" i="15"/>
  <c r="S8" i="15" s="1"/>
  <c r="C8" i="15"/>
  <c r="V7" i="15"/>
  <c r="U7" i="15"/>
  <c r="R7" i="15"/>
  <c r="S7" i="15" s="1"/>
  <c r="C7" i="15"/>
  <c r="V6" i="15"/>
  <c r="U6" i="15"/>
  <c r="S6" i="15"/>
  <c r="R6" i="15"/>
  <c r="C6" i="15"/>
  <c r="V5" i="15"/>
  <c r="V12" i="15" s="1"/>
  <c r="U5" i="15"/>
  <c r="R5" i="15"/>
  <c r="S5" i="15" s="1"/>
  <c r="C5" i="15"/>
  <c r="V4" i="15"/>
  <c r="U4" i="15"/>
  <c r="U12" i="15" s="1"/>
  <c r="R4" i="15"/>
  <c r="S4" i="15" s="1"/>
  <c r="C4" i="15"/>
  <c r="J22" i="13"/>
  <c r="I22" i="13"/>
  <c r="D22" i="13"/>
  <c r="J21" i="13"/>
  <c r="I21" i="13"/>
  <c r="D21" i="13"/>
  <c r="J20" i="13"/>
  <c r="I20" i="13"/>
  <c r="D20" i="13"/>
  <c r="J19" i="13"/>
  <c r="J24" i="13" s="1"/>
  <c r="I19" i="13"/>
  <c r="D19" i="13"/>
  <c r="J18" i="13"/>
  <c r="I18" i="13"/>
  <c r="I24" i="13" s="1"/>
  <c r="D18" i="13"/>
  <c r="J17" i="13"/>
  <c r="I17" i="13"/>
  <c r="D17" i="13"/>
  <c r="D24" i="13" s="1"/>
  <c r="J16" i="13"/>
  <c r="I16" i="13"/>
  <c r="D16" i="13"/>
  <c r="S10" i="13"/>
  <c r="R10" i="13"/>
  <c r="O10" i="13"/>
  <c r="P10" i="13" s="1"/>
  <c r="K10" i="13"/>
  <c r="S9" i="13"/>
  <c r="R9" i="13"/>
  <c r="P9" i="13"/>
  <c r="O9" i="13"/>
  <c r="K9" i="13"/>
  <c r="S8" i="13"/>
  <c r="R8" i="13"/>
  <c r="O8" i="13"/>
  <c r="P8" i="13" s="1"/>
  <c r="K8" i="13"/>
  <c r="S7" i="13"/>
  <c r="R7" i="13"/>
  <c r="P7" i="13"/>
  <c r="O7" i="13"/>
  <c r="K7" i="13"/>
  <c r="S6" i="13"/>
  <c r="R6" i="13"/>
  <c r="R12" i="13" s="1"/>
  <c r="P6" i="13"/>
  <c r="O6" i="13"/>
  <c r="K6" i="13"/>
  <c r="S5" i="13"/>
  <c r="S12" i="13" s="1"/>
  <c r="R5" i="13"/>
  <c r="P5" i="13"/>
  <c r="O5" i="13"/>
  <c r="K5" i="13"/>
  <c r="K12" i="13" s="1"/>
  <c r="S4" i="13"/>
  <c r="R4" i="13"/>
  <c r="O4" i="13"/>
  <c r="P4" i="13" s="1"/>
  <c r="K4" i="13"/>
  <c r="M22" i="12"/>
  <c r="L22" i="12"/>
  <c r="G22" i="12"/>
  <c r="M21" i="12"/>
  <c r="L21" i="12"/>
  <c r="G21" i="12"/>
  <c r="M20" i="12"/>
  <c r="L20" i="12"/>
  <c r="G20" i="12"/>
  <c r="M19" i="12"/>
  <c r="L19" i="12"/>
  <c r="G19" i="12"/>
  <c r="G24" i="12" s="1"/>
  <c r="M18" i="12"/>
  <c r="L18" i="12"/>
  <c r="G18" i="12"/>
  <c r="M17" i="12"/>
  <c r="M24" i="12" s="1"/>
  <c r="L17" i="12"/>
  <c r="G17" i="12"/>
  <c r="M16" i="12"/>
  <c r="L16" i="12"/>
  <c r="L24" i="12" s="1"/>
  <c r="G16" i="12"/>
  <c r="V10" i="12"/>
  <c r="U10" i="12"/>
  <c r="R10" i="12"/>
  <c r="S10" i="12" s="1"/>
  <c r="C10" i="12"/>
  <c r="V9" i="12"/>
  <c r="U9" i="12"/>
  <c r="S9" i="12"/>
  <c r="R9" i="12"/>
  <c r="C9" i="12"/>
  <c r="V8" i="12"/>
  <c r="U8" i="12"/>
  <c r="R8" i="12"/>
  <c r="S8" i="12" s="1"/>
  <c r="C8" i="12"/>
  <c r="V7" i="12"/>
  <c r="U7" i="12"/>
  <c r="S7" i="12"/>
  <c r="R7" i="12"/>
  <c r="N7" i="12"/>
  <c r="N12" i="12" s="1"/>
  <c r="C7" i="12"/>
  <c r="V6" i="12"/>
  <c r="U6" i="12"/>
  <c r="S6" i="12"/>
  <c r="R6" i="12"/>
  <c r="C6" i="12"/>
  <c r="V5" i="12"/>
  <c r="U5" i="12"/>
  <c r="R5" i="12"/>
  <c r="S5" i="12" s="1"/>
  <c r="C5" i="12"/>
  <c r="V4" i="12"/>
  <c r="V12" i="12" s="1"/>
  <c r="U4" i="12"/>
  <c r="U12" i="12" s="1"/>
  <c r="S4" i="12"/>
  <c r="R4" i="12"/>
  <c r="C4" i="12"/>
  <c r="I24" i="10"/>
  <c r="J22" i="10"/>
  <c r="I22" i="10"/>
  <c r="D22" i="10"/>
  <c r="J21" i="10"/>
  <c r="I21" i="10"/>
  <c r="D21" i="10"/>
  <c r="J20" i="10"/>
  <c r="I20" i="10"/>
  <c r="D20" i="10"/>
  <c r="J19" i="10"/>
  <c r="I19" i="10"/>
  <c r="D19" i="10"/>
  <c r="J18" i="10"/>
  <c r="I18" i="10"/>
  <c r="D18" i="10"/>
  <c r="J17" i="10"/>
  <c r="I17" i="10"/>
  <c r="D17" i="10"/>
  <c r="J16" i="10"/>
  <c r="J24" i="10" s="1"/>
  <c r="I16" i="10"/>
  <c r="D16" i="10"/>
  <c r="D24" i="10" s="1"/>
  <c r="R12" i="10"/>
  <c r="S10" i="10"/>
  <c r="R10" i="10"/>
  <c r="P10" i="10"/>
  <c r="O10" i="10"/>
  <c r="K10" i="10"/>
  <c r="S9" i="10"/>
  <c r="R9" i="10"/>
  <c r="O9" i="10"/>
  <c r="P9" i="10" s="1"/>
  <c r="K9" i="10"/>
  <c r="S8" i="10"/>
  <c r="R8" i="10"/>
  <c r="P8" i="10"/>
  <c r="O8" i="10"/>
  <c r="K8" i="10"/>
  <c r="S7" i="10"/>
  <c r="R7" i="10"/>
  <c r="O7" i="10"/>
  <c r="P7" i="10" s="1"/>
  <c r="K7" i="10"/>
  <c r="S6" i="10"/>
  <c r="R6" i="10"/>
  <c r="P6" i="10"/>
  <c r="O6" i="10"/>
  <c r="K6" i="10"/>
  <c r="S5" i="10"/>
  <c r="R5" i="10"/>
  <c r="P5" i="10"/>
  <c r="O5" i="10"/>
  <c r="K5" i="10"/>
  <c r="S4" i="10"/>
  <c r="S12" i="10" s="1"/>
  <c r="R4" i="10"/>
  <c r="P4" i="10"/>
  <c r="O4" i="10"/>
  <c r="K4" i="10"/>
  <c r="K12" i="10" s="1"/>
  <c r="F111" i="9"/>
  <c r="F110" i="9"/>
  <c r="F109" i="9"/>
  <c r="F108" i="9"/>
  <c r="F105" i="9"/>
  <c r="F104" i="9"/>
  <c r="F103" i="9"/>
  <c r="F102" i="9"/>
  <c r="F99" i="9"/>
  <c r="F98" i="9"/>
  <c r="F97" i="9"/>
  <c r="F96" i="9"/>
  <c r="F93" i="9"/>
  <c r="F92" i="9"/>
  <c r="F91" i="9"/>
  <c r="F90" i="9"/>
  <c r="F84" i="9"/>
  <c r="F83" i="9"/>
  <c r="F82" i="9"/>
  <c r="F86" i="9" s="1"/>
  <c r="F78" i="9"/>
  <c r="F77" i="9"/>
  <c r="F76" i="9"/>
  <c r="F80" i="9" s="1"/>
  <c r="F72" i="9"/>
  <c r="F71" i="9"/>
  <c r="F70" i="9"/>
  <c r="F74" i="9" s="1"/>
  <c r="F66" i="9"/>
  <c r="F65" i="9"/>
  <c r="F64" i="9"/>
  <c r="F68" i="9" s="1"/>
  <c r="F55" i="9"/>
  <c r="F54" i="9"/>
  <c r="F53" i="9"/>
  <c r="F57" i="9" s="1"/>
  <c r="F49" i="9"/>
  <c r="F48" i="9"/>
  <c r="F47" i="9"/>
  <c r="F51" i="9" s="1"/>
  <c r="F43" i="9"/>
  <c r="F42" i="9"/>
  <c r="F41" i="9"/>
  <c r="F45" i="9" s="1"/>
  <c r="F37" i="9"/>
  <c r="F36" i="9"/>
  <c r="F35" i="9"/>
  <c r="F39" i="9" s="1"/>
  <c r="F25" i="9"/>
  <c r="F24" i="9"/>
  <c r="F23" i="9"/>
  <c r="F27" i="9" s="1"/>
  <c r="F19" i="9"/>
  <c r="F18" i="9"/>
  <c r="F17" i="9"/>
  <c r="F21" i="9" s="1"/>
  <c r="F13" i="9"/>
  <c r="F12" i="9"/>
  <c r="F11" i="9"/>
  <c r="F15" i="9" s="1"/>
  <c r="F7" i="9"/>
  <c r="F6" i="9"/>
  <c r="F5" i="9"/>
  <c r="F9" i="9" s="1"/>
  <c r="M22" i="8"/>
  <c r="L22" i="8"/>
  <c r="G22" i="8"/>
  <c r="M21" i="8"/>
  <c r="L21" i="8"/>
  <c r="G21" i="8"/>
  <c r="M20" i="8"/>
  <c r="L20" i="8"/>
  <c r="G20" i="8"/>
  <c r="M19" i="8"/>
  <c r="L19" i="8"/>
  <c r="G19" i="8"/>
  <c r="M18" i="8"/>
  <c r="M24" i="8" s="1"/>
  <c r="L18" i="8"/>
  <c r="G18" i="8"/>
  <c r="M17" i="8"/>
  <c r="L17" i="8"/>
  <c r="G17" i="8"/>
  <c r="M16" i="8"/>
  <c r="L16" i="8"/>
  <c r="L24" i="8" s="1"/>
  <c r="G16" i="8"/>
  <c r="G24" i="8" s="1"/>
  <c r="N12" i="8"/>
  <c r="V10" i="8"/>
  <c r="U10" i="8"/>
  <c r="S10" i="8"/>
  <c r="R10" i="8"/>
  <c r="C10" i="8"/>
  <c r="V9" i="8"/>
  <c r="U9" i="8"/>
  <c r="R9" i="8"/>
  <c r="S9" i="8" s="1"/>
  <c r="C9" i="8"/>
  <c r="V8" i="8"/>
  <c r="U8" i="8"/>
  <c r="S8" i="8"/>
  <c r="R8" i="8"/>
  <c r="C8" i="8"/>
  <c r="V7" i="8"/>
  <c r="U7" i="8"/>
  <c r="R7" i="8"/>
  <c r="S7" i="8" s="1"/>
  <c r="C7" i="8"/>
  <c r="V6" i="8"/>
  <c r="V12" i="8" s="1"/>
  <c r="U6" i="8"/>
  <c r="S6" i="8"/>
  <c r="R6" i="8"/>
  <c r="C6" i="8"/>
  <c r="V5" i="8"/>
  <c r="U5" i="8"/>
  <c r="U12" i="8" s="1"/>
  <c r="R5" i="8"/>
  <c r="S5" i="8" s="1"/>
  <c r="C5" i="8"/>
  <c r="V4" i="8"/>
  <c r="U4" i="8"/>
  <c r="S4" i="8"/>
  <c r="R4" i="8"/>
  <c r="C4" i="8"/>
  <c r="J22" i="6"/>
  <c r="I22" i="6"/>
  <c r="D22" i="6"/>
  <c r="J21" i="6"/>
  <c r="I21" i="6"/>
  <c r="D21" i="6"/>
  <c r="J20" i="6"/>
  <c r="I20" i="6"/>
  <c r="D20" i="6"/>
  <c r="J19" i="6"/>
  <c r="I19" i="6"/>
  <c r="D19" i="6"/>
  <c r="J18" i="6"/>
  <c r="I18" i="6"/>
  <c r="D18" i="6"/>
  <c r="J17" i="6"/>
  <c r="I17" i="6"/>
  <c r="I24" i="6" s="1"/>
  <c r="D17" i="6"/>
  <c r="J16" i="6"/>
  <c r="J24" i="6" s="1"/>
  <c r="I16" i="6"/>
  <c r="D16" i="6"/>
  <c r="D24" i="6" s="1"/>
  <c r="S10" i="6"/>
  <c r="R10" i="6"/>
  <c r="P10" i="6"/>
  <c r="O10" i="6"/>
  <c r="K10" i="6"/>
  <c r="S9" i="6"/>
  <c r="R9" i="6"/>
  <c r="O9" i="6"/>
  <c r="P9" i="6" s="1"/>
  <c r="K9" i="6"/>
  <c r="S8" i="6"/>
  <c r="R8" i="6"/>
  <c r="P8" i="6"/>
  <c r="O8" i="6"/>
  <c r="K8" i="6"/>
  <c r="S7" i="6"/>
  <c r="R7" i="6"/>
  <c r="R12" i="6" s="1"/>
  <c r="P7" i="6"/>
  <c r="O7" i="6"/>
  <c r="K7" i="6"/>
  <c r="S6" i="6"/>
  <c r="R6" i="6"/>
  <c r="P6" i="6"/>
  <c r="O6" i="6"/>
  <c r="K6" i="6"/>
  <c r="S5" i="6"/>
  <c r="R5" i="6"/>
  <c r="O5" i="6"/>
  <c r="P5" i="6" s="1"/>
  <c r="K5" i="6"/>
  <c r="S4" i="6"/>
  <c r="S12" i="6" s="1"/>
  <c r="R4" i="6"/>
  <c r="P4" i="6"/>
  <c r="O4" i="6"/>
  <c r="K4" i="6"/>
  <c r="K12" i="6" s="1"/>
  <c r="K25" i="5"/>
  <c r="G25" i="5"/>
  <c r="K24" i="5"/>
  <c r="G24" i="5"/>
  <c r="K23" i="5"/>
  <c r="G23" i="5"/>
  <c r="K22" i="5"/>
  <c r="G22" i="5"/>
  <c r="K21" i="5"/>
  <c r="G21" i="5"/>
  <c r="X21" i="5"/>
  <c r="K20" i="5"/>
  <c r="G20" i="5"/>
  <c r="X20" i="5"/>
  <c r="K19" i="5"/>
  <c r="G19" i="5"/>
  <c r="X19" i="5"/>
  <c r="X22" i="5" s="1"/>
  <c r="X16" i="5"/>
  <c r="X15" i="5"/>
  <c r="X14" i="5"/>
  <c r="X17" i="5" s="1"/>
  <c r="X11" i="5"/>
  <c r="R10" i="5"/>
  <c r="N10" i="5"/>
  <c r="X10" i="5"/>
  <c r="R9" i="5"/>
  <c r="N9" i="5"/>
  <c r="X9" i="5"/>
  <c r="R8" i="5"/>
  <c r="N8" i="5"/>
  <c r="R7" i="5"/>
  <c r="N7" i="5"/>
  <c r="X6" i="5"/>
  <c r="R6" i="5"/>
  <c r="N6" i="5"/>
  <c r="X5" i="5"/>
  <c r="R5" i="5"/>
  <c r="N5" i="5"/>
  <c r="X4" i="5"/>
  <c r="X7" i="5" s="1"/>
  <c r="R4" i="5"/>
  <c r="N4" i="5"/>
  <c r="H26" i="2"/>
  <c r="D26" i="2"/>
  <c r="H25" i="2"/>
  <c r="D25" i="2"/>
  <c r="H24" i="2"/>
  <c r="D24" i="2"/>
  <c r="H23" i="2"/>
  <c r="D23" i="2"/>
  <c r="H22" i="2"/>
  <c r="D22" i="2"/>
  <c r="T21" i="2"/>
  <c r="H21" i="2"/>
  <c r="D21" i="2"/>
  <c r="T20" i="2"/>
  <c r="T22" i="2" s="1"/>
  <c r="H20" i="2"/>
  <c r="D20" i="2"/>
  <c r="D28" i="2" s="1"/>
  <c r="T19" i="2"/>
  <c r="T17" i="2"/>
  <c r="T16" i="2"/>
  <c r="T15" i="2"/>
  <c r="T14" i="2"/>
  <c r="T11" i="2"/>
  <c r="O11" i="2"/>
  <c r="K11" i="2"/>
  <c r="T10" i="2"/>
  <c r="O10" i="2"/>
  <c r="K10" i="2"/>
  <c r="T9" i="2"/>
  <c r="T12" i="2" s="1"/>
  <c r="O9" i="2"/>
  <c r="K9" i="2"/>
  <c r="O7" i="2"/>
  <c r="K7" i="2"/>
  <c r="T6" i="2"/>
  <c r="O6" i="2"/>
  <c r="K6" i="2"/>
  <c r="K14" i="2" s="1"/>
  <c r="T5" i="2"/>
  <c r="O5" i="2"/>
  <c r="K5" i="2"/>
  <c r="T4" i="2"/>
  <c r="T7" i="2" s="1"/>
  <c r="O4" i="2"/>
  <c r="K4" i="2"/>
  <c r="X12" i="5" l="1"/>
  <c r="N13" i="5"/>
  <c r="G27" i="5"/>
</calcChain>
</file>

<file path=xl/comments1.xml><?xml version="1.0" encoding="utf-8"?>
<comments xmlns="http://schemas.openxmlformats.org/spreadsheetml/2006/main">
  <authors>
    <author/>
  </authors>
  <commentList>
    <comment ref="G3" authorId="0" shapeId="0">
      <text>
        <r>
          <rPr>
            <sz val="10"/>
            <color rgb="FF000000"/>
            <rFont val="Arial"/>
          </rPr>
          <t>Either every 5 minutes or every time car enters or leaves. Number of sensors should at least be equal to the number of parking lots.
	-Dinkar Sitaram
Oe check db to find when event was inserted, and calculate number of updates per day
	-Dinkar Sitaram</t>
        </r>
      </text>
    </comment>
    <comment ref="G4" authorId="0" shapeId="0">
      <text>
        <r>
          <rPr>
            <sz val="10"/>
            <color rgb="FF000000"/>
            <rFont val="Arial"/>
          </rPr>
          <t>How many events are there per day? Assume that each event produces an update
	-Dinkar Sitaram</t>
        </r>
      </text>
    </comment>
    <comment ref="D9" authorId="0" shapeId="0">
      <text>
        <r>
          <rPr>
            <sz val="10"/>
            <color rgb="FF000000"/>
            <rFont val="Arial"/>
          </rPr>
          <t>Cars in Aarhus Denmark, for a family with one child is 6100, assuming other families and reducing to just the cars on the road, normalized to 6000
	-Harshith Arunkumar</t>
        </r>
      </text>
    </comment>
    <comment ref="J9" authorId="0" shapeId="0">
      <text>
        <r>
          <rPr>
            <sz val="10"/>
            <color rgb="FF000000"/>
            <rFont val="Arial"/>
          </rPr>
          <t>(3.50 GHz, Intel Xeon E-2134
	-Harshith Arunkumar</t>
        </r>
      </text>
    </comment>
    <comment ref="L9" authorId="0" shapeId="0">
      <text>
        <r>
          <rPr>
            <sz val="10"/>
            <color rgb="FF000000"/>
            <rFont val="Arial"/>
          </rPr>
          <t>Seagate Barracuda 510 SSD
	-Harshith Arunkumar</t>
        </r>
      </text>
    </comment>
    <comment ref="F10" authorId="0" shapeId="0">
      <text>
        <r>
          <rPr>
            <sz val="10"/>
            <color rgb="FF000000"/>
            <rFont val="Arial"/>
          </rPr>
          <t>Calculation arrived at 180 cars in a parking lot.
1 KB of sensor data per parking lot
	-Harshith Arunkumar</t>
        </r>
      </text>
    </comment>
    <comment ref="J10" authorId="0" shapeId="0">
      <text>
        <r>
          <rPr>
            <sz val="10"/>
            <color rgb="FF000000"/>
            <rFont val="Arial"/>
          </rPr>
          <t>Any device with computing, storage and networking can be a fog node
 Examples include industrial controllers, switches, routers, embedded servers, and video surveillance cameras
Intel Xeon ES-2686, 2.40 GHz
	-Harshith Arunkumar</t>
        </r>
      </text>
    </comment>
    <comment ref="L10" authorId="0" shapeId="0">
      <text>
        <r>
          <rPr>
            <sz val="10"/>
            <color rgb="FF000000"/>
            <rFont val="Arial"/>
          </rPr>
          <t>Seagate Barracuda SSD
	-Harshith Arunkumar</t>
        </r>
      </text>
    </comment>
    <comment ref="J11" authorId="0" shapeId="0">
      <text>
        <r>
          <rPr>
            <sz val="10"/>
            <color rgb="FF000000"/>
            <rFont val="Arial"/>
          </rPr>
          <t>Raspberry PI 3
	-Harshith Arunkumar</t>
        </r>
      </text>
    </comment>
    <comment ref="L11" authorId="0" shapeId="0">
      <text>
        <r>
          <rPr>
            <sz val="10"/>
            <color rgb="FF000000"/>
            <rFont val="Arial"/>
          </rPr>
          <t>OV, Pro Gold, 16GB
	-Harshith Arunkumar</t>
        </r>
      </text>
    </comment>
    <comment ref="J12" authorId="0" shapeId="0">
      <text>
        <r>
          <rPr>
            <sz val="10"/>
            <color rgb="FF000000"/>
            <rFont val="Arial"/>
          </rPr>
          <t>a Raspberry Pi 2 with 4 cores Cortex A7
	-Harshith Arunkumar</t>
        </r>
      </text>
    </comment>
    <comment ref="L12" authorId="0" shapeId="0">
      <text>
        <r>
          <rPr>
            <sz val="10"/>
            <color rgb="FF000000"/>
            <rFont val="Arial"/>
          </rPr>
          <t>OV, Pro Gold, 16GB
	-Harshith Arunkumar</t>
        </r>
      </text>
    </comment>
    <comment ref="D13" authorId="0" shapeId="0">
      <text>
        <r>
          <rPr>
            <sz val="10"/>
            <color rgb="FF000000"/>
            <rFont val="Arial"/>
          </rPr>
          <t>Just reduced to 3000 for some variability
	-Harshith Arunkumar</t>
        </r>
      </text>
    </comment>
    <comment ref="G13" authorId="0" shapeId="0">
      <text>
        <r>
          <rPr>
            <sz val="10"/>
            <color rgb="FF000000"/>
            <rFont val="Arial"/>
          </rPr>
          <t>Assume 150*150 sq.ft, 1000 sq ft. can hold 6.17 cars. Assume two parking lots near destination
	-Harshith Arunkumar</t>
        </r>
      </text>
    </comment>
    <comment ref="G17" authorId="0" shapeId="0">
      <text>
        <r>
          <rPr>
            <sz val="10"/>
            <color rgb="FF000000"/>
            <rFont val="Arial"/>
          </rPr>
          <t>Assume 100 parking places near a library event, 100 libraries in Aarhus
	-Harshith Arunkumar</t>
        </r>
      </text>
    </comment>
    <comment ref="D21" authorId="0" shapeId="0">
      <text>
        <r>
          <rPr>
            <sz val="10"/>
            <color rgb="FF000000"/>
            <rFont val="Arial"/>
          </rPr>
          <t>Because of city events, increase from 1000 to 2000
	-Harshith Arunkumar</t>
        </r>
      </text>
    </comment>
    <comment ref="F21" authorId="0" shapeId="0">
      <text>
        <r>
          <rPr>
            <sz val="10"/>
            <color rgb="FF000000"/>
            <rFont val="Arial"/>
          </rPr>
          <t>20000 because more data in a city event
	-Harshith Arunkumar</t>
        </r>
      </text>
    </comment>
    <comment ref="G21" authorId="0" shapeId="0">
      <text>
        <r>
          <rPr>
            <sz val="10"/>
            <color rgb="FF000000"/>
            <rFont val="Arial"/>
          </rPr>
          <t>Let's say 300 parking places nearby, 50 events happening in a city
	-Harshith Arunkumar</t>
        </r>
      </text>
    </comment>
    <comment ref="D29" authorId="0" shapeId="0">
      <text>
        <r>
          <rPr>
            <sz val="10"/>
            <color rgb="FF000000"/>
            <rFont val="Arial"/>
          </rPr>
          <t>Similar to query 1 because of the range 1km
	-Harshith Arunkumar</t>
        </r>
      </text>
    </comment>
    <comment ref="D33" authorId="0" shapeId="0">
      <text>
        <r>
          <rPr>
            <sz val="10"/>
            <color rgb="FF000000"/>
            <rFont val="Arial"/>
          </rPr>
          <t>Similar to 4
	-Harshith Arunkumar</t>
        </r>
      </text>
    </comment>
    <comment ref="G36" authorId="0" shapeId="0">
      <text>
        <r>
          <rPr>
            <sz val="10"/>
            <color rgb="FF000000"/>
            <rFont val="Arial"/>
          </rPr>
          <t>Reduced to 200, because of the ticket price constraint
	-Harshith Arunkumar</t>
        </r>
      </text>
    </comment>
    <comment ref="B57" authorId="0" shapeId="0">
      <text>
        <r>
          <rPr>
            <sz val="10"/>
            <color rgb="FF000000"/>
            <rFont val="Arial"/>
          </rPr>
          <t>Does the query come to the edge server? What fraction of queries go to the core server?
	-Dinkar Sitaram</t>
        </r>
      </text>
    </comment>
    <comment ref="D59" authorId="0" shapeId="0">
      <text>
        <r>
          <rPr>
            <sz val="10"/>
            <color rgb="FF000000"/>
            <rFont val="Arial"/>
          </rPr>
          <t>How many queries are done in edge server and how many are forwarded to core server
	-Dinkar Sitaram</t>
        </r>
      </text>
    </comment>
  </commentList>
</comments>
</file>

<file path=xl/sharedStrings.xml><?xml version="1.0" encoding="utf-8"?>
<sst xmlns="http://schemas.openxmlformats.org/spreadsheetml/2006/main" count="740" uniqueCount="194">
  <si>
    <t>Sensors</t>
  </si>
  <si>
    <t>CPU Utilization</t>
  </si>
  <si>
    <t>Sensor 1</t>
  </si>
  <si>
    <t>Data size 1</t>
  </si>
  <si>
    <t>Rate 1</t>
  </si>
  <si>
    <t>Data rate 1 = Size*rate</t>
  </si>
  <si>
    <t>Number of sensors</t>
  </si>
  <si>
    <t>Parking</t>
  </si>
  <si>
    <t>10 KB</t>
  </si>
  <si>
    <t>5 minutes</t>
  </si>
  <si>
    <t>2 KB/minute</t>
  </si>
  <si>
    <t>1 KB/min</t>
  </si>
  <si>
    <t>8*100</t>
  </si>
  <si>
    <t>Cultural Events</t>
  </si>
  <si>
    <t>1 KB</t>
  </si>
  <si>
    <t>1 day</t>
  </si>
  <si>
    <t>1 KB/day</t>
  </si>
  <si>
    <t>Periodically updated, but low frequency of updates</t>
  </si>
  <si>
    <t>Library Events</t>
  </si>
  <si>
    <t>Total collection of 1548, not frequent, called "quasi-static"</t>
  </si>
  <si>
    <t>Assume 150*150 sq.ft, 1000 sq ft. can hold 6.17 cars</t>
  </si>
  <si>
    <t>Queries</t>
  </si>
  <si>
    <t>Do 60/Query Rate</t>
  </si>
  <si>
    <t>Do 180/6000 * (60/180)  Sensor Data Rate  / Query Rate * (60/Sensor Data Rate)</t>
  </si>
  <si>
    <t>Power has been taken care</t>
  </si>
  <si>
    <t>For now, doing it as 2,3,4,5</t>
  </si>
  <si>
    <t>ElasticSearch values</t>
  </si>
  <si>
    <t>Not sure about this</t>
  </si>
  <si>
    <t>Calculate</t>
  </si>
  <si>
    <t>Query #</t>
  </si>
  <si>
    <t>Model</t>
  </si>
  <si>
    <t>Query Rate</t>
  </si>
  <si>
    <t>Number of Queries</t>
  </si>
  <si>
    <t>Sensor Data Rate</t>
  </si>
  <si>
    <t>Number of slave nodes</t>
  </si>
  <si>
    <t>CPU speed (PROC_RATE)</t>
  </si>
  <si>
    <t>CPU Power</t>
  </si>
  <si>
    <t>Disk speed (DISK_RATE)</t>
  </si>
  <si>
    <t>Seek time</t>
  </si>
  <si>
    <t>Rotation Time</t>
  </si>
  <si>
    <t>CPU Time</t>
  </si>
  <si>
    <t>Remote CPU time</t>
  </si>
  <si>
    <t>CPU time for insert</t>
  </si>
  <si>
    <t>Disk usage</t>
  </si>
  <si>
    <t>Remote disk usage</t>
  </si>
  <si>
    <t xml:space="preserve">
</t>
  </si>
  <si>
    <t>Lot of queries, so model query rate</t>
  </si>
  <si>
    <t>Cloud</t>
  </si>
  <si>
    <t>6000/min</t>
  </si>
  <si>
    <t>1B/min</t>
  </si>
  <si>
    <t>3*180</t>
  </si>
  <si>
    <t>Cloud -1 , Fog - No.of sensors/180, Mist- No. of sensors/20, Edge- No. of sensors/20</t>
  </si>
  <si>
    <t>1.5GHz</t>
  </si>
  <si>
    <t>*0.9</t>
  </si>
  <si>
    <t>2180 MB/s</t>
  </si>
  <si>
    <t>4.16 ms</t>
  </si>
  <si>
    <t>Fog</t>
  </si>
  <si>
    <t>1 GHz</t>
  </si>
  <si>
    <t>*1.40</t>
  </si>
  <si>
    <t>540 MB/s</t>
  </si>
  <si>
    <t>Mist</t>
  </si>
  <si>
    <t>950 MHz</t>
  </si>
  <si>
    <t>*1.45</t>
  </si>
  <si>
    <t>20 MB/s</t>
  </si>
  <si>
    <t>Edge</t>
  </si>
  <si>
    <t>900 MHz</t>
  </si>
  <si>
    <t>*1.5</t>
  </si>
  <si>
    <t>3000/min</t>
  </si>
  <si>
    <t>Do 1/(10^6 )* DISK_Rate</t>
  </si>
  <si>
    <t>ES Timings Measured CPU Base- 155, 2.20 GHz, AMD EPYC 7301, intel core i7 2670 QM had 2.20 GHz</t>
  </si>
  <si>
    <t>Intel Core i5 7300HQ 2.5GHz (Base score of 125) spec.org model:Intel Xeon Gold 5215, 2.50GHz</t>
  </si>
  <si>
    <t>Intel Core i5 7300HQ 2.5GHz (Base score of 107) spec.org model:Intel Xeon Silver 4215, 2.50GHz</t>
  </si>
  <si>
    <t>&lt;----We are taking this</t>
  </si>
  <si>
    <t>1000/min</t>
  </si>
  <si>
    <t>1B/min, 10000B/day</t>
  </si>
  <si>
    <t>Test</t>
  </si>
  <si>
    <t>Query#</t>
  </si>
  <si>
    <t>Bytes read</t>
  </si>
  <si>
    <t>Proc. Time</t>
  </si>
  <si>
    <t>Number of Slave Nodes</t>
  </si>
  <si>
    <t>Disk time</t>
  </si>
  <si>
    <t>360, 100</t>
  </si>
  <si>
    <t>Sensor Data rate1, 2</t>
  </si>
  <si>
    <t xml:space="preserve">No. of sensors 1,2 </t>
  </si>
  <si>
    <t>CPU Speed</t>
  </si>
  <si>
    <t>Disk speed</t>
  </si>
  <si>
    <t>Query Time</t>
  </si>
  <si>
    <t>Time(s)</t>
  </si>
  <si>
    <t>Ratio</t>
  </si>
  <si>
    <t xml:space="preserve">Library - Cloud:1, Fog: No.of sensors/20, Edge:1, Mist:1 </t>
  </si>
  <si>
    <t>Overall</t>
  </si>
  <si>
    <t>Master</t>
  </si>
  <si>
    <t>Slave</t>
  </si>
  <si>
    <t>Master%</t>
  </si>
  <si>
    <t>Slave%</t>
  </si>
  <si>
    <t>Time</t>
  </si>
  <si>
    <t>1, 0</t>
  </si>
  <si>
    <t>540, 0</t>
  </si>
  <si>
    <t>2000/min</t>
  </si>
  <si>
    <t>1B/min, 20000B/day</t>
  </si>
  <si>
    <t>540, 1000</t>
  </si>
  <si>
    <t>City event- Cloud:1, Fog: No. of sensors/100, Edge: 10, Mist: 10</t>
  </si>
  <si>
    <t>Parameters done: CPU Utilization, No. of servers, processing time</t>
  </si>
  <si>
    <t>1: 10^4</t>
  </si>
  <si>
    <t xml:space="preserve">Parameters to be modeled: Number of sensors, Sensor data rate, query data rate, </t>
  </si>
  <si>
    <t>For sensor data rate, alter the time delay to make this happen</t>
  </si>
  <si>
    <t>Model a sensor class maybe?</t>
  </si>
  <si>
    <t>1500/min</t>
  </si>
  <si>
    <t>3626/3096 = 1.1711</t>
  </si>
  <si>
    <t>Parameters</t>
  </si>
  <si>
    <t xml:space="preserve">How long that particular node  (processor class you've written no) is receving data for, dvided by the time it is active for (From the time that node is called)  </t>
  </si>
  <si>
    <t>Siddharth, see some of the comments sir has written up as well (By hovering over the cells)</t>
  </si>
  <si>
    <t>No. of servers</t>
  </si>
  <si>
    <t>How many instances of the nodes you're creating</t>
  </si>
  <si>
    <t>Processing time</t>
  </si>
  <si>
    <t>Time that the node is taking to service the request (This is already done)</t>
  </si>
  <si>
    <t>I think we should model the sensor class and do this, the number of classes that are sending the data. Right now we have only the query class but we have to do different types of sensors as well</t>
  </si>
  <si>
    <t>Sensor data rate</t>
  </si>
  <si>
    <t>The rate at which the sensor class or whatever is sending</t>
  </si>
  <si>
    <t>Query data rate</t>
  </si>
  <si>
    <t>The rate at which that query class is sending data, so query class should submit just the query and the sensor class should send data</t>
  </si>
  <si>
    <t>Cloud Architecture Servers</t>
  </si>
  <si>
    <t>Server 1</t>
  </si>
  <si>
    <t>Sensor data rate (one per sensor)</t>
  </si>
  <si>
    <t>CPU time per second needed to insert</t>
  </si>
  <si>
    <t>360, 0</t>
  </si>
  <si>
    <t>Query data rate (one per query)</t>
  </si>
  <si>
    <t>Total CPU time</t>
  </si>
  <si>
    <t>No of servers</t>
  </si>
  <si>
    <t>CPU utilisation</t>
  </si>
  <si>
    <t>Core-edge Architecture</t>
  </si>
  <si>
    <t>Core Servers</t>
  </si>
  <si>
    <t>1, 2.8</t>
  </si>
  <si>
    <t>Edge Servers</t>
  </si>
  <si>
    <t>1, 5.6</t>
  </si>
  <si>
    <t>Average</t>
  </si>
  <si>
    <t xml:space="preserve">1,0 </t>
  </si>
  <si>
    <t>Insert</t>
  </si>
  <si>
    <t>Mix#</t>
  </si>
  <si>
    <t>Multiply by a factor of 100</t>
  </si>
  <si>
    <t>Processor</t>
  </si>
  <si>
    <t>Disk</t>
  </si>
  <si>
    <t>Master %</t>
  </si>
  <si>
    <t>Slave %</t>
  </si>
  <si>
    <t>2+5=7</t>
  </si>
  <si>
    <t>3+10=13</t>
  </si>
  <si>
    <t>query 1</t>
  </si>
  <si>
    <t>time</t>
  </si>
  <si>
    <t>queries</t>
  </si>
  <si>
    <t>master</t>
  </si>
  <si>
    <t>slave</t>
  </si>
  <si>
    <t>div</t>
  </si>
  <si>
    <t>cloud</t>
  </si>
  <si>
    <t>fog</t>
  </si>
  <si>
    <t>edge</t>
  </si>
  <si>
    <t>mist</t>
  </si>
  <si>
    <t>query 2</t>
  </si>
  <si>
    <t>18+100 = 118</t>
  </si>
  <si>
    <t>27 + 100 = 127</t>
  </si>
  <si>
    <t>27+100 = 127</t>
  </si>
  <si>
    <t>query 3</t>
  </si>
  <si>
    <t>fog - 5sn</t>
  </si>
  <si>
    <t>Disk Time</t>
  </si>
  <si>
    <t>Bytes Read</t>
  </si>
  <si>
    <t>query-4</t>
  </si>
  <si>
    <t>query-5</t>
  </si>
  <si>
    <t>query-6</t>
  </si>
  <si>
    <t>query-7</t>
  </si>
  <si>
    <t>MASTER %</t>
  </si>
  <si>
    <t>SLAVE %</t>
  </si>
  <si>
    <t>MIx# (Cloud)</t>
  </si>
  <si>
    <t>Q1</t>
  </si>
  <si>
    <t>Q2</t>
  </si>
  <si>
    <t>Q3</t>
  </si>
  <si>
    <t>Q4</t>
  </si>
  <si>
    <t>Q5</t>
  </si>
  <si>
    <t>Q6</t>
  </si>
  <si>
    <t>Q7</t>
  </si>
  <si>
    <t>MIx# (Fog)</t>
  </si>
  <si>
    <t>MIx# (Mist)</t>
  </si>
  <si>
    <t>MIx# (Edge)</t>
  </si>
  <si>
    <t>Terms</t>
  </si>
  <si>
    <t>Number of Cloud Nodes</t>
  </si>
  <si>
    <t>Sensor Data rates of Sensors - 1, 2</t>
  </si>
  <si>
    <t xml:space="preserve">No. of sensors for Sensors - 1,2 </t>
  </si>
  <si>
    <t>0.00218</t>
  </si>
  <si>
    <t>Master(Cloud-Utilisation)%</t>
  </si>
  <si>
    <t>Master = Cloud Node</t>
  </si>
  <si>
    <t xml:space="preserve">No. of sensors for sensor types - 1,2 </t>
  </si>
  <si>
    <t>Sensor Data rate for sensor types - 1, 2</t>
  </si>
  <si>
    <t>Sensor Data rate  for sensor types - 1, 2</t>
  </si>
  <si>
    <t xml:space="preserve">No. of sensor for sensor types - 1,2 </t>
  </si>
  <si>
    <t xml:space="preserve">No. of sensors for sensor types -  1,2 </t>
  </si>
  <si>
    <t xml:space="preserve">No. of sensors  for sensor types - 1,2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</si>
</sst>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 d"/>
    <numFmt numFmtId="167" formatCode="#,##0.000000000000"/>
  </numFmts>
  <fonts count="6" x14ac:knownFonts="1">
    <font>
      <sz val="10"/>
      <color rgb="FF000000"/>
      <name val="Arial"/>
    </font>
    <font>
      <sz val="10"/>
      <name val="Arial"/>
    </font>
    <font>
      <sz val="10"/>
      <name val="Arial"/>
    </font>
    <font>
      <b/>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top"/>
    </xf>
    <xf numFmtId="0" fontId="1" fillId="0" borderId="0" xfId="0" applyFont="1" applyAlignment="1">
      <alignment horizontal="left"/>
    </xf>
    <xf numFmtId="3" fontId="1" fillId="0" borderId="0" xfId="0" applyNumberFormat="1" applyFont="1" applyAlignment="1"/>
    <xf numFmtId="3" fontId="1" fillId="0" borderId="0" xfId="0" applyNumberFormat="1" applyFont="1" applyAlignment="1">
      <alignment horizontal="right"/>
    </xf>
    <xf numFmtId="0" fontId="2" fillId="0" borderId="0" xfId="0" applyFont="1" applyAlignment="1">
      <alignment horizontal="right"/>
    </xf>
    <xf numFmtId="0" fontId="1" fillId="0" borderId="0" xfId="0" applyFont="1" applyAlignment="1">
      <alignment horizontal="right"/>
    </xf>
    <xf numFmtId="0" fontId="3" fillId="0" borderId="0" xfId="0" applyFont="1" applyAlignment="1"/>
    <xf numFmtId="0" fontId="2" fillId="0" borderId="0" xfId="0" applyFont="1" applyAlignment="1"/>
    <xf numFmtId="0" fontId="2" fillId="0" borderId="0" xfId="0" applyFont="1" applyAlignment="1">
      <alignment horizontal="right"/>
    </xf>
    <xf numFmtId="164" fontId="1" fillId="0" borderId="0" xfId="0" applyNumberFormat="1" applyFont="1" applyAlignment="1"/>
    <xf numFmtId="0" fontId="1" fillId="0" borderId="1" xfId="0" applyFont="1" applyBorder="1"/>
    <xf numFmtId="0" fontId="1" fillId="0" borderId="1" xfId="0" applyFont="1" applyBorder="1" applyAlignment="1"/>
    <xf numFmtId="0" fontId="2" fillId="0" borderId="0" xfId="0" applyFont="1" applyAlignment="1"/>
    <xf numFmtId="0" fontId="2" fillId="0" borderId="0" xfId="0" applyFont="1" applyAlignment="1"/>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4" fillId="0" borderId="0" xfId="0" applyFont="1" applyAlignment="1"/>
    <xf numFmtId="0" fontId="5" fillId="0" borderId="0" xfId="0" applyFont="1" applyAlignment="1"/>
    <xf numFmtId="0" fontId="4" fillId="0" borderId="0" xfId="0" applyFont="1" applyAlignment="1">
      <alignment wrapText="1"/>
    </xf>
    <xf numFmtId="167"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60"/>
  <sheetViews>
    <sheetView workbookViewId="0"/>
  </sheetViews>
  <sheetFormatPr defaultColWidth="14.453125" defaultRowHeight="15.75" customHeight="1" x14ac:dyDescent="0.25"/>
  <cols>
    <col min="1" max="1" width="18.7265625" customWidth="1"/>
    <col min="4" max="4" width="17" customWidth="1"/>
    <col min="5" max="5" width="21.26953125" customWidth="1"/>
    <col min="6" max="6" width="20.7265625" customWidth="1"/>
    <col min="7" max="7" width="20.54296875" customWidth="1"/>
    <col min="8" max="8" width="35" customWidth="1"/>
    <col min="9" max="9" width="20.54296875" customWidth="1"/>
    <col min="10" max="11" width="26.08984375" customWidth="1"/>
    <col min="12" max="14" width="22.81640625" customWidth="1"/>
    <col min="15" max="15" width="21" customWidth="1"/>
    <col min="16" max="18" width="20" customWidth="1"/>
    <col min="19" max="19" width="23.08984375" customWidth="1"/>
    <col min="20" max="20" width="17.54296875" customWidth="1"/>
    <col min="21" max="22" width="16.81640625" customWidth="1"/>
  </cols>
  <sheetData>
    <row r="1" spans="1:23" ht="12.5" x14ac:dyDescent="0.25">
      <c r="A1" s="1" t="s">
        <v>0</v>
      </c>
    </row>
    <row r="2" spans="1:23" ht="12.5" x14ac:dyDescent="0.25">
      <c r="B2" s="1" t="s">
        <v>2</v>
      </c>
      <c r="C2" s="1"/>
      <c r="D2" s="1" t="s">
        <v>3</v>
      </c>
      <c r="E2" s="1"/>
      <c r="F2" s="1" t="s">
        <v>4</v>
      </c>
      <c r="G2" s="1" t="s">
        <v>5</v>
      </c>
      <c r="H2" s="1"/>
      <c r="I2" s="1"/>
      <c r="J2" s="1" t="s">
        <v>6</v>
      </c>
      <c r="K2" s="1"/>
      <c r="L2" s="1"/>
      <c r="M2" s="1"/>
      <c r="N2" s="1"/>
      <c r="Q2" s="1"/>
      <c r="R2" s="1"/>
    </row>
    <row r="3" spans="1:23" ht="12.5" x14ac:dyDescent="0.25">
      <c r="B3" s="1" t="s">
        <v>7</v>
      </c>
      <c r="C3" s="1"/>
      <c r="D3" s="1" t="s">
        <v>8</v>
      </c>
      <c r="E3" s="1"/>
      <c r="F3" s="1" t="s">
        <v>9</v>
      </c>
      <c r="G3" s="1" t="s">
        <v>10</v>
      </c>
      <c r="H3" s="1"/>
      <c r="I3" s="1" t="s">
        <v>11</v>
      </c>
      <c r="J3" s="1" t="s">
        <v>12</v>
      </c>
      <c r="K3" s="1"/>
      <c r="L3" s="1"/>
      <c r="M3" s="1"/>
      <c r="N3" s="1"/>
      <c r="Q3" s="1"/>
      <c r="R3" s="1"/>
    </row>
    <row r="4" spans="1:23" ht="25" x14ac:dyDescent="0.25">
      <c r="B4" s="1" t="s">
        <v>13</v>
      </c>
      <c r="C4" s="1"/>
      <c r="D4" s="1" t="s">
        <v>14</v>
      </c>
      <c r="E4" s="1"/>
      <c r="F4" s="1" t="s">
        <v>15</v>
      </c>
      <c r="G4" s="1" t="s">
        <v>16</v>
      </c>
      <c r="H4" s="1"/>
      <c r="I4" s="1"/>
      <c r="J4" s="2" t="s">
        <v>17</v>
      </c>
      <c r="K4" s="2"/>
      <c r="L4" s="2"/>
      <c r="M4" s="2"/>
      <c r="N4" s="2"/>
      <c r="Q4" s="1"/>
      <c r="R4" s="1"/>
    </row>
    <row r="5" spans="1:23" ht="25" x14ac:dyDescent="0.25">
      <c r="B5" s="1" t="s">
        <v>18</v>
      </c>
      <c r="C5" s="1"/>
      <c r="D5" s="1" t="s">
        <v>14</v>
      </c>
      <c r="E5" s="1"/>
      <c r="F5" s="1" t="s">
        <v>15</v>
      </c>
      <c r="G5" s="1" t="s">
        <v>16</v>
      </c>
      <c r="H5" s="1"/>
      <c r="I5" s="1"/>
      <c r="J5" s="2" t="s">
        <v>19</v>
      </c>
      <c r="K5" s="2"/>
      <c r="L5" s="2"/>
      <c r="M5" s="2"/>
      <c r="N5" s="2"/>
      <c r="Q5" s="1"/>
      <c r="R5" s="1"/>
    </row>
    <row r="6" spans="1:23" ht="37.5" x14ac:dyDescent="0.25">
      <c r="B6" s="1"/>
      <c r="E6" s="2" t="s">
        <v>20</v>
      </c>
    </row>
    <row r="7" spans="1:23" ht="50" x14ac:dyDescent="0.25">
      <c r="A7" s="1" t="s">
        <v>21</v>
      </c>
      <c r="D7" s="1" t="s">
        <v>22</v>
      </c>
      <c r="F7" s="2" t="s">
        <v>23</v>
      </c>
      <c r="J7" s="1" t="s">
        <v>24</v>
      </c>
      <c r="K7" s="1" t="s">
        <v>25</v>
      </c>
      <c r="O7" s="1" t="s">
        <v>26</v>
      </c>
      <c r="P7" s="1" t="s">
        <v>27</v>
      </c>
      <c r="Q7" s="1" t="s">
        <v>26</v>
      </c>
      <c r="R7" s="1" t="s">
        <v>28</v>
      </c>
      <c r="S7" s="1" t="s">
        <v>28</v>
      </c>
      <c r="T7" s="1" t="s">
        <v>27</v>
      </c>
    </row>
    <row r="8" spans="1:23" ht="12.5" x14ac:dyDescent="0.25">
      <c r="B8" s="1" t="s">
        <v>29</v>
      </c>
      <c r="C8" s="1" t="s">
        <v>30</v>
      </c>
      <c r="D8" s="1" t="s">
        <v>31</v>
      </c>
      <c r="E8" s="1" t="s">
        <v>32</v>
      </c>
      <c r="F8" s="1" t="s">
        <v>33</v>
      </c>
      <c r="G8" s="1" t="s">
        <v>6</v>
      </c>
      <c r="H8" s="1" t="s">
        <v>34</v>
      </c>
      <c r="I8" s="1"/>
      <c r="J8" s="2" t="s">
        <v>35</v>
      </c>
      <c r="K8" s="2" t="s">
        <v>36</v>
      </c>
      <c r="L8" s="1" t="s">
        <v>37</v>
      </c>
      <c r="M8" s="1" t="s">
        <v>38</v>
      </c>
      <c r="N8" s="1" t="s">
        <v>39</v>
      </c>
      <c r="O8" s="1" t="s">
        <v>40</v>
      </c>
      <c r="P8" s="2" t="s">
        <v>41</v>
      </c>
      <c r="Q8" s="2" t="s">
        <v>42</v>
      </c>
      <c r="R8" s="1" t="s">
        <v>1</v>
      </c>
      <c r="S8" s="1" t="s">
        <v>43</v>
      </c>
      <c r="T8" s="2" t="s">
        <v>44</v>
      </c>
      <c r="W8" s="1" t="s">
        <v>45</v>
      </c>
    </row>
    <row r="9" spans="1:23" ht="37.5" x14ac:dyDescent="0.25">
      <c r="A9" s="2" t="s">
        <v>46</v>
      </c>
      <c r="B9" s="1">
        <v>1</v>
      </c>
      <c r="C9" s="1" t="s">
        <v>47</v>
      </c>
      <c r="D9" s="1" t="s">
        <v>48</v>
      </c>
      <c r="F9" s="1" t="s">
        <v>49</v>
      </c>
      <c r="G9" s="1" t="s">
        <v>50</v>
      </c>
      <c r="H9" s="2" t="s">
        <v>51</v>
      </c>
      <c r="I9" s="1" t="s">
        <v>52</v>
      </c>
      <c r="J9" s="1">
        <v>32</v>
      </c>
      <c r="K9" s="1" t="s">
        <v>53</v>
      </c>
      <c r="L9" s="1" t="s">
        <v>54</v>
      </c>
      <c r="M9" s="1" t="s">
        <v>55</v>
      </c>
      <c r="N9" s="1"/>
      <c r="W9" s="1" t="s">
        <v>45</v>
      </c>
    </row>
    <row r="10" spans="1:23" ht="12.5" x14ac:dyDescent="0.25">
      <c r="A10" s="1" t="s">
        <v>45</v>
      </c>
      <c r="C10" s="1" t="s">
        <v>56</v>
      </c>
      <c r="D10" s="1" t="s">
        <v>48</v>
      </c>
      <c r="F10" s="1" t="s">
        <v>49</v>
      </c>
      <c r="G10" s="1" t="s">
        <v>50</v>
      </c>
      <c r="H10" s="1"/>
      <c r="I10" s="1" t="s">
        <v>57</v>
      </c>
      <c r="J10" s="1">
        <v>149</v>
      </c>
      <c r="K10" s="1" t="s">
        <v>58</v>
      </c>
      <c r="L10" s="1" t="s">
        <v>59</v>
      </c>
      <c r="M10" s="1"/>
      <c r="N10" s="1"/>
    </row>
    <row r="11" spans="1:23" ht="12.5" x14ac:dyDescent="0.25">
      <c r="C11" s="1" t="s">
        <v>60</v>
      </c>
      <c r="D11" s="1" t="s">
        <v>48</v>
      </c>
      <c r="F11" s="1" t="s">
        <v>49</v>
      </c>
      <c r="G11" s="1" t="s">
        <v>50</v>
      </c>
      <c r="H11" s="1"/>
      <c r="I11" s="1" t="s">
        <v>61</v>
      </c>
      <c r="J11" s="1">
        <v>183</v>
      </c>
      <c r="K11" s="1" t="s">
        <v>62</v>
      </c>
      <c r="L11" s="1" t="s">
        <v>63</v>
      </c>
      <c r="M11" s="1"/>
      <c r="N11" s="1"/>
    </row>
    <row r="12" spans="1:23" ht="12.5" x14ac:dyDescent="0.25">
      <c r="C12" s="1" t="s">
        <v>64</v>
      </c>
      <c r="D12" s="1" t="s">
        <v>48</v>
      </c>
      <c r="F12" s="1" t="s">
        <v>49</v>
      </c>
      <c r="G12" s="1" t="s">
        <v>50</v>
      </c>
      <c r="H12" s="1"/>
      <c r="I12" s="1" t="s">
        <v>65</v>
      </c>
      <c r="J12" s="1">
        <v>294</v>
      </c>
      <c r="K12" s="1" t="s">
        <v>66</v>
      </c>
      <c r="L12" s="1" t="s">
        <v>63</v>
      </c>
      <c r="M12" s="1"/>
      <c r="N12" s="1"/>
    </row>
    <row r="13" spans="1:23" ht="25" x14ac:dyDescent="0.25">
      <c r="B13" s="1">
        <v>2</v>
      </c>
      <c r="C13" s="1" t="s">
        <v>47</v>
      </c>
      <c r="D13" s="1" t="s">
        <v>67</v>
      </c>
      <c r="F13" s="1" t="s">
        <v>49</v>
      </c>
      <c r="G13" s="1">
        <v>360</v>
      </c>
      <c r="H13" s="2"/>
      <c r="I13" s="2" t="s">
        <v>45</v>
      </c>
      <c r="L13" s="1" t="s">
        <v>68</v>
      </c>
      <c r="M13" s="1"/>
      <c r="N13" s="1"/>
    </row>
    <row r="14" spans="1:23" ht="50" x14ac:dyDescent="0.25">
      <c r="C14" s="1" t="s">
        <v>56</v>
      </c>
      <c r="D14" s="1" t="s">
        <v>67</v>
      </c>
      <c r="F14" s="1" t="s">
        <v>49</v>
      </c>
      <c r="G14" s="1">
        <v>360</v>
      </c>
      <c r="H14" s="1"/>
      <c r="I14" s="1"/>
      <c r="J14" s="2" t="s">
        <v>69</v>
      </c>
      <c r="K14" s="3"/>
    </row>
    <row r="15" spans="1:23" ht="50" x14ac:dyDescent="0.25">
      <c r="C15" s="1" t="s">
        <v>60</v>
      </c>
      <c r="D15" s="1" t="s">
        <v>67</v>
      </c>
      <c r="F15" s="1" t="s">
        <v>49</v>
      </c>
      <c r="G15" s="1">
        <v>360</v>
      </c>
      <c r="H15" s="1"/>
      <c r="I15" s="1"/>
      <c r="J15" s="2" t="s">
        <v>70</v>
      </c>
    </row>
    <row r="16" spans="1:23" ht="50" x14ac:dyDescent="0.25">
      <c r="B16" s="1"/>
      <c r="C16" s="1" t="s">
        <v>64</v>
      </c>
      <c r="D16" s="1" t="s">
        <v>67</v>
      </c>
      <c r="F16" s="1" t="s">
        <v>49</v>
      </c>
      <c r="G16" s="1">
        <v>360</v>
      </c>
      <c r="H16" s="1"/>
      <c r="I16" s="1"/>
      <c r="J16" s="2" t="s">
        <v>71</v>
      </c>
      <c r="K16" s="3" t="s">
        <v>72</v>
      </c>
    </row>
    <row r="17" spans="2:25" ht="25" x14ac:dyDescent="0.25">
      <c r="B17" s="1">
        <v>3</v>
      </c>
      <c r="C17" s="1" t="s">
        <v>47</v>
      </c>
      <c r="D17" s="1" t="s">
        <v>73</v>
      </c>
      <c r="F17" s="4" t="s">
        <v>74</v>
      </c>
      <c r="G17" s="5" t="s">
        <v>81</v>
      </c>
      <c r="H17" s="2" t="s">
        <v>89</v>
      </c>
      <c r="I17" s="1"/>
    </row>
    <row r="18" spans="2:25" ht="12.5" x14ac:dyDescent="0.25">
      <c r="B18" s="1"/>
      <c r="C18" s="1" t="s">
        <v>56</v>
      </c>
      <c r="D18" s="1" t="s">
        <v>73</v>
      </c>
      <c r="F18" s="1" t="s">
        <v>74</v>
      </c>
      <c r="G18" s="5" t="s">
        <v>81</v>
      </c>
      <c r="H18" s="1"/>
      <c r="I18" s="1"/>
    </row>
    <row r="19" spans="2:25" ht="12.5" x14ac:dyDescent="0.25">
      <c r="C19" s="1" t="s">
        <v>60</v>
      </c>
      <c r="D19" s="1" t="s">
        <v>73</v>
      </c>
      <c r="F19" s="1" t="s">
        <v>74</v>
      </c>
      <c r="G19" s="5" t="s">
        <v>81</v>
      </c>
      <c r="H19" s="1"/>
      <c r="I19" s="1"/>
    </row>
    <row r="20" spans="2:25" ht="12.5" x14ac:dyDescent="0.25">
      <c r="C20" s="1" t="s">
        <v>64</v>
      </c>
      <c r="D20" s="1" t="s">
        <v>73</v>
      </c>
      <c r="F20" s="1" t="s">
        <v>74</v>
      </c>
      <c r="G20" s="5" t="s">
        <v>81</v>
      </c>
      <c r="H20" s="1"/>
      <c r="I20" s="1"/>
    </row>
    <row r="21" spans="2:25" ht="25" x14ac:dyDescent="0.25">
      <c r="B21" s="1">
        <v>4</v>
      </c>
      <c r="C21" s="1" t="s">
        <v>47</v>
      </c>
      <c r="D21" s="1" t="s">
        <v>98</v>
      </c>
      <c r="F21" s="1" t="s">
        <v>99</v>
      </c>
      <c r="G21" s="6" t="s">
        <v>100</v>
      </c>
      <c r="H21" s="2" t="s">
        <v>101</v>
      </c>
      <c r="I21" s="1"/>
    </row>
    <row r="22" spans="2:25" ht="12.5" x14ac:dyDescent="0.25">
      <c r="C22" s="1" t="s">
        <v>56</v>
      </c>
      <c r="D22" s="1" t="s">
        <v>98</v>
      </c>
      <c r="F22" s="1" t="s">
        <v>99</v>
      </c>
      <c r="G22" s="6" t="s">
        <v>100</v>
      </c>
      <c r="H22" s="1"/>
      <c r="I22" s="1"/>
    </row>
    <row r="23" spans="2:25" ht="12.5" x14ac:dyDescent="0.25">
      <c r="C23" s="1" t="s">
        <v>60</v>
      </c>
      <c r="D23" s="1" t="s">
        <v>98</v>
      </c>
      <c r="F23" s="1" t="s">
        <v>99</v>
      </c>
      <c r="G23" s="6" t="s">
        <v>100</v>
      </c>
      <c r="H23" s="1"/>
      <c r="I23" s="1"/>
    </row>
    <row r="24" spans="2:25" ht="15" customHeight="1" x14ac:dyDescent="0.25">
      <c r="C24" s="1" t="s">
        <v>64</v>
      </c>
      <c r="D24" s="1" t="s">
        <v>98</v>
      </c>
      <c r="F24" s="1" t="s">
        <v>99</v>
      </c>
      <c r="G24" s="6" t="s">
        <v>100</v>
      </c>
      <c r="H24" s="1"/>
      <c r="I24" s="1"/>
      <c r="W24" s="2" t="s">
        <v>102</v>
      </c>
      <c r="Y24" s="1" t="s">
        <v>103</v>
      </c>
    </row>
    <row r="25" spans="2:25" ht="12.5" x14ac:dyDescent="0.25">
      <c r="B25" s="1">
        <v>5</v>
      </c>
      <c r="C25" s="1" t="s">
        <v>47</v>
      </c>
      <c r="D25" s="1" t="s">
        <v>73</v>
      </c>
      <c r="F25" s="1" t="s">
        <v>49</v>
      </c>
      <c r="G25" s="1">
        <v>1</v>
      </c>
    </row>
    <row r="26" spans="2:25" ht="13.5" customHeight="1" x14ac:dyDescent="0.25">
      <c r="C26" s="1" t="s">
        <v>56</v>
      </c>
      <c r="D26" s="1" t="s">
        <v>73</v>
      </c>
      <c r="F26" s="1" t="s">
        <v>49</v>
      </c>
      <c r="G26" s="1">
        <v>1</v>
      </c>
      <c r="W26" s="2" t="s">
        <v>104</v>
      </c>
      <c r="Y26" s="2" t="s">
        <v>105</v>
      </c>
    </row>
    <row r="27" spans="2:25" ht="16.5" customHeight="1" x14ac:dyDescent="0.25">
      <c r="C27" s="1" t="s">
        <v>60</v>
      </c>
      <c r="D27" s="1" t="s">
        <v>73</v>
      </c>
      <c r="F27" s="1" t="s">
        <v>49</v>
      </c>
      <c r="G27" s="1">
        <v>1</v>
      </c>
      <c r="W27" s="2" t="s">
        <v>106</v>
      </c>
    </row>
    <row r="28" spans="2:25" ht="12.5" x14ac:dyDescent="0.25">
      <c r="C28" s="1" t="s">
        <v>64</v>
      </c>
      <c r="D28" s="1" t="s">
        <v>73</v>
      </c>
      <c r="F28" s="1" t="s">
        <v>49</v>
      </c>
      <c r="G28" s="1">
        <v>1</v>
      </c>
    </row>
    <row r="29" spans="2:25" ht="12.5" x14ac:dyDescent="0.25">
      <c r="B29" s="1">
        <v>6</v>
      </c>
      <c r="C29" s="1" t="s">
        <v>47</v>
      </c>
      <c r="D29" s="1" t="s">
        <v>48</v>
      </c>
      <c r="F29" s="1" t="s">
        <v>49</v>
      </c>
      <c r="G29" s="1" t="s">
        <v>50</v>
      </c>
    </row>
    <row r="30" spans="2:25" ht="12.5" x14ac:dyDescent="0.25">
      <c r="C30" s="1" t="s">
        <v>56</v>
      </c>
      <c r="D30" s="1" t="s">
        <v>48</v>
      </c>
      <c r="F30" s="1" t="s">
        <v>49</v>
      </c>
      <c r="G30" s="1" t="s">
        <v>50</v>
      </c>
    </row>
    <row r="31" spans="2:25" ht="12.5" x14ac:dyDescent="0.25">
      <c r="C31" s="1" t="s">
        <v>60</v>
      </c>
      <c r="D31" s="1" t="s">
        <v>48</v>
      </c>
      <c r="F31" s="1" t="s">
        <v>49</v>
      </c>
      <c r="G31" s="1" t="s">
        <v>50</v>
      </c>
    </row>
    <row r="32" spans="2:25" ht="12.5" x14ac:dyDescent="0.25">
      <c r="C32" s="1" t="s">
        <v>64</v>
      </c>
      <c r="D32" s="1" t="s">
        <v>48</v>
      </c>
      <c r="F32" s="1" t="s">
        <v>49</v>
      </c>
      <c r="G32" s="1" t="s">
        <v>50</v>
      </c>
    </row>
    <row r="33" spans="1:18" ht="12.5" x14ac:dyDescent="0.25">
      <c r="B33" s="1">
        <v>7</v>
      </c>
      <c r="C33" s="1" t="s">
        <v>47</v>
      </c>
      <c r="D33" s="1" t="s">
        <v>107</v>
      </c>
      <c r="F33" s="1" t="s">
        <v>99</v>
      </c>
      <c r="G33" s="8" t="s">
        <v>100</v>
      </c>
    </row>
    <row r="34" spans="1:18" ht="12.5" x14ac:dyDescent="0.25">
      <c r="C34" s="1" t="s">
        <v>56</v>
      </c>
      <c r="D34" s="1" t="s">
        <v>107</v>
      </c>
      <c r="F34" s="1" t="s">
        <v>99</v>
      </c>
      <c r="G34" s="8" t="s">
        <v>100</v>
      </c>
    </row>
    <row r="35" spans="1:18" ht="12.5" x14ac:dyDescent="0.25">
      <c r="C35" s="1" t="s">
        <v>60</v>
      </c>
      <c r="D35" s="1" t="s">
        <v>107</v>
      </c>
      <c r="F35" s="1" t="s">
        <v>99</v>
      </c>
      <c r="G35" s="8" t="s">
        <v>100</v>
      </c>
    </row>
    <row r="36" spans="1:18" ht="12.5" x14ac:dyDescent="0.25">
      <c r="C36" s="1" t="s">
        <v>64</v>
      </c>
      <c r="D36" s="1" t="s">
        <v>107</v>
      </c>
      <c r="F36" s="1" t="s">
        <v>99</v>
      </c>
      <c r="G36" s="8" t="s">
        <v>100</v>
      </c>
    </row>
    <row r="39" spans="1:18" ht="13" x14ac:dyDescent="0.3">
      <c r="A39" s="9" t="s">
        <v>109</v>
      </c>
    </row>
    <row r="40" spans="1:18" ht="125" x14ac:dyDescent="0.25">
      <c r="A40" s="1" t="s">
        <v>1</v>
      </c>
      <c r="B40" s="2" t="s">
        <v>110</v>
      </c>
      <c r="P40" s="2" t="s">
        <v>111</v>
      </c>
      <c r="Q40" s="2"/>
      <c r="R40" s="2"/>
    </row>
    <row r="41" spans="1:18" ht="50" x14ac:dyDescent="0.25">
      <c r="A41" s="1" t="s">
        <v>112</v>
      </c>
      <c r="B41" s="2" t="s">
        <v>113</v>
      </c>
    </row>
    <row r="42" spans="1:18" ht="62.5" x14ac:dyDescent="0.25">
      <c r="A42" s="1" t="s">
        <v>114</v>
      </c>
      <c r="B42" s="2" t="s">
        <v>115</v>
      </c>
    </row>
    <row r="43" spans="1:18" ht="162.5" x14ac:dyDescent="0.25">
      <c r="A43" s="1" t="s">
        <v>6</v>
      </c>
      <c r="B43" s="2" t="s">
        <v>116</v>
      </c>
    </row>
    <row r="44" spans="1:18" ht="62.5" x14ac:dyDescent="0.25">
      <c r="A44" s="1" t="s">
        <v>117</v>
      </c>
      <c r="B44" s="2" t="s">
        <v>118</v>
      </c>
    </row>
    <row r="45" spans="1:18" ht="112.5" x14ac:dyDescent="0.25">
      <c r="A45" s="1" t="s">
        <v>119</v>
      </c>
      <c r="B45" s="2" t="s">
        <v>120</v>
      </c>
    </row>
    <row r="47" spans="1:18" ht="12.5" x14ac:dyDescent="0.25">
      <c r="A47" s="1" t="s">
        <v>121</v>
      </c>
      <c r="B47" s="1" t="s">
        <v>45</v>
      </c>
    </row>
    <row r="48" spans="1:18" ht="12.5" x14ac:dyDescent="0.25">
      <c r="B48" s="1" t="s">
        <v>122</v>
      </c>
      <c r="C48" s="1"/>
      <c r="D48" s="1" t="s">
        <v>84</v>
      </c>
      <c r="E48" s="1"/>
      <c r="F48" s="1"/>
      <c r="G48" s="1"/>
      <c r="H48" s="1"/>
      <c r="I48" s="1"/>
    </row>
    <row r="49" spans="1:19" ht="25" x14ac:dyDescent="0.25">
      <c r="C49" s="2"/>
      <c r="D49" s="2" t="s">
        <v>123</v>
      </c>
      <c r="E49" s="2"/>
      <c r="F49" s="2"/>
      <c r="G49" s="2"/>
      <c r="H49" s="2"/>
      <c r="I49" s="2"/>
      <c r="J49" s="2"/>
      <c r="K49" s="2"/>
      <c r="L49" s="2"/>
      <c r="M49" s="2"/>
      <c r="N49" s="2"/>
      <c r="O49" s="2" t="s">
        <v>124</v>
      </c>
    </row>
    <row r="50" spans="1:19" ht="25" x14ac:dyDescent="0.25">
      <c r="C50" s="2"/>
      <c r="D50" s="2" t="s">
        <v>126</v>
      </c>
      <c r="E50" s="2"/>
      <c r="F50" s="2"/>
      <c r="G50" s="2"/>
      <c r="H50" s="2"/>
      <c r="I50" s="2"/>
      <c r="J50" s="2"/>
      <c r="K50" s="2"/>
      <c r="L50" s="2"/>
      <c r="M50" s="2"/>
      <c r="N50" s="2"/>
      <c r="O50" s="2" t="s">
        <v>124</v>
      </c>
    </row>
    <row r="51" spans="1:19" ht="12.5" x14ac:dyDescent="0.25">
      <c r="J51" s="1"/>
      <c r="K51" s="1"/>
      <c r="L51" s="1"/>
      <c r="M51" s="1"/>
      <c r="N51" s="1"/>
      <c r="O51" s="1" t="s">
        <v>127</v>
      </c>
      <c r="P51" s="1" t="s">
        <v>128</v>
      </c>
      <c r="Q51" s="1"/>
      <c r="R51" s="1"/>
      <c r="S51" s="1" t="s">
        <v>129</v>
      </c>
    </row>
    <row r="52" spans="1:19" ht="12.5" x14ac:dyDescent="0.25">
      <c r="A52" s="1" t="s">
        <v>130</v>
      </c>
    </row>
    <row r="53" spans="1:19" ht="12.5" x14ac:dyDescent="0.25">
      <c r="B53" s="1" t="s">
        <v>131</v>
      </c>
      <c r="C53" s="1"/>
      <c r="D53" s="1" t="s">
        <v>84</v>
      </c>
      <c r="E53" s="1"/>
      <c r="F53" s="1"/>
      <c r="G53" s="1"/>
      <c r="H53" s="1"/>
      <c r="I53" s="1"/>
    </row>
    <row r="54" spans="1:19" ht="25" x14ac:dyDescent="0.25">
      <c r="C54" s="2"/>
      <c r="D54" s="2" t="s">
        <v>123</v>
      </c>
      <c r="E54" s="2"/>
      <c r="F54" s="2"/>
      <c r="G54" s="2"/>
      <c r="H54" s="2"/>
      <c r="I54" s="2"/>
      <c r="J54" s="2"/>
      <c r="K54" s="2"/>
      <c r="L54" s="2"/>
      <c r="M54" s="2"/>
      <c r="N54" s="2"/>
      <c r="O54" s="2" t="s">
        <v>124</v>
      </c>
    </row>
    <row r="55" spans="1:19" ht="25" x14ac:dyDescent="0.25">
      <c r="C55" s="2"/>
      <c r="D55" s="2" t="s">
        <v>126</v>
      </c>
      <c r="E55" s="2"/>
      <c r="F55" s="2"/>
      <c r="G55" s="2"/>
      <c r="H55" s="2"/>
      <c r="I55" s="2"/>
      <c r="J55" s="2"/>
      <c r="K55" s="2"/>
      <c r="L55" s="2"/>
      <c r="M55" s="2"/>
      <c r="N55" s="2"/>
      <c r="O55" s="2" t="s">
        <v>124</v>
      </c>
    </row>
    <row r="56" spans="1:19" ht="12.5" x14ac:dyDescent="0.25">
      <c r="J56" s="1"/>
      <c r="K56" s="1"/>
      <c r="L56" s="1"/>
      <c r="M56" s="1"/>
      <c r="N56" s="1"/>
      <c r="O56" s="1" t="s">
        <v>127</v>
      </c>
      <c r="P56" s="1" t="s">
        <v>128</v>
      </c>
      <c r="Q56" s="1"/>
      <c r="R56" s="1"/>
      <c r="S56" s="1" t="s">
        <v>129</v>
      </c>
    </row>
    <row r="57" spans="1:19" ht="12.5" x14ac:dyDescent="0.25">
      <c r="B57" s="1" t="s">
        <v>133</v>
      </c>
      <c r="C57" s="1"/>
      <c r="D57" s="1" t="s">
        <v>84</v>
      </c>
      <c r="E57" s="1"/>
      <c r="F57" s="1"/>
      <c r="G57" s="1"/>
      <c r="H57" s="1"/>
      <c r="I57" s="1"/>
    </row>
    <row r="58" spans="1:19" ht="25" x14ac:dyDescent="0.25">
      <c r="C58" s="2"/>
      <c r="D58" s="2" t="s">
        <v>123</v>
      </c>
      <c r="E58" s="2"/>
      <c r="F58" s="2"/>
      <c r="G58" s="2"/>
      <c r="H58" s="2"/>
      <c r="I58" s="2"/>
      <c r="J58" s="2"/>
      <c r="K58" s="2"/>
      <c r="L58" s="2"/>
      <c r="M58" s="2"/>
      <c r="N58" s="2"/>
      <c r="O58" s="2" t="s">
        <v>124</v>
      </c>
    </row>
    <row r="59" spans="1:19" ht="25" x14ac:dyDescent="0.25">
      <c r="C59" s="2"/>
      <c r="D59" s="2" t="s">
        <v>126</v>
      </c>
      <c r="E59" s="2"/>
      <c r="F59" s="2"/>
      <c r="G59" s="2"/>
      <c r="H59" s="2"/>
      <c r="I59" s="2"/>
      <c r="J59" s="2"/>
      <c r="K59" s="2"/>
      <c r="L59" s="2"/>
      <c r="M59" s="2"/>
      <c r="N59" s="2"/>
      <c r="O59" s="2" t="s">
        <v>124</v>
      </c>
    </row>
    <row r="60" spans="1:19" ht="12.5" x14ac:dyDescent="0.25">
      <c r="J60" s="1"/>
      <c r="K60" s="1"/>
      <c r="L60" s="1"/>
      <c r="M60" s="1"/>
      <c r="N60" s="1"/>
      <c r="O60" s="1" t="s">
        <v>127</v>
      </c>
      <c r="P60" s="1" t="s">
        <v>128</v>
      </c>
      <c r="Q60" s="1"/>
      <c r="R60" s="1"/>
      <c r="S60" s="1" t="s">
        <v>129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F111"/>
  <sheetViews>
    <sheetView workbookViewId="0">
      <selection activeCell="H15" sqref="H15"/>
    </sheetView>
  </sheetViews>
  <sheetFormatPr defaultColWidth="14.453125" defaultRowHeight="15.75" customHeight="1" x14ac:dyDescent="0.25"/>
  <cols>
    <col min="6" max="6" width="17" customWidth="1"/>
  </cols>
  <sheetData>
    <row r="2" spans="1:6" ht="15.75" customHeight="1" x14ac:dyDescent="0.25">
      <c r="A2" s="13"/>
      <c r="B2" s="14" t="s">
        <v>146</v>
      </c>
      <c r="C2" s="13"/>
      <c r="D2" s="13"/>
      <c r="E2" s="13"/>
      <c r="F2" s="13"/>
    </row>
    <row r="3" spans="1:6" ht="15.75" customHeight="1" x14ac:dyDescent="0.25">
      <c r="A3" s="13"/>
      <c r="B3" s="14" t="s">
        <v>147</v>
      </c>
      <c r="C3" s="14" t="s">
        <v>148</v>
      </c>
      <c r="D3" s="14" t="s">
        <v>149</v>
      </c>
      <c r="E3" s="14" t="s">
        <v>150</v>
      </c>
      <c r="F3" s="14" t="s">
        <v>151</v>
      </c>
    </row>
    <row r="4" spans="1:6" ht="15.75" customHeight="1" x14ac:dyDescent="0.25">
      <c r="A4" s="13"/>
      <c r="B4" s="13"/>
      <c r="C4" s="13"/>
      <c r="D4" s="13"/>
      <c r="E4" s="13"/>
      <c r="F4" s="13"/>
    </row>
    <row r="5" spans="1:6" ht="15.75" customHeight="1" x14ac:dyDescent="0.25">
      <c r="A5" s="14" t="s">
        <v>152</v>
      </c>
      <c r="B5" s="14">
        <v>3.387</v>
      </c>
      <c r="C5" s="14">
        <v>5212</v>
      </c>
      <c r="D5" s="14">
        <v>5112</v>
      </c>
      <c r="E5" s="13"/>
      <c r="F5" s="13">
        <f t="shared" ref="F5:F7" si="0">B5/C5</f>
        <v>6.4984650805832689E-4</v>
      </c>
    </row>
    <row r="6" spans="1:6" ht="15.75" customHeight="1" x14ac:dyDescent="0.25">
      <c r="A6" s="13"/>
      <c r="B6" s="14">
        <v>3.4129999999999998</v>
      </c>
      <c r="C6" s="14">
        <v>5212</v>
      </c>
      <c r="D6" s="14">
        <v>5112</v>
      </c>
      <c r="E6" s="13"/>
      <c r="F6" s="13">
        <f t="shared" si="0"/>
        <v>6.5483499616270145E-4</v>
      </c>
    </row>
    <row r="7" spans="1:6" ht="15.75" customHeight="1" x14ac:dyDescent="0.25">
      <c r="A7" s="13"/>
      <c r="B7" s="14">
        <v>3.2290000000000001</v>
      </c>
      <c r="C7" s="14">
        <v>5212</v>
      </c>
      <c r="D7" s="14">
        <v>5112</v>
      </c>
      <c r="E7" s="13"/>
      <c r="F7" s="13">
        <f t="shared" si="0"/>
        <v>6.1953184957789717E-4</v>
      </c>
    </row>
    <row r="8" spans="1:6" ht="15.75" customHeight="1" x14ac:dyDescent="0.25">
      <c r="A8" s="13"/>
      <c r="B8" s="13"/>
      <c r="C8" s="13"/>
      <c r="D8" s="13"/>
      <c r="E8" s="13"/>
      <c r="F8" s="13"/>
    </row>
    <row r="9" spans="1:6" ht="15.75" customHeight="1" x14ac:dyDescent="0.25">
      <c r="A9" s="13"/>
      <c r="B9" s="13"/>
      <c r="C9" s="13"/>
      <c r="D9" s="13"/>
      <c r="E9" s="13"/>
      <c r="F9" s="13">
        <f>AVERAGE(F5,F6,F7)</f>
        <v>6.4140445126630854E-4</v>
      </c>
    </row>
    <row r="10" spans="1:6" ht="15.75" customHeight="1" x14ac:dyDescent="0.25">
      <c r="A10" s="13"/>
      <c r="B10" s="13"/>
      <c r="C10" s="13"/>
      <c r="D10" s="13"/>
      <c r="E10" s="13"/>
      <c r="F10" s="13"/>
    </row>
    <row r="11" spans="1:6" ht="15.75" customHeight="1" x14ac:dyDescent="0.25">
      <c r="A11" s="14" t="s">
        <v>153</v>
      </c>
      <c r="B11" s="14">
        <v>1.3959999999999999</v>
      </c>
      <c r="C11" s="14">
        <v>2326</v>
      </c>
      <c r="D11" s="14">
        <v>993</v>
      </c>
      <c r="E11" s="14">
        <v>3236</v>
      </c>
      <c r="F11" s="13">
        <f t="shared" ref="F11:F13" si="1">B11/C11</f>
        <v>6.001719690455718E-4</v>
      </c>
    </row>
    <row r="12" spans="1:6" ht="15.75" customHeight="1" x14ac:dyDescent="0.25">
      <c r="A12" s="13"/>
      <c r="B12" s="14">
        <v>1.657</v>
      </c>
      <c r="C12" s="14">
        <v>3134</v>
      </c>
      <c r="D12" s="14">
        <v>2173</v>
      </c>
      <c r="E12" s="14">
        <v>5191</v>
      </c>
      <c r="F12" s="13">
        <f t="shared" si="1"/>
        <v>5.2871729419272492E-4</v>
      </c>
    </row>
    <row r="13" spans="1:6" ht="15.75" customHeight="1" x14ac:dyDescent="0.25">
      <c r="A13" s="13"/>
      <c r="B13" s="14">
        <v>1.3859999999999999</v>
      </c>
      <c r="C13" s="14">
        <v>2556</v>
      </c>
      <c r="D13" s="14">
        <v>1387</v>
      </c>
      <c r="E13" s="14">
        <v>3859</v>
      </c>
      <c r="F13" s="13">
        <f t="shared" si="1"/>
        <v>5.4225352112676048E-4</v>
      </c>
    </row>
    <row r="14" spans="1:6" ht="15.75" customHeight="1" x14ac:dyDescent="0.25">
      <c r="A14" s="13"/>
      <c r="B14" s="13"/>
      <c r="C14" s="13"/>
      <c r="D14" s="13"/>
      <c r="E14" s="13"/>
      <c r="F14" s="13"/>
    </row>
    <row r="15" spans="1:6" ht="15.75" customHeight="1" x14ac:dyDescent="0.25">
      <c r="A15" s="13"/>
      <c r="B15" s="13"/>
      <c r="C15" s="13"/>
      <c r="D15" s="13"/>
      <c r="E15" s="13"/>
      <c r="F15" s="13">
        <f>AVERAGE(F11,F12,F13)</f>
        <v>5.5704759478835244E-4</v>
      </c>
    </row>
    <row r="16" spans="1:6" ht="15.75" customHeight="1" x14ac:dyDescent="0.25">
      <c r="A16" s="13"/>
      <c r="B16" s="13"/>
      <c r="C16" s="13"/>
      <c r="D16" s="13"/>
      <c r="E16" s="13"/>
      <c r="F16" s="13"/>
    </row>
    <row r="17" spans="1:6" ht="15.75" customHeight="1" x14ac:dyDescent="0.25">
      <c r="A17" s="14" t="s">
        <v>154</v>
      </c>
      <c r="B17" s="14">
        <v>1.8560000000000001</v>
      </c>
      <c r="C17" s="14">
        <v>3485</v>
      </c>
      <c r="D17" s="14">
        <v>798</v>
      </c>
      <c r="E17" s="14">
        <v>4169</v>
      </c>
      <c r="F17" s="13">
        <f t="shared" ref="F17:F19" si="2">B17/C17</f>
        <v>5.3256814921090391E-4</v>
      </c>
    </row>
    <row r="18" spans="1:6" ht="15.75" customHeight="1" x14ac:dyDescent="0.25">
      <c r="A18" s="13"/>
      <c r="B18" s="14">
        <v>2.044</v>
      </c>
      <c r="C18" s="14">
        <v>4705</v>
      </c>
      <c r="D18" s="14">
        <v>990</v>
      </c>
      <c r="E18" s="14">
        <v>5554</v>
      </c>
      <c r="F18" s="13">
        <f t="shared" si="2"/>
        <v>4.3443145589798087E-4</v>
      </c>
    </row>
    <row r="19" spans="1:6" ht="15.75" customHeight="1" x14ac:dyDescent="0.25">
      <c r="A19" s="13"/>
      <c r="B19" s="14">
        <v>1.7949999999999999</v>
      </c>
      <c r="C19" s="14">
        <v>3804</v>
      </c>
      <c r="D19" s="14">
        <v>745</v>
      </c>
      <c r="E19" s="14">
        <v>4431</v>
      </c>
      <c r="F19" s="13">
        <f t="shared" si="2"/>
        <v>4.7187171398527862E-4</v>
      </c>
    </row>
    <row r="20" spans="1:6" ht="15.75" customHeight="1" x14ac:dyDescent="0.25">
      <c r="A20" s="13"/>
      <c r="B20" s="13"/>
      <c r="C20" s="13"/>
      <c r="D20" s="13"/>
      <c r="E20" s="13"/>
      <c r="F20" s="13"/>
    </row>
    <row r="21" spans="1:6" ht="12.5" x14ac:dyDescent="0.25">
      <c r="A21" s="13"/>
      <c r="B21" s="13"/>
      <c r="C21" s="13"/>
      <c r="D21" s="13"/>
      <c r="E21" s="13"/>
      <c r="F21" s="13">
        <f>AVERAGE(F17,F18,F19)</f>
        <v>4.796237730313878E-4</v>
      </c>
    </row>
    <row r="22" spans="1:6" ht="12.5" x14ac:dyDescent="0.25">
      <c r="A22" s="13"/>
      <c r="B22" s="13"/>
      <c r="C22" s="13"/>
      <c r="D22" s="13"/>
      <c r="E22" s="13"/>
      <c r="F22" s="13"/>
    </row>
    <row r="23" spans="1:6" ht="12.5" x14ac:dyDescent="0.25">
      <c r="A23" s="14" t="s">
        <v>155</v>
      </c>
      <c r="B23" s="14">
        <v>1.8220000000000001</v>
      </c>
      <c r="C23" s="14">
        <v>4350</v>
      </c>
      <c r="D23" s="14">
        <v>377</v>
      </c>
      <c r="E23" s="14">
        <v>4610</v>
      </c>
      <c r="F23" s="13">
        <f t="shared" ref="F23:F25" si="3">B23/C23</f>
        <v>4.188505747126437E-4</v>
      </c>
    </row>
    <row r="24" spans="1:6" ht="12.5" x14ac:dyDescent="0.25">
      <c r="A24" s="13"/>
      <c r="B24" s="14">
        <v>1.9179999999999999</v>
      </c>
      <c r="C24" s="14">
        <v>4252</v>
      </c>
      <c r="D24" s="14">
        <v>536</v>
      </c>
      <c r="E24" s="14">
        <v>4664</v>
      </c>
      <c r="F24" s="13">
        <f t="shared" si="3"/>
        <v>4.5108184383819375E-4</v>
      </c>
    </row>
    <row r="25" spans="1:6" ht="12.5" x14ac:dyDescent="0.25">
      <c r="A25" s="13"/>
      <c r="B25" s="14">
        <v>2.2200000000000002</v>
      </c>
      <c r="C25" s="14">
        <v>5161</v>
      </c>
      <c r="D25" s="14">
        <v>743</v>
      </c>
      <c r="E25" s="14">
        <v>5757</v>
      </c>
      <c r="F25" s="13">
        <f t="shared" si="3"/>
        <v>4.3014919589226899E-4</v>
      </c>
    </row>
    <row r="26" spans="1:6" ht="12.5" x14ac:dyDescent="0.25">
      <c r="A26" s="13"/>
      <c r="B26" s="13"/>
      <c r="C26" s="13"/>
      <c r="D26" s="13"/>
      <c r="E26" s="13"/>
      <c r="F26" s="13"/>
    </row>
    <row r="27" spans="1:6" ht="12.5" x14ac:dyDescent="0.25">
      <c r="A27" s="13"/>
      <c r="B27" s="13"/>
      <c r="C27" s="13"/>
      <c r="D27" s="13"/>
      <c r="E27" s="13"/>
      <c r="F27" s="13">
        <f>AVERAGE(F23,F24,F25)</f>
        <v>4.3336053814770217E-4</v>
      </c>
    </row>
    <row r="32" spans="1:6" ht="12.5" x14ac:dyDescent="0.25">
      <c r="A32" s="13"/>
      <c r="B32" s="14" t="s">
        <v>156</v>
      </c>
      <c r="C32" s="13"/>
      <c r="D32" s="13"/>
      <c r="E32" s="13"/>
      <c r="F32" s="13"/>
    </row>
    <row r="33" spans="1:6" ht="12.5" x14ac:dyDescent="0.25">
      <c r="A33" s="13"/>
      <c r="B33" s="14" t="s">
        <v>147</v>
      </c>
      <c r="C33" s="14" t="s">
        <v>148</v>
      </c>
      <c r="D33" s="14" t="s">
        <v>149</v>
      </c>
      <c r="E33" s="14" t="s">
        <v>150</v>
      </c>
      <c r="F33" s="14" t="s">
        <v>151</v>
      </c>
    </row>
    <row r="34" spans="1:6" ht="12.5" x14ac:dyDescent="0.25">
      <c r="A34" s="13"/>
      <c r="B34" s="13"/>
      <c r="C34" s="13"/>
      <c r="D34" s="13"/>
      <c r="E34" s="13"/>
      <c r="F34" s="13"/>
    </row>
    <row r="35" spans="1:6" ht="12.5" x14ac:dyDescent="0.25">
      <c r="A35" s="14" t="s">
        <v>152</v>
      </c>
      <c r="B35" s="14">
        <v>6.3739999999999997</v>
      </c>
      <c r="C35" s="14">
        <v>21089</v>
      </c>
      <c r="D35" s="14">
        <v>20883</v>
      </c>
      <c r="E35" s="13"/>
      <c r="F35" s="13">
        <f t="shared" ref="F35:F37" si="4">B35/C35</f>
        <v>3.0224287543269003E-4</v>
      </c>
    </row>
    <row r="36" spans="1:6" ht="12.5" x14ac:dyDescent="0.25">
      <c r="A36" s="13"/>
      <c r="B36" s="14">
        <v>6.45</v>
      </c>
      <c r="C36" s="14">
        <v>21089</v>
      </c>
      <c r="D36" s="14">
        <v>20883</v>
      </c>
      <c r="E36" s="13"/>
      <c r="F36" s="13">
        <f t="shared" si="4"/>
        <v>3.0584664991227653E-4</v>
      </c>
    </row>
    <row r="37" spans="1:6" ht="12.5" x14ac:dyDescent="0.25">
      <c r="A37" s="13"/>
      <c r="B37" s="14">
        <v>6.5670000000000002</v>
      </c>
      <c r="C37" s="14">
        <v>21089</v>
      </c>
      <c r="D37" s="14">
        <v>20883</v>
      </c>
      <c r="E37" s="13"/>
      <c r="F37" s="13">
        <f t="shared" si="4"/>
        <v>3.1139456588742947E-4</v>
      </c>
    </row>
    <row r="38" spans="1:6" ht="12.5" x14ac:dyDescent="0.25">
      <c r="A38" s="13"/>
      <c r="B38" s="13"/>
      <c r="C38" s="13"/>
      <c r="D38" s="13"/>
      <c r="E38" s="13"/>
      <c r="F38" s="13"/>
    </row>
    <row r="39" spans="1:6" ht="12.5" x14ac:dyDescent="0.25">
      <c r="A39" s="13"/>
      <c r="B39" s="13"/>
      <c r="C39" s="13"/>
      <c r="D39" s="13"/>
      <c r="E39" s="13"/>
      <c r="F39" s="13">
        <f>AVERAGE(F35,F36,F37)</f>
        <v>3.0649469707746534E-4</v>
      </c>
    </row>
    <row r="40" spans="1:6" ht="12.5" x14ac:dyDescent="0.25">
      <c r="A40" s="13"/>
      <c r="B40" s="13"/>
      <c r="C40" s="13"/>
      <c r="D40" s="13"/>
      <c r="E40" s="13"/>
      <c r="F40" s="13"/>
    </row>
    <row r="41" spans="1:6" ht="12.5" x14ac:dyDescent="0.25">
      <c r="A41" s="14" t="s">
        <v>153</v>
      </c>
      <c r="B41" s="14">
        <v>4.9269999999999996</v>
      </c>
      <c r="C41" s="14">
        <v>10289</v>
      </c>
      <c r="D41" s="14">
        <v>9669</v>
      </c>
      <c r="E41" s="14">
        <v>19757</v>
      </c>
      <c r="F41" s="13">
        <f t="shared" ref="F41:F43" si="5">B41/C41</f>
        <v>4.7886091942851586E-4</v>
      </c>
    </row>
    <row r="42" spans="1:6" ht="12.5" x14ac:dyDescent="0.25">
      <c r="A42" s="13"/>
      <c r="B42" s="14">
        <v>4.9009999999999998</v>
      </c>
      <c r="C42" s="14">
        <v>8184</v>
      </c>
      <c r="D42" s="14">
        <v>11406</v>
      </c>
      <c r="E42" s="14">
        <v>19384</v>
      </c>
      <c r="F42" s="13">
        <f t="shared" si="5"/>
        <v>5.9885141739980446E-4</v>
      </c>
    </row>
    <row r="43" spans="1:6" ht="12.5" x14ac:dyDescent="0.25">
      <c r="A43" s="13"/>
      <c r="B43" s="14">
        <v>4.5830000000000002</v>
      </c>
      <c r="C43" s="14">
        <v>9880</v>
      </c>
      <c r="D43" s="14">
        <v>9466</v>
      </c>
      <c r="E43" s="14">
        <v>19142</v>
      </c>
      <c r="F43" s="13">
        <f t="shared" si="5"/>
        <v>4.6386639676113361E-4</v>
      </c>
    </row>
    <row r="44" spans="1:6" ht="12.5" x14ac:dyDescent="0.25">
      <c r="A44" s="13"/>
      <c r="B44" s="13"/>
      <c r="C44" s="13"/>
      <c r="D44" s="13"/>
      <c r="E44" s="13"/>
      <c r="F44" s="13"/>
    </row>
    <row r="45" spans="1:6" ht="12.5" x14ac:dyDescent="0.25">
      <c r="A45" s="13"/>
      <c r="B45" s="13"/>
      <c r="C45" s="13"/>
      <c r="D45" s="13"/>
      <c r="E45" s="13"/>
      <c r="F45" s="13">
        <f>AVERAGE(F41,F42,F43)</f>
        <v>5.1385957786315129E-4</v>
      </c>
    </row>
    <row r="46" spans="1:6" ht="12.5" x14ac:dyDescent="0.25">
      <c r="A46" s="13"/>
      <c r="B46" s="13"/>
      <c r="C46" s="13"/>
      <c r="D46" s="13"/>
      <c r="E46" s="13"/>
      <c r="F46" s="13"/>
    </row>
    <row r="47" spans="1:6" ht="12.5" x14ac:dyDescent="0.25">
      <c r="A47" s="14" t="s">
        <v>154</v>
      </c>
      <c r="B47" s="14">
        <v>8.8260000000000005</v>
      </c>
      <c r="C47" s="14">
        <v>16667</v>
      </c>
      <c r="D47" s="14">
        <v>4719</v>
      </c>
      <c r="E47" s="14">
        <v>21158</v>
      </c>
      <c r="F47" s="13">
        <f t="shared" ref="F47:F49" si="6">B47/C47</f>
        <v>5.2954940901181978E-4</v>
      </c>
    </row>
    <row r="48" spans="1:6" ht="12.5" x14ac:dyDescent="0.25">
      <c r="A48" s="13"/>
      <c r="B48" s="14">
        <v>5.9630000000000001</v>
      </c>
      <c r="C48" s="14">
        <v>15303</v>
      </c>
      <c r="D48" s="14">
        <v>3624</v>
      </c>
      <c r="E48" s="14">
        <v>18705</v>
      </c>
      <c r="F48" s="13">
        <f t="shared" si="6"/>
        <v>3.8966215774684704E-4</v>
      </c>
    </row>
    <row r="49" spans="1:6" ht="12.5" x14ac:dyDescent="0.25">
      <c r="A49" s="13"/>
      <c r="B49" s="14">
        <v>6.5650000000000004</v>
      </c>
      <c r="C49" s="14">
        <v>17280</v>
      </c>
      <c r="D49" s="14">
        <v>3013</v>
      </c>
      <c r="E49" s="14">
        <v>20076</v>
      </c>
      <c r="F49" s="13">
        <f t="shared" si="6"/>
        <v>3.7991898148148151E-4</v>
      </c>
    </row>
    <row r="50" spans="1:6" ht="12.5" x14ac:dyDescent="0.25">
      <c r="A50" s="13"/>
      <c r="B50" s="13"/>
      <c r="C50" s="13"/>
      <c r="D50" s="13"/>
      <c r="E50" s="13"/>
      <c r="F50" s="13"/>
    </row>
    <row r="51" spans="1:6" ht="12.5" x14ac:dyDescent="0.25">
      <c r="A51" s="13"/>
      <c r="B51" s="13"/>
      <c r="C51" s="13"/>
      <c r="D51" s="13"/>
      <c r="E51" s="13"/>
      <c r="F51" s="13">
        <f>AVERAGE(F47,F48,F49)</f>
        <v>4.3304351608004944E-4</v>
      </c>
    </row>
    <row r="52" spans="1:6" ht="12.5" x14ac:dyDescent="0.25">
      <c r="A52" s="13"/>
      <c r="B52" s="13"/>
      <c r="C52" s="13"/>
      <c r="D52" s="13"/>
      <c r="E52" s="13"/>
      <c r="F52" s="13"/>
    </row>
    <row r="53" spans="1:6" ht="12.5" x14ac:dyDescent="0.25">
      <c r="A53" s="14" t="s">
        <v>155</v>
      </c>
      <c r="B53" s="14">
        <v>4.9160000000000004</v>
      </c>
      <c r="C53" s="14">
        <v>13503</v>
      </c>
      <c r="D53" s="14">
        <v>2841</v>
      </c>
      <c r="E53" s="14">
        <v>16163</v>
      </c>
      <c r="F53" s="13">
        <f t="shared" ref="F53:F55" si="7">B53/C53</f>
        <v>3.6406724431607793E-4</v>
      </c>
    </row>
    <row r="54" spans="1:6" ht="12.5" x14ac:dyDescent="0.25">
      <c r="A54" s="13"/>
      <c r="B54" s="14">
        <v>5.819</v>
      </c>
      <c r="C54" s="14">
        <v>15356</v>
      </c>
      <c r="D54" s="14">
        <v>4081</v>
      </c>
      <c r="E54" s="14">
        <v>19209</v>
      </c>
      <c r="F54" s="13">
        <f t="shared" si="7"/>
        <v>3.7893982808022924E-4</v>
      </c>
    </row>
    <row r="55" spans="1:6" ht="12.5" x14ac:dyDescent="0.25">
      <c r="A55" s="13"/>
      <c r="B55" s="14">
        <v>5.5919999999999996</v>
      </c>
      <c r="C55" s="14">
        <v>14417</v>
      </c>
      <c r="D55" s="14">
        <v>4342</v>
      </c>
      <c r="E55" s="14">
        <v>18551</v>
      </c>
      <c r="F55" s="13">
        <f t="shared" si="7"/>
        <v>3.8787542484566828E-4</v>
      </c>
    </row>
    <row r="56" spans="1:6" ht="12.5" x14ac:dyDescent="0.25">
      <c r="A56" s="13"/>
      <c r="B56" s="13"/>
      <c r="C56" s="13"/>
      <c r="D56" s="13"/>
      <c r="E56" s="13"/>
      <c r="F56" s="13"/>
    </row>
    <row r="57" spans="1:6" ht="12.5" x14ac:dyDescent="0.25">
      <c r="A57" s="13"/>
      <c r="B57" s="13"/>
      <c r="C57" s="13"/>
      <c r="D57" s="13"/>
      <c r="E57" s="13"/>
      <c r="F57" s="13">
        <f>AVERAGE(F53,F54,F55)</f>
        <v>3.7696083241399187E-4</v>
      </c>
    </row>
    <row r="61" spans="1:6" ht="12.5" x14ac:dyDescent="0.25">
      <c r="A61" s="13"/>
      <c r="B61" s="14" t="s">
        <v>160</v>
      </c>
      <c r="C61" s="13"/>
      <c r="D61" s="13"/>
      <c r="E61" s="13"/>
      <c r="F61" s="13"/>
    </row>
    <row r="62" spans="1:6" ht="12.5" x14ac:dyDescent="0.25">
      <c r="A62" s="13"/>
      <c r="B62" s="14" t="s">
        <v>147</v>
      </c>
      <c r="C62" s="14" t="s">
        <v>148</v>
      </c>
      <c r="D62" s="14" t="s">
        <v>149</v>
      </c>
      <c r="E62" s="14" t="s">
        <v>150</v>
      </c>
      <c r="F62" s="14" t="s">
        <v>151</v>
      </c>
    </row>
    <row r="63" spans="1:6" ht="12.5" x14ac:dyDescent="0.25">
      <c r="A63" s="13"/>
      <c r="B63" s="13"/>
      <c r="C63" s="13"/>
      <c r="D63" s="13"/>
      <c r="E63" s="13"/>
      <c r="F63" s="13"/>
    </row>
    <row r="64" spans="1:6" ht="12.5" x14ac:dyDescent="0.25">
      <c r="A64" s="14" t="s">
        <v>152</v>
      </c>
      <c r="B64" s="14">
        <v>49.189</v>
      </c>
      <c r="C64" s="14">
        <v>184913</v>
      </c>
      <c r="D64" s="14">
        <v>184294</v>
      </c>
      <c r="E64" s="13"/>
      <c r="F64" s="13">
        <f t="shared" ref="F64:F66" si="8">B64/C64</f>
        <v>2.6601158382590729E-4</v>
      </c>
    </row>
    <row r="65" spans="1:6" ht="12.5" x14ac:dyDescent="0.25">
      <c r="A65" s="13"/>
      <c r="B65" s="14">
        <v>48.902000000000001</v>
      </c>
      <c r="C65" s="14">
        <v>184913</v>
      </c>
      <c r="D65" s="14">
        <v>184294</v>
      </c>
      <c r="E65" s="13"/>
      <c r="F65" s="13">
        <f t="shared" si="8"/>
        <v>2.6445950257688753E-4</v>
      </c>
    </row>
    <row r="66" spans="1:6" ht="12.5" x14ac:dyDescent="0.25">
      <c r="A66" s="13"/>
      <c r="B66" s="14">
        <v>49</v>
      </c>
      <c r="C66" s="14">
        <v>184913</v>
      </c>
      <c r="D66" s="14">
        <v>184294</v>
      </c>
      <c r="E66" s="13"/>
      <c r="F66" s="13">
        <f t="shared" si="8"/>
        <v>2.6498948153996744E-4</v>
      </c>
    </row>
    <row r="67" spans="1:6" ht="12.5" x14ac:dyDescent="0.25">
      <c r="A67" s="13"/>
      <c r="B67" s="13"/>
      <c r="C67" s="13"/>
      <c r="D67" s="13"/>
      <c r="E67" s="13"/>
      <c r="F67" s="13"/>
    </row>
    <row r="68" spans="1:6" ht="12.5" x14ac:dyDescent="0.25">
      <c r="A68" s="13"/>
      <c r="B68" s="13"/>
      <c r="C68" s="13"/>
      <c r="D68" s="13"/>
      <c r="E68" s="13"/>
      <c r="F68" s="13">
        <f>AVERAGE(F64,F65,F66)</f>
        <v>2.6515352264758744E-4</v>
      </c>
    </row>
    <row r="69" spans="1:6" ht="12.5" x14ac:dyDescent="0.25">
      <c r="A69" s="13"/>
      <c r="B69" s="13"/>
      <c r="C69" s="13"/>
      <c r="D69" s="13"/>
      <c r="E69" s="13"/>
      <c r="F69" s="13"/>
    </row>
    <row r="70" spans="1:6" ht="12.5" x14ac:dyDescent="0.25">
      <c r="A70" s="14" t="s">
        <v>161</v>
      </c>
      <c r="B70" s="14">
        <v>42.034999999999997</v>
      </c>
      <c r="C70" s="14">
        <v>90308</v>
      </c>
      <c r="D70" s="14">
        <v>79509</v>
      </c>
      <c r="E70" s="14">
        <v>169222</v>
      </c>
      <c r="F70" s="13">
        <f t="shared" ref="F70:F72" si="9">B70/C70</f>
        <v>4.6546263896886207E-4</v>
      </c>
    </row>
    <row r="71" spans="1:6" ht="12.5" x14ac:dyDescent="0.25">
      <c r="A71" s="13"/>
      <c r="B71" s="14">
        <v>42.369</v>
      </c>
      <c r="C71" s="14">
        <v>94627</v>
      </c>
      <c r="D71" s="14">
        <v>74897</v>
      </c>
      <c r="E71" s="14">
        <v>168938</v>
      </c>
      <c r="F71" s="13">
        <f t="shared" si="9"/>
        <v>4.477474716518541E-4</v>
      </c>
    </row>
    <row r="72" spans="1:6" ht="12.5" x14ac:dyDescent="0.25">
      <c r="A72" s="13"/>
      <c r="B72" s="14">
        <v>1.3859999999999999</v>
      </c>
      <c r="C72" s="14">
        <v>2556</v>
      </c>
      <c r="D72" s="14">
        <v>1387</v>
      </c>
      <c r="E72" s="14">
        <v>3859</v>
      </c>
      <c r="F72" s="13">
        <f t="shared" si="9"/>
        <v>5.4225352112676048E-4</v>
      </c>
    </row>
    <row r="73" spans="1:6" ht="12.5" x14ac:dyDescent="0.25">
      <c r="A73" s="13"/>
      <c r="B73" s="13"/>
      <c r="C73" s="13"/>
      <c r="D73" s="13"/>
      <c r="E73" s="13"/>
      <c r="F73" s="13"/>
    </row>
    <row r="74" spans="1:6" ht="12.5" x14ac:dyDescent="0.25">
      <c r="A74" s="13"/>
      <c r="B74" s="13"/>
      <c r="C74" s="13"/>
      <c r="D74" s="13"/>
      <c r="E74" s="13"/>
      <c r="F74" s="13">
        <f>AVERAGE(F70,F71,F72)</f>
        <v>4.8515454391582553E-4</v>
      </c>
    </row>
    <row r="75" spans="1:6" ht="12.5" x14ac:dyDescent="0.25">
      <c r="A75" s="13"/>
      <c r="B75" s="13"/>
      <c r="C75" s="13"/>
      <c r="D75" s="13"/>
      <c r="E75" s="13"/>
      <c r="F75" s="13"/>
    </row>
    <row r="76" spans="1:6" ht="12.5" x14ac:dyDescent="0.25">
      <c r="A76" s="14" t="s">
        <v>154</v>
      </c>
      <c r="B76" s="14">
        <v>1.8560000000000001</v>
      </c>
      <c r="C76" s="14">
        <v>3485</v>
      </c>
      <c r="D76" s="14">
        <v>798</v>
      </c>
      <c r="E76" s="14">
        <v>4169</v>
      </c>
      <c r="F76" s="13">
        <f t="shared" ref="F76:F78" si="10">B76/C76</f>
        <v>5.3256814921090391E-4</v>
      </c>
    </row>
    <row r="77" spans="1:6" ht="12.5" x14ac:dyDescent="0.25">
      <c r="A77" s="13"/>
      <c r="B77" s="14">
        <v>2.044</v>
      </c>
      <c r="C77" s="14">
        <v>4705</v>
      </c>
      <c r="D77" s="14">
        <v>990</v>
      </c>
      <c r="E77" s="14">
        <v>5554</v>
      </c>
      <c r="F77" s="13">
        <f t="shared" si="10"/>
        <v>4.3443145589798087E-4</v>
      </c>
    </row>
    <row r="78" spans="1:6" ht="12.5" x14ac:dyDescent="0.25">
      <c r="A78" s="13"/>
      <c r="B78" s="14">
        <v>1.7949999999999999</v>
      </c>
      <c r="C78" s="14">
        <v>3804</v>
      </c>
      <c r="D78" s="14">
        <v>745</v>
      </c>
      <c r="E78" s="14">
        <v>4431</v>
      </c>
      <c r="F78" s="13">
        <f t="shared" si="10"/>
        <v>4.7187171398527862E-4</v>
      </c>
    </row>
    <row r="79" spans="1:6" ht="12.5" x14ac:dyDescent="0.25">
      <c r="A79" s="13"/>
      <c r="B79" s="13"/>
      <c r="C79" s="13"/>
      <c r="D79" s="13"/>
      <c r="E79" s="13"/>
      <c r="F79" s="13"/>
    </row>
    <row r="80" spans="1:6" ht="12.5" x14ac:dyDescent="0.25">
      <c r="A80" s="13"/>
      <c r="B80" s="13"/>
      <c r="C80" s="13"/>
      <c r="D80" s="13"/>
      <c r="E80" s="13"/>
      <c r="F80" s="13">
        <f>AVERAGE(F76,F77,F78)</f>
        <v>4.796237730313878E-4</v>
      </c>
    </row>
    <row r="81" spans="1:6" ht="12.5" x14ac:dyDescent="0.25">
      <c r="A81" s="13"/>
      <c r="B81" s="13"/>
      <c r="C81" s="13"/>
      <c r="D81" s="13"/>
      <c r="E81" s="13"/>
      <c r="F81" s="13"/>
    </row>
    <row r="82" spans="1:6" ht="12.5" x14ac:dyDescent="0.25">
      <c r="A82" s="14" t="s">
        <v>155</v>
      </c>
      <c r="B82" s="14">
        <v>1.8220000000000001</v>
      </c>
      <c r="C82" s="14">
        <v>4350</v>
      </c>
      <c r="D82" s="14">
        <v>377</v>
      </c>
      <c r="E82" s="14">
        <v>4610</v>
      </c>
      <c r="F82" s="13">
        <f t="shared" ref="F82:F84" si="11">B82/C82</f>
        <v>4.188505747126437E-4</v>
      </c>
    </row>
    <row r="83" spans="1:6" ht="12.5" x14ac:dyDescent="0.25">
      <c r="A83" s="13"/>
      <c r="B83" s="14">
        <v>1.9179999999999999</v>
      </c>
      <c r="C83" s="14">
        <v>4252</v>
      </c>
      <c r="D83" s="14">
        <v>536</v>
      </c>
      <c r="E83" s="14">
        <v>4664</v>
      </c>
      <c r="F83" s="13">
        <f t="shared" si="11"/>
        <v>4.5108184383819375E-4</v>
      </c>
    </row>
    <row r="84" spans="1:6" ht="12.5" x14ac:dyDescent="0.25">
      <c r="A84" s="13"/>
      <c r="B84" s="14">
        <v>2.2200000000000002</v>
      </c>
      <c r="C84" s="14">
        <v>5161</v>
      </c>
      <c r="D84" s="14">
        <v>743</v>
      </c>
      <c r="E84" s="14">
        <v>5757</v>
      </c>
      <c r="F84" s="13">
        <f t="shared" si="11"/>
        <v>4.3014919589226899E-4</v>
      </c>
    </row>
    <row r="85" spans="1:6" ht="12.5" x14ac:dyDescent="0.25">
      <c r="A85" s="13"/>
      <c r="B85" s="13"/>
      <c r="C85" s="13"/>
      <c r="D85" s="13"/>
      <c r="E85" s="13"/>
      <c r="F85" s="13"/>
    </row>
    <row r="86" spans="1:6" ht="12.5" x14ac:dyDescent="0.25">
      <c r="A86" s="13"/>
      <c r="B86" s="13"/>
      <c r="C86" s="13"/>
      <c r="D86" s="13"/>
      <c r="E86" s="13"/>
      <c r="F86" s="13">
        <f>AVERAGE(F82,F83,F84)</f>
        <v>4.3336053814770217E-4</v>
      </c>
    </row>
    <row r="89" spans="1:6" ht="12.5" x14ac:dyDescent="0.25">
      <c r="A89" s="1" t="s">
        <v>164</v>
      </c>
    </row>
    <row r="90" spans="1:6" ht="12.5" x14ac:dyDescent="0.25">
      <c r="A90" s="1" t="s">
        <v>152</v>
      </c>
      <c r="B90" s="1">
        <v>35.664000000000001</v>
      </c>
      <c r="C90" s="1">
        <v>51163</v>
      </c>
      <c r="D90" s="1">
        <v>50849</v>
      </c>
      <c r="F90" s="13">
        <f t="shared" ref="F90:F93" si="12">B90/C90</f>
        <v>6.9706623927447576E-4</v>
      </c>
    </row>
    <row r="91" spans="1:6" ht="12.5" x14ac:dyDescent="0.25">
      <c r="A91" s="1" t="s">
        <v>153</v>
      </c>
      <c r="B91" s="1">
        <v>4.8559999999999999</v>
      </c>
      <c r="C91" s="1">
        <v>5701</v>
      </c>
      <c r="D91" s="1">
        <v>1735</v>
      </c>
      <c r="E91" s="1">
        <v>7292</v>
      </c>
      <c r="F91" s="13">
        <f t="shared" si="12"/>
        <v>8.5178038940536744E-4</v>
      </c>
    </row>
    <row r="92" spans="1:6" ht="12.5" x14ac:dyDescent="0.25">
      <c r="A92" s="1" t="s">
        <v>154</v>
      </c>
      <c r="B92" s="1">
        <v>19.64</v>
      </c>
      <c r="C92" s="1">
        <v>37672</v>
      </c>
      <c r="D92" s="1">
        <v>8084</v>
      </c>
      <c r="E92" s="1">
        <v>45328</v>
      </c>
      <c r="F92" s="13">
        <f t="shared" si="12"/>
        <v>5.2134211085156084E-4</v>
      </c>
    </row>
    <row r="93" spans="1:6" ht="12.5" x14ac:dyDescent="0.25">
      <c r="A93" s="1" t="s">
        <v>155</v>
      </c>
      <c r="B93" s="1">
        <v>19.881</v>
      </c>
      <c r="C93" s="1">
        <v>38031</v>
      </c>
      <c r="D93" s="1">
        <v>6873</v>
      </c>
      <c r="E93" s="1">
        <v>44470</v>
      </c>
      <c r="F93" s="13">
        <f t="shared" si="12"/>
        <v>5.2275775025636983E-4</v>
      </c>
    </row>
    <row r="95" spans="1:6" ht="12.5" x14ac:dyDescent="0.25">
      <c r="A95" s="1" t="s">
        <v>165</v>
      </c>
    </row>
    <row r="96" spans="1:6" ht="12.5" x14ac:dyDescent="0.25">
      <c r="A96" s="1" t="s">
        <v>152</v>
      </c>
      <c r="B96" s="1">
        <v>43.401000000000003</v>
      </c>
      <c r="C96" s="1">
        <v>177536</v>
      </c>
      <c r="D96" s="1">
        <v>176927</v>
      </c>
      <c r="F96" s="13">
        <f t="shared" ref="F96:F99" si="13">B96/C96</f>
        <v>2.4446309480894015E-4</v>
      </c>
    </row>
    <row r="97" spans="1:6" ht="12.5" x14ac:dyDescent="0.25">
      <c r="A97" s="1" t="s">
        <v>153</v>
      </c>
      <c r="B97" s="1">
        <v>48.210999999999999</v>
      </c>
      <c r="C97" s="1">
        <v>126355</v>
      </c>
      <c r="D97" s="1">
        <v>67049</v>
      </c>
      <c r="E97" s="1">
        <v>192763</v>
      </c>
      <c r="F97" s="13">
        <f t="shared" si="13"/>
        <v>3.8155197657393852E-4</v>
      </c>
    </row>
    <row r="98" spans="1:6" ht="12.5" x14ac:dyDescent="0.25">
      <c r="A98" s="1" t="s">
        <v>154</v>
      </c>
      <c r="B98" s="1">
        <v>39.512999999999998</v>
      </c>
      <c r="C98" s="1">
        <v>115720</v>
      </c>
      <c r="D98" s="1">
        <v>53669</v>
      </c>
      <c r="E98" s="1">
        <v>168793</v>
      </c>
      <c r="F98" s="13">
        <f t="shared" si="13"/>
        <v>3.4145350846871757E-4</v>
      </c>
    </row>
    <row r="99" spans="1:6" ht="12.5" x14ac:dyDescent="0.25">
      <c r="A99" s="1" t="s">
        <v>155</v>
      </c>
      <c r="B99" s="1">
        <v>43.874000000000002</v>
      </c>
      <c r="C99" s="1">
        <v>117740</v>
      </c>
      <c r="D99" s="1">
        <v>66451</v>
      </c>
      <c r="E99" s="1">
        <v>183557</v>
      </c>
      <c r="F99" s="13">
        <f t="shared" si="13"/>
        <v>3.7263461865126552E-4</v>
      </c>
    </row>
    <row r="101" spans="1:6" ht="12.5" x14ac:dyDescent="0.25">
      <c r="A101" s="1" t="s">
        <v>166</v>
      </c>
    </row>
    <row r="102" spans="1:6" ht="12.5" x14ac:dyDescent="0.25">
      <c r="A102" s="1" t="s">
        <v>152</v>
      </c>
      <c r="B102" s="1">
        <v>3.3359999999999999</v>
      </c>
      <c r="C102" s="1">
        <v>5212</v>
      </c>
      <c r="D102" s="1">
        <v>5112</v>
      </c>
      <c r="F102" s="13">
        <f t="shared" ref="F102:F105" si="14">B102/C102</f>
        <v>6.4006139677666917E-4</v>
      </c>
    </row>
    <row r="103" spans="1:6" ht="12.5" x14ac:dyDescent="0.25">
      <c r="A103" s="1" t="s">
        <v>153</v>
      </c>
      <c r="B103" s="1">
        <v>1.375</v>
      </c>
      <c r="C103" s="1">
        <v>2828</v>
      </c>
      <c r="D103" s="1">
        <v>1336</v>
      </c>
      <c r="E103" s="1">
        <v>4064</v>
      </c>
      <c r="F103" s="13">
        <f t="shared" si="14"/>
        <v>4.8620933521923619E-4</v>
      </c>
    </row>
    <row r="104" spans="1:6" ht="12.5" x14ac:dyDescent="0.25">
      <c r="A104" s="1" t="s">
        <v>154</v>
      </c>
      <c r="B104" s="1">
        <v>2.14</v>
      </c>
      <c r="C104" s="1">
        <v>5063</v>
      </c>
      <c r="D104" s="1">
        <v>830</v>
      </c>
      <c r="E104" s="1">
        <v>5761</v>
      </c>
      <c r="F104" s="13">
        <f t="shared" si="14"/>
        <v>4.2267430377246692E-4</v>
      </c>
    </row>
    <row r="105" spans="1:6" ht="12.5" x14ac:dyDescent="0.25">
      <c r="A105" s="1" t="s">
        <v>155</v>
      </c>
      <c r="B105" s="1">
        <v>2.0310000000000001</v>
      </c>
      <c r="C105" s="1">
        <v>4329</v>
      </c>
      <c r="D105" s="1">
        <v>801</v>
      </c>
      <c r="E105" s="1">
        <v>5003</v>
      </c>
      <c r="F105" s="13">
        <f t="shared" si="14"/>
        <v>4.6916146916146917E-4</v>
      </c>
    </row>
    <row r="107" spans="1:6" ht="12.5" x14ac:dyDescent="0.25">
      <c r="A107" s="1" t="s">
        <v>167</v>
      </c>
    </row>
    <row r="108" spans="1:6" ht="12.5" x14ac:dyDescent="0.25">
      <c r="A108" s="1" t="s">
        <v>152</v>
      </c>
      <c r="B108" s="1">
        <v>45.536999999999999</v>
      </c>
      <c r="C108" s="1">
        <v>87533</v>
      </c>
      <c r="D108" s="1">
        <v>87108</v>
      </c>
      <c r="F108" s="13">
        <f t="shared" ref="F108:F111" si="15">B108/C108</f>
        <v>5.2022665737493285E-4</v>
      </c>
    </row>
    <row r="109" spans="1:6" ht="12.5" x14ac:dyDescent="0.25">
      <c r="A109" s="1" t="s">
        <v>153</v>
      </c>
      <c r="B109" s="1">
        <v>3.5630000000000002</v>
      </c>
      <c r="C109" s="1">
        <v>4272</v>
      </c>
      <c r="D109" s="1">
        <v>2276</v>
      </c>
      <c r="E109" s="1">
        <v>6427</v>
      </c>
      <c r="F109" s="13">
        <f t="shared" si="15"/>
        <v>8.3403558052434464E-4</v>
      </c>
    </row>
    <row r="110" spans="1:6" ht="12.5" x14ac:dyDescent="0.25">
      <c r="A110" s="1" t="s">
        <v>154</v>
      </c>
      <c r="B110" s="1">
        <v>33.582000000000001</v>
      </c>
      <c r="C110" s="1">
        <v>73891</v>
      </c>
      <c r="D110" s="1">
        <v>11449</v>
      </c>
      <c r="E110" s="1">
        <v>84775</v>
      </c>
      <c r="F110" s="13">
        <f t="shared" si="15"/>
        <v>4.5448024793276584E-4</v>
      </c>
    </row>
    <row r="111" spans="1:6" ht="12.5" x14ac:dyDescent="0.25">
      <c r="A111" s="1" t="s">
        <v>155</v>
      </c>
      <c r="B111" s="1">
        <v>31.568999999999999</v>
      </c>
      <c r="C111" s="1">
        <v>65803</v>
      </c>
      <c r="D111" s="1">
        <v>14054</v>
      </c>
      <c r="E111" s="1">
        <v>79328</v>
      </c>
      <c r="F111" s="13">
        <f t="shared" si="15"/>
        <v>4.7975016336641185E-4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L40"/>
  <sheetViews>
    <sheetView topLeftCell="A4" workbookViewId="0"/>
  </sheetViews>
  <sheetFormatPr defaultColWidth="14.453125" defaultRowHeight="15.75" customHeight="1" x14ac:dyDescent="0.25"/>
  <cols>
    <col min="10" max="10" width="16.7265625" customWidth="1"/>
  </cols>
  <sheetData>
    <row r="3" spans="1:12" ht="15.75" customHeight="1" x14ac:dyDescent="0.3">
      <c r="A3" s="9" t="s">
        <v>170</v>
      </c>
      <c r="B3" s="1" t="s">
        <v>171</v>
      </c>
      <c r="C3" s="1" t="s">
        <v>172</v>
      </c>
      <c r="D3" s="1" t="s">
        <v>173</v>
      </c>
      <c r="E3" s="1" t="s">
        <v>174</v>
      </c>
      <c r="F3" s="1" t="s">
        <v>175</v>
      </c>
      <c r="G3" s="1" t="s">
        <v>176</v>
      </c>
      <c r="H3" s="1" t="s">
        <v>177</v>
      </c>
      <c r="I3" s="1" t="s">
        <v>95</v>
      </c>
      <c r="J3" s="1" t="s">
        <v>32</v>
      </c>
      <c r="K3" s="1" t="s">
        <v>88</v>
      </c>
      <c r="L3" s="1" t="s">
        <v>1</v>
      </c>
    </row>
    <row r="4" spans="1:12" ht="15.75" customHeight="1" x14ac:dyDescent="0.25">
      <c r="A4" s="1">
        <v>1</v>
      </c>
      <c r="B4" s="1">
        <v>1</v>
      </c>
      <c r="C4" s="1">
        <v>3</v>
      </c>
      <c r="D4" s="1">
        <v>4</v>
      </c>
      <c r="E4" s="1">
        <v>5</v>
      </c>
      <c r="F4" s="1">
        <v>6</v>
      </c>
      <c r="G4" s="1">
        <v>7</v>
      </c>
      <c r="H4" s="1">
        <v>9</v>
      </c>
    </row>
    <row r="5" spans="1:12" ht="15.75" customHeight="1" x14ac:dyDescent="0.25">
      <c r="A5" s="1">
        <v>2</v>
      </c>
      <c r="B5" s="1">
        <v>1</v>
      </c>
      <c r="C5" s="1">
        <v>2</v>
      </c>
      <c r="D5" s="1">
        <v>6</v>
      </c>
      <c r="E5" s="1">
        <v>7</v>
      </c>
      <c r="F5" s="1">
        <v>8</v>
      </c>
      <c r="G5" s="1">
        <v>8.5</v>
      </c>
      <c r="H5" s="1">
        <v>9</v>
      </c>
    </row>
    <row r="6" spans="1:12" ht="15.75" customHeight="1" x14ac:dyDescent="0.25">
      <c r="A6" s="1">
        <v>3</v>
      </c>
      <c r="B6" s="1">
        <v>0.5</v>
      </c>
      <c r="C6" s="1">
        <v>1</v>
      </c>
      <c r="D6" s="1">
        <v>2</v>
      </c>
      <c r="E6" s="1">
        <v>5</v>
      </c>
      <c r="F6" s="1">
        <v>5.5</v>
      </c>
      <c r="G6" s="1">
        <v>6</v>
      </c>
      <c r="H6" s="1">
        <v>9</v>
      </c>
    </row>
    <row r="7" spans="1:12" ht="15.75" customHeight="1" x14ac:dyDescent="0.25">
      <c r="A7" s="1">
        <v>4</v>
      </c>
      <c r="B7" s="1">
        <v>3</v>
      </c>
      <c r="C7" s="1">
        <v>3.5</v>
      </c>
      <c r="D7" s="1">
        <v>4</v>
      </c>
      <c r="E7" s="1">
        <v>4.5</v>
      </c>
      <c r="F7" s="1">
        <v>5</v>
      </c>
      <c r="G7" s="1">
        <v>8</v>
      </c>
      <c r="H7" s="1">
        <v>9</v>
      </c>
    </row>
    <row r="8" spans="1:12" ht="15.75" customHeight="1" x14ac:dyDescent="0.25">
      <c r="A8" s="1">
        <v>5</v>
      </c>
      <c r="B8" s="1">
        <v>0.5</v>
      </c>
      <c r="C8" s="1">
        <v>1</v>
      </c>
      <c r="D8" s="1">
        <v>2</v>
      </c>
      <c r="E8" s="1">
        <v>5</v>
      </c>
      <c r="F8" s="1">
        <v>5.5</v>
      </c>
      <c r="G8" s="1">
        <v>6</v>
      </c>
      <c r="H8" s="1">
        <v>9</v>
      </c>
    </row>
    <row r="9" spans="1:12" ht="15.75" customHeight="1" x14ac:dyDescent="0.25">
      <c r="A9" s="1">
        <v>6</v>
      </c>
      <c r="B9" s="1">
        <v>0.5</v>
      </c>
      <c r="C9" s="1">
        <v>1</v>
      </c>
      <c r="D9" s="1">
        <v>3</v>
      </c>
      <c r="E9" s="1">
        <v>4</v>
      </c>
      <c r="F9" s="1">
        <v>6</v>
      </c>
      <c r="G9" s="1">
        <v>7</v>
      </c>
      <c r="H9" s="1">
        <v>9</v>
      </c>
    </row>
    <row r="10" spans="1:12" ht="15.75" customHeight="1" x14ac:dyDescent="0.25">
      <c r="A10" s="1">
        <v>7</v>
      </c>
      <c r="B10" s="1">
        <v>1</v>
      </c>
      <c r="C10" s="1">
        <v>2</v>
      </c>
      <c r="D10" s="1">
        <v>3</v>
      </c>
      <c r="E10" s="1">
        <v>4</v>
      </c>
      <c r="F10" s="1">
        <v>8</v>
      </c>
      <c r="G10" s="1">
        <v>8.5</v>
      </c>
      <c r="H10" s="1">
        <v>9</v>
      </c>
    </row>
    <row r="13" spans="1:12" ht="15.75" customHeight="1" x14ac:dyDescent="0.3">
      <c r="A13" s="9" t="s">
        <v>178</v>
      </c>
      <c r="B13" s="1" t="s">
        <v>171</v>
      </c>
      <c r="C13" s="1" t="s">
        <v>172</v>
      </c>
      <c r="D13" s="1" t="s">
        <v>173</v>
      </c>
      <c r="E13" s="1" t="s">
        <v>174</v>
      </c>
      <c r="F13" s="1" t="s">
        <v>175</v>
      </c>
      <c r="G13" s="1" t="s">
        <v>176</v>
      </c>
      <c r="H13" s="1" t="s">
        <v>177</v>
      </c>
      <c r="I13" s="1" t="s">
        <v>95</v>
      </c>
      <c r="J13" s="1" t="s">
        <v>32</v>
      </c>
      <c r="K13" s="1" t="s">
        <v>88</v>
      </c>
      <c r="L13" s="1" t="s">
        <v>1</v>
      </c>
    </row>
    <row r="14" spans="1:12" ht="15.75" customHeight="1" x14ac:dyDescent="0.25">
      <c r="A14" s="1">
        <v>1</v>
      </c>
      <c r="B14" s="1">
        <v>1</v>
      </c>
      <c r="C14" s="1">
        <v>3</v>
      </c>
      <c r="D14" s="1">
        <v>4</v>
      </c>
      <c r="E14" s="1">
        <v>5</v>
      </c>
      <c r="F14" s="1">
        <v>6</v>
      </c>
      <c r="G14" s="1">
        <v>7</v>
      </c>
      <c r="H14" s="1">
        <v>9</v>
      </c>
    </row>
    <row r="15" spans="1:12" ht="15.75" customHeight="1" x14ac:dyDescent="0.25">
      <c r="A15" s="1">
        <v>2</v>
      </c>
      <c r="B15" s="1">
        <v>1</v>
      </c>
      <c r="C15" s="1">
        <v>2</v>
      </c>
      <c r="D15" s="1">
        <v>6</v>
      </c>
      <c r="E15" s="1">
        <v>7</v>
      </c>
      <c r="F15" s="1">
        <v>8</v>
      </c>
      <c r="G15" s="1">
        <v>8.5</v>
      </c>
      <c r="H15" s="1">
        <v>9</v>
      </c>
    </row>
    <row r="16" spans="1:12" ht="15.75" customHeight="1" x14ac:dyDescent="0.25">
      <c r="A16" s="1">
        <v>3</v>
      </c>
      <c r="B16" s="1">
        <v>0.5</v>
      </c>
      <c r="C16" s="1">
        <v>1</v>
      </c>
      <c r="D16" s="1">
        <v>2</v>
      </c>
      <c r="E16" s="1">
        <v>5</v>
      </c>
      <c r="F16" s="1">
        <v>5.5</v>
      </c>
      <c r="G16" s="1">
        <v>6</v>
      </c>
      <c r="H16" s="1">
        <v>9</v>
      </c>
    </row>
    <row r="17" spans="1:12" ht="15.75" customHeight="1" x14ac:dyDescent="0.25">
      <c r="A17" s="1">
        <v>4</v>
      </c>
      <c r="B17" s="1">
        <v>3</v>
      </c>
      <c r="C17" s="1">
        <v>3.5</v>
      </c>
      <c r="D17" s="1">
        <v>4</v>
      </c>
      <c r="E17" s="1">
        <v>4.5</v>
      </c>
      <c r="F17" s="1">
        <v>5</v>
      </c>
      <c r="G17" s="1">
        <v>8</v>
      </c>
      <c r="H17" s="1">
        <v>9</v>
      </c>
    </row>
    <row r="18" spans="1:12" ht="15.75" customHeight="1" x14ac:dyDescent="0.25">
      <c r="A18" s="1">
        <v>5</v>
      </c>
      <c r="B18" s="1">
        <v>0.5</v>
      </c>
      <c r="C18" s="1">
        <v>1</v>
      </c>
      <c r="D18" s="1">
        <v>2</v>
      </c>
      <c r="E18" s="1">
        <v>5</v>
      </c>
      <c r="F18" s="1">
        <v>5.5</v>
      </c>
      <c r="G18" s="1">
        <v>6</v>
      </c>
      <c r="H18" s="1">
        <v>9</v>
      </c>
    </row>
    <row r="19" spans="1:12" ht="15.75" customHeight="1" x14ac:dyDescent="0.25">
      <c r="A19" s="1">
        <v>6</v>
      </c>
      <c r="B19" s="1">
        <v>0.5</v>
      </c>
      <c r="C19" s="1">
        <v>1</v>
      </c>
      <c r="D19" s="1">
        <v>3</v>
      </c>
      <c r="E19" s="1">
        <v>4</v>
      </c>
      <c r="F19" s="1">
        <v>6</v>
      </c>
      <c r="G19" s="1">
        <v>7</v>
      </c>
      <c r="H19" s="1">
        <v>9</v>
      </c>
    </row>
    <row r="20" spans="1:12" ht="15.75" customHeight="1" x14ac:dyDescent="0.25">
      <c r="A20" s="1">
        <v>7</v>
      </c>
      <c r="B20" s="1">
        <v>1</v>
      </c>
      <c r="C20" s="1">
        <v>2</v>
      </c>
      <c r="D20" s="1">
        <v>3</v>
      </c>
      <c r="E20" s="1">
        <v>4</v>
      </c>
      <c r="F20" s="1">
        <v>8</v>
      </c>
      <c r="G20" s="1">
        <v>8.5</v>
      </c>
      <c r="H20" s="1">
        <v>9</v>
      </c>
    </row>
    <row r="23" spans="1:12" ht="13" x14ac:dyDescent="0.3">
      <c r="A23" s="9" t="s">
        <v>179</v>
      </c>
      <c r="B23" s="1" t="s">
        <v>171</v>
      </c>
      <c r="C23" s="1" t="s">
        <v>172</v>
      </c>
      <c r="D23" s="1" t="s">
        <v>173</v>
      </c>
      <c r="E23" s="1" t="s">
        <v>174</v>
      </c>
      <c r="F23" s="1" t="s">
        <v>175</v>
      </c>
      <c r="G23" s="1" t="s">
        <v>176</v>
      </c>
      <c r="H23" s="1" t="s">
        <v>177</v>
      </c>
      <c r="I23" s="1" t="s">
        <v>95</v>
      </c>
      <c r="J23" s="1" t="s">
        <v>32</v>
      </c>
      <c r="K23" s="1" t="s">
        <v>88</v>
      </c>
      <c r="L23" s="1" t="s">
        <v>1</v>
      </c>
    </row>
    <row r="24" spans="1:12" ht="12.5" x14ac:dyDescent="0.25">
      <c r="A24" s="1">
        <v>1</v>
      </c>
      <c r="B24" s="1">
        <v>1</v>
      </c>
      <c r="C24" s="1">
        <v>3</v>
      </c>
      <c r="D24" s="1">
        <v>4</v>
      </c>
      <c r="E24" s="1">
        <v>5</v>
      </c>
      <c r="F24" s="1">
        <v>6</v>
      </c>
      <c r="G24" s="1">
        <v>7</v>
      </c>
      <c r="H24" s="1">
        <v>9</v>
      </c>
    </row>
    <row r="25" spans="1:12" ht="12.5" x14ac:dyDescent="0.25">
      <c r="A25" s="1">
        <v>2</v>
      </c>
      <c r="B25" s="1">
        <v>1</v>
      </c>
      <c r="C25" s="1">
        <v>2</v>
      </c>
      <c r="D25" s="1">
        <v>6</v>
      </c>
      <c r="E25" s="1">
        <v>7</v>
      </c>
      <c r="F25" s="1">
        <v>8</v>
      </c>
      <c r="G25" s="1">
        <v>8.5</v>
      </c>
      <c r="H25" s="1">
        <v>9</v>
      </c>
    </row>
    <row r="26" spans="1:12" ht="12.5" x14ac:dyDescent="0.25">
      <c r="A26" s="1">
        <v>3</v>
      </c>
      <c r="B26" s="1">
        <v>0.5</v>
      </c>
      <c r="C26" s="1">
        <v>1</v>
      </c>
      <c r="D26" s="1">
        <v>2</v>
      </c>
      <c r="E26" s="1">
        <v>5</v>
      </c>
      <c r="F26" s="1">
        <v>5.5</v>
      </c>
      <c r="G26" s="1">
        <v>6</v>
      </c>
      <c r="H26" s="1">
        <v>9</v>
      </c>
    </row>
    <row r="27" spans="1:12" ht="12.5" x14ac:dyDescent="0.25">
      <c r="A27" s="1">
        <v>4</v>
      </c>
      <c r="B27" s="1">
        <v>3</v>
      </c>
      <c r="C27" s="1">
        <v>3.5</v>
      </c>
      <c r="D27" s="1">
        <v>4</v>
      </c>
      <c r="E27" s="1">
        <v>4.5</v>
      </c>
      <c r="F27" s="1">
        <v>5</v>
      </c>
      <c r="G27" s="1">
        <v>8</v>
      </c>
      <c r="H27" s="1">
        <v>9</v>
      </c>
    </row>
    <row r="28" spans="1:12" ht="12.5" x14ac:dyDescent="0.25">
      <c r="A28" s="1">
        <v>5</v>
      </c>
      <c r="B28" s="1">
        <v>0.5</v>
      </c>
      <c r="C28" s="1">
        <v>1</v>
      </c>
      <c r="D28" s="1">
        <v>2</v>
      </c>
      <c r="E28" s="1">
        <v>5</v>
      </c>
      <c r="F28" s="1">
        <v>5.5</v>
      </c>
      <c r="G28" s="1">
        <v>6</v>
      </c>
      <c r="H28" s="1">
        <v>9</v>
      </c>
    </row>
    <row r="29" spans="1:12" ht="12.5" x14ac:dyDescent="0.25">
      <c r="A29" s="1">
        <v>6</v>
      </c>
      <c r="B29" s="1">
        <v>0.5</v>
      </c>
      <c r="C29" s="1">
        <v>1</v>
      </c>
      <c r="D29" s="1">
        <v>3</v>
      </c>
      <c r="E29" s="1">
        <v>4</v>
      </c>
      <c r="F29" s="1">
        <v>6</v>
      </c>
      <c r="G29" s="1">
        <v>7</v>
      </c>
      <c r="H29" s="1">
        <v>9</v>
      </c>
    </row>
    <row r="30" spans="1:12" ht="12.5" x14ac:dyDescent="0.25">
      <c r="A30" s="1">
        <v>7</v>
      </c>
      <c r="B30" s="1">
        <v>1</v>
      </c>
      <c r="C30" s="1">
        <v>2</v>
      </c>
      <c r="D30" s="1">
        <v>3</v>
      </c>
      <c r="E30" s="1">
        <v>4</v>
      </c>
      <c r="F30" s="1">
        <v>8</v>
      </c>
      <c r="G30" s="1">
        <v>8.5</v>
      </c>
      <c r="H30" s="1">
        <v>9</v>
      </c>
    </row>
    <row r="33" spans="1:12" ht="13" x14ac:dyDescent="0.3">
      <c r="A33" s="9" t="s">
        <v>180</v>
      </c>
      <c r="B33" s="1" t="s">
        <v>171</v>
      </c>
      <c r="C33" s="1" t="s">
        <v>172</v>
      </c>
      <c r="D33" s="1" t="s">
        <v>173</v>
      </c>
      <c r="E33" s="1" t="s">
        <v>174</v>
      </c>
      <c r="F33" s="1" t="s">
        <v>175</v>
      </c>
      <c r="G33" s="1" t="s">
        <v>176</v>
      </c>
      <c r="H33" s="1" t="s">
        <v>177</v>
      </c>
      <c r="I33" s="1" t="s">
        <v>95</v>
      </c>
      <c r="J33" s="1" t="s">
        <v>32</v>
      </c>
      <c r="K33" s="1" t="s">
        <v>88</v>
      </c>
      <c r="L33" s="1" t="s">
        <v>1</v>
      </c>
    </row>
    <row r="34" spans="1:12" ht="12.5" x14ac:dyDescent="0.25">
      <c r="A34" s="1">
        <v>1</v>
      </c>
      <c r="B34" s="1">
        <v>1</v>
      </c>
      <c r="C34" s="1">
        <v>3</v>
      </c>
      <c r="D34" s="1">
        <v>4</v>
      </c>
      <c r="E34" s="1">
        <v>5</v>
      </c>
      <c r="F34" s="1">
        <v>6</v>
      </c>
      <c r="G34" s="1">
        <v>7</v>
      </c>
      <c r="H34" s="1">
        <v>9</v>
      </c>
    </row>
    <row r="35" spans="1:12" ht="12.5" x14ac:dyDescent="0.25">
      <c r="A35" s="1">
        <v>2</v>
      </c>
      <c r="B35" s="1">
        <v>1</v>
      </c>
      <c r="C35" s="1">
        <v>2</v>
      </c>
      <c r="D35" s="1">
        <v>6</v>
      </c>
      <c r="E35" s="1">
        <v>7</v>
      </c>
      <c r="F35" s="1">
        <v>8</v>
      </c>
      <c r="G35" s="1">
        <v>8.5</v>
      </c>
      <c r="H35" s="1">
        <v>9</v>
      </c>
    </row>
    <row r="36" spans="1:12" ht="12.5" x14ac:dyDescent="0.25">
      <c r="A36" s="1">
        <v>3</v>
      </c>
      <c r="B36" s="1">
        <v>0.5</v>
      </c>
      <c r="C36" s="1">
        <v>1</v>
      </c>
      <c r="D36" s="1">
        <v>2</v>
      </c>
      <c r="E36" s="1">
        <v>5</v>
      </c>
      <c r="F36" s="1">
        <v>5.5</v>
      </c>
      <c r="G36" s="1">
        <v>6</v>
      </c>
      <c r="H36" s="1">
        <v>9</v>
      </c>
    </row>
    <row r="37" spans="1:12" ht="12.5" x14ac:dyDescent="0.25">
      <c r="A37" s="1">
        <v>4</v>
      </c>
      <c r="B37" s="1">
        <v>3</v>
      </c>
      <c r="C37" s="1">
        <v>3.5</v>
      </c>
      <c r="D37" s="1">
        <v>4</v>
      </c>
      <c r="E37" s="1">
        <v>4.5</v>
      </c>
      <c r="F37" s="1">
        <v>5</v>
      </c>
      <c r="G37" s="1">
        <v>8</v>
      </c>
      <c r="H37" s="1">
        <v>9</v>
      </c>
    </row>
    <row r="38" spans="1:12" ht="12.5" x14ac:dyDescent="0.25">
      <c r="A38" s="1">
        <v>5</v>
      </c>
      <c r="B38" s="1">
        <v>0.5</v>
      </c>
      <c r="C38" s="1">
        <v>1</v>
      </c>
      <c r="D38" s="1">
        <v>2</v>
      </c>
      <c r="E38" s="1">
        <v>5</v>
      </c>
      <c r="F38" s="1">
        <v>5.5</v>
      </c>
      <c r="G38" s="1">
        <v>6</v>
      </c>
      <c r="H38" s="1">
        <v>9</v>
      </c>
    </row>
    <row r="39" spans="1:12" ht="12.5" x14ac:dyDescent="0.25">
      <c r="A39" s="1">
        <v>6</v>
      </c>
      <c r="B39" s="1">
        <v>0.5</v>
      </c>
      <c r="C39" s="1">
        <v>1</v>
      </c>
      <c r="D39" s="1">
        <v>3</v>
      </c>
      <c r="E39" s="1">
        <v>4</v>
      </c>
      <c r="F39" s="1">
        <v>6</v>
      </c>
      <c r="G39" s="1">
        <v>7</v>
      </c>
      <c r="H39" s="1">
        <v>9</v>
      </c>
    </row>
    <row r="40" spans="1:12" ht="12.5" x14ac:dyDescent="0.25">
      <c r="A40" s="1">
        <v>7</v>
      </c>
      <c r="B40" s="1">
        <v>1</v>
      </c>
      <c r="C40" s="1">
        <v>2</v>
      </c>
      <c r="D40" s="1">
        <v>3</v>
      </c>
      <c r="E40" s="1">
        <v>4</v>
      </c>
      <c r="F40" s="1">
        <v>8</v>
      </c>
      <c r="G40" s="1">
        <v>8.5</v>
      </c>
      <c r="H40" s="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W28"/>
  <sheetViews>
    <sheetView workbookViewId="0"/>
  </sheetViews>
  <sheetFormatPr defaultColWidth="14.453125" defaultRowHeight="15.75" customHeight="1" x14ac:dyDescent="0.25"/>
  <cols>
    <col min="3" max="3" width="17.08984375" customWidth="1"/>
    <col min="4" max="4" width="19" customWidth="1"/>
    <col min="5" max="5" width="16.08984375" customWidth="1"/>
    <col min="10" max="10" width="16.7265625" customWidth="1"/>
    <col min="12" max="12" width="18.54296875" customWidth="1"/>
    <col min="19" max="19" width="17.81640625" customWidth="1"/>
  </cols>
  <sheetData>
    <row r="2" spans="1:23" ht="15.75" customHeight="1" x14ac:dyDescent="0.25">
      <c r="L2" s="17" t="s">
        <v>1</v>
      </c>
      <c r="M2" s="18"/>
      <c r="N2" s="18"/>
      <c r="S2" s="1" t="s">
        <v>75</v>
      </c>
    </row>
    <row r="3" spans="1:23" ht="15.75" customHeight="1" x14ac:dyDescent="0.25">
      <c r="A3" s="1" t="s">
        <v>76</v>
      </c>
      <c r="B3" s="2" t="s">
        <v>79</v>
      </c>
      <c r="C3" s="1" t="s">
        <v>31</v>
      </c>
      <c r="D3" s="1" t="s">
        <v>82</v>
      </c>
      <c r="E3" s="1" t="s">
        <v>83</v>
      </c>
      <c r="F3" s="1" t="s">
        <v>84</v>
      </c>
      <c r="G3" s="1" t="s">
        <v>85</v>
      </c>
      <c r="H3" s="1" t="s">
        <v>86</v>
      </c>
      <c r="I3" s="1" t="s">
        <v>87</v>
      </c>
      <c r="J3" s="1" t="s">
        <v>32</v>
      </c>
      <c r="K3" s="1" t="s">
        <v>88</v>
      </c>
      <c r="L3" s="1" t="s">
        <v>90</v>
      </c>
      <c r="M3" s="1" t="s">
        <v>91</v>
      </c>
      <c r="N3" s="1" t="s">
        <v>92</v>
      </c>
      <c r="O3" s="1" t="s">
        <v>93</v>
      </c>
      <c r="P3" s="1" t="s">
        <v>94</v>
      </c>
      <c r="R3" s="1" t="s">
        <v>95</v>
      </c>
      <c r="S3" s="1" t="s">
        <v>32</v>
      </c>
      <c r="T3" s="1" t="s">
        <v>88</v>
      </c>
      <c r="V3" s="1" t="s">
        <v>91</v>
      </c>
      <c r="W3" s="1" t="s">
        <v>92</v>
      </c>
    </row>
    <row r="4" spans="1:23" ht="15.75" customHeight="1" x14ac:dyDescent="0.25">
      <c r="A4" s="1">
        <v>1</v>
      </c>
      <c r="B4" s="1">
        <v>1</v>
      </c>
      <c r="C4" s="1">
        <v>0.01</v>
      </c>
      <c r="D4" s="1" t="s">
        <v>96</v>
      </c>
      <c r="E4" s="1" t="s">
        <v>97</v>
      </c>
      <c r="F4" s="1">
        <v>32</v>
      </c>
      <c r="G4" s="1">
        <v>2.1800000000000001E-3</v>
      </c>
      <c r="H4" s="7">
        <v>5.2999999999999999E-2</v>
      </c>
      <c r="I4" s="1">
        <v>0.72899999999999998</v>
      </c>
      <c r="J4" s="1">
        <v>5212</v>
      </c>
      <c r="K4">
        <f t="shared" ref="K4:K7" si="0">I4/J4</f>
        <v>1.398695318495779E-4</v>
      </c>
      <c r="L4" s="1" t="s">
        <v>108</v>
      </c>
      <c r="M4" s="1">
        <v>0</v>
      </c>
      <c r="N4" s="1">
        <v>5112</v>
      </c>
      <c r="O4">
        <f t="shared" ref="O4:O7" si="1">N4/J4</f>
        <v>0.98081350729086725</v>
      </c>
      <c r="Q4" s="1" t="s">
        <v>47</v>
      </c>
      <c r="R4" s="1">
        <v>2.0720000000000001</v>
      </c>
      <c r="S4" s="1">
        <v>5212</v>
      </c>
      <c r="T4">
        <f t="shared" ref="T4:T6" si="2">R4/S4</f>
        <v>3.9754412893323101E-4</v>
      </c>
      <c r="V4" s="1">
        <v>0</v>
      </c>
      <c r="W4" s="1">
        <v>5112</v>
      </c>
    </row>
    <row r="5" spans="1:23" ht="15.75" customHeight="1" x14ac:dyDescent="0.25">
      <c r="A5" s="1">
        <v>2</v>
      </c>
      <c r="B5" s="1">
        <v>1</v>
      </c>
      <c r="C5" s="1">
        <v>0.02</v>
      </c>
      <c r="D5" s="1" t="s">
        <v>96</v>
      </c>
      <c r="E5" s="1" t="s">
        <v>125</v>
      </c>
      <c r="F5" s="1">
        <v>32</v>
      </c>
      <c r="G5" s="1">
        <v>2.1800000000000001E-3</v>
      </c>
      <c r="H5" s="7">
        <v>4.1000000000000002E-2</v>
      </c>
      <c r="I5" s="1">
        <v>1.6459999999999999</v>
      </c>
      <c r="J5" s="1">
        <v>21089</v>
      </c>
      <c r="K5">
        <f t="shared" si="0"/>
        <v>7.8050168334202656E-5</v>
      </c>
      <c r="M5" s="1">
        <v>0</v>
      </c>
      <c r="N5" s="1">
        <v>20883</v>
      </c>
      <c r="O5">
        <f t="shared" si="1"/>
        <v>0.99023187443691019</v>
      </c>
      <c r="R5" s="1">
        <v>2.1259999999999999</v>
      </c>
      <c r="S5" s="1">
        <v>5212</v>
      </c>
      <c r="T5">
        <f t="shared" si="2"/>
        <v>4.0790483499616266E-4</v>
      </c>
      <c r="V5" s="1">
        <v>0</v>
      </c>
      <c r="W5" s="1">
        <v>5112</v>
      </c>
    </row>
    <row r="6" spans="1:23" ht="15.75" customHeight="1" x14ac:dyDescent="0.25">
      <c r="A6" s="1">
        <v>3</v>
      </c>
      <c r="B6" s="1">
        <v>1</v>
      </c>
      <c r="C6" s="1">
        <v>0.06</v>
      </c>
      <c r="D6" s="1" t="s">
        <v>132</v>
      </c>
      <c r="E6" s="1" t="s">
        <v>81</v>
      </c>
      <c r="F6" s="1">
        <v>32</v>
      </c>
      <c r="G6" s="1">
        <v>2.1800000000000001E-3</v>
      </c>
      <c r="H6" s="7">
        <v>8.6999999999999994E-2</v>
      </c>
      <c r="I6" s="1">
        <v>3.9529999999999998</v>
      </c>
      <c r="J6" s="1">
        <v>18547</v>
      </c>
      <c r="K6">
        <f t="shared" si="0"/>
        <v>2.1313419960101364E-4</v>
      </c>
      <c r="M6" s="1">
        <v>0</v>
      </c>
      <c r="N6" s="1">
        <v>18340</v>
      </c>
      <c r="O6">
        <f t="shared" si="1"/>
        <v>0.98883916536367067</v>
      </c>
      <c r="R6" s="1">
        <v>2.052</v>
      </c>
      <c r="S6" s="1">
        <v>5212</v>
      </c>
      <c r="T6">
        <f t="shared" si="2"/>
        <v>3.9370683039140447E-4</v>
      </c>
      <c r="V6" s="1">
        <v>0</v>
      </c>
      <c r="W6" s="1">
        <v>5112</v>
      </c>
    </row>
    <row r="7" spans="1:23" ht="15.75" customHeight="1" x14ac:dyDescent="0.25">
      <c r="A7" s="1">
        <v>4</v>
      </c>
      <c r="B7" s="1">
        <v>1</v>
      </c>
      <c r="C7" s="1">
        <v>0.03</v>
      </c>
      <c r="D7" s="1" t="s">
        <v>134</v>
      </c>
      <c r="E7" s="1" t="s">
        <v>100</v>
      </c>
      <c r="F7" s="1">
        <v>32</v>
      </c>
      <c r="G7" s="1">
        <v>2.1800000000000001E-3</v>
      </c>
      <c r="H7" s="7">
        <v>1.74</v>
      </c>
      <c r="I7" s="1">
        <v>32.865000000000002</v>
      </c>
      <c r="J7" s="1">
        <v>40469</v>
      </c>
      <c r="K7">
        <f t="shared" si="0"/>
        <v>8.1210309125503478E-4</v>
      </c>
      <c r="M7" s="1">
        <v>0</v>
      </c>
      <c r="N7" s="1">
        <v>40167</v>
      </c>
      <c r="O7">
        <f t="shared" si="1"/>
        <v>0.99253749783785117</v>
      </c>
      <c r="Q7" s="1" t="s">
        <v>135</v>
      </c>
      <c r="T7">
        <f>T4+T5+T6/3</f>
        <v>9.3668457405986173E-4</v>
      </c>
    </row>
    <row r="8" spans="1:23" ht="15.75" customHeight="1" x14ac:dyDescent="0.25">
      <c r="A8" s="1"/>
      <c r="B8" s="1"/>
      <c r="C8" s="1"/>
      <c r="D8" s="1"/>
      <c r="E8" s="1"/>
      <c r="F8" s="1"/>
      <c r="G8" s="1"/>
      <c r="H8" s="10"/>
      <c r="I8" s="1"/>
      <c r="J8" s="1"/>
      <c r="M8" s="1"/>
      <c r="N8" s="1"/>
      <c r="Q8" s="1"/>
      <c r="R8" s="1"/>
      <c r="S8" s="1"/>
      <c r="V8" s="1"/>
      <c r="W8" s="1"/>
    </row>
    <row r="9" spans="1:23" ht="15.75" customHeight="1" x14ac:dyDescent="0.25">
      <c r="A9" s="1">
        <v>5</v>
      </c>
      <c r="B9" s="1">
        <v>1</v>
      </c>
      <c r="C9" s="1">
        <v>0.06</v>
      </c>
      <c r="D9" s="1" t="s">
        <v>96</v>
      </c>
      <c r="E9" s="1" t="s">
        <v>136</v>
      </c>
      <c r="F9" s="1">
        <v>32</v>
      </c>
      <c r="G9" s="1">
        <v>2.1800000000000001E-3</v>
      </c>
      <c r="H9" s="10">
        <v>2.9000000000000001E-2</v>
      </c>
      <c r="I9" s="1">
        <v>13.074</v>
      </c>
      <c r="J9" s="1">
        <v>186895</v>
      </c>
      <c r="K9">
        <f t="shared" ref="K9:K11" si="3">I9/J9</f>
        <v>6.9953717327911398E-5</v>
      </c>
      <c r="M9" s="1">
        <v>0</v>
      </c>
      <c r="N9" s="1">
        <v>186285</v>
      </c>
      <c r="O9">
        <f t="shared" ref="O9:O11" si="4">N9/J9</f>
        <v>0.99673613526311566</v>
      </c>
      <c r="Q9" s="1" t="s">
        <v>56</v>
      </c>
      <c r="R9" s="1">
        <v>1.3859999999999999</v>
      </c>
      <c r="S9" s="1">
        <v>3012</v>
      </c>
      <c r="T9">
        <f t="shared" ref="T9:T11" si="5">R9/S9</f>
        <v>4.6015936254980075E-4</v>
      </c>
      <c r="V9" s="1">
        <v>1754</v>
      </c>
      <c r="W9" s="1">
        <v>4661</v>
      </c>
    </row>
    <row r="10" spans="1:23" ht="15.75" customHeight="1" x14ac:dyDescent="0.25">
      <c r="A10" s="1">
        <v>6</v>
      </c>
      <c r="B10" s="1">
        <v>1</v>
      </c>
      <c r="C10" s="1">
        <v>0.01</v>
      </c>
      <c r="D10" s="1" t="s">
        <v>96</v>
      </c>
      <c r="E10" s="1" t="s">
        <v>97</v>
      </c>
      <c r="F10" s="1">
        <v>32</v>
      </c>
      <c r="G10" s="1">
        <v>2.1800000000000001E-3</v>
      </c>
      <c r="H10" s="7">
        <v>3.5000000000000003E-2</v>
      </c>
      <c r="I10" s="1">
        <v>2.2949999999999999</v>
      </c>
      <c r="J10" s="1">
        <v>3123</v>
      </c>
      <c r="K10">
        <f t="shared" si="3"/>
        <v>7.3487031700288183E-4</v>
      </c>
      <c r="M10" s="1">
        <v>0</v>
      </c>
      <c r="N10" s="1">
        <v>3040</v>
      </c>
      <c r="O10">
        <f t="shared" si="4"/>
        <v>0.97342299071405702</v>
      </c>
      <c r="R10" s="1">
        <v>1.2150000000000001</v>
      </c>
      <c r="S10" s="1">
        <v>2369</v>
      </c>
      <c r="T10">
        <f t="shared" si="5"/>
        <v>5.1287463064584216E-4</v>
      </c>
      <c r="V10" s="1">
        <v>1489</v>
      </c>
      <c r="W10" s="1">
        <v>3760</v>
      </c>
    </row>
    <row r="11" spans="1:23" ht="15.75" customHeight="1" x14ac:dyDescent="0.25">
      <c r="A11" s="1">
        <v>7</v>
      </c>
      <c r="B11" s="1">
        <v>1</v>
      </c>
      <c r="C11" s="1">
        <v>0.04</v>
      </c>
      <c r="D11" s="1" t="s">
        <v>134</v>
      </c>
      <c r="E11" s="1" t="s">
        <v>100</v>
      </c>
      <c r="F11" s="1">
        <v>32</v>
      </c>
      <c r="G11" s="1">
        <v>2.1800000000000001E-3</v>
      </c>
      <c r="H11" s="7">
        <v>1.8819999999999999</v>
      </c>
      <c r="I11" s="1">
        <v>2.2949999999999999</v>
      </c>
      <c r="J11" s="1">
        <v>3123</v>
      </c>
      <c r="K11">
        <f t="shared" si="3"/>
        <v>7.3487031700288183E-4</v>
      </c>
      <c r="M11" s="1">
        <v>0</v>
      </c>
      <c r="N11" s="1">
        <v>3040</v>
      </c>
      <c r="O11">
        <f t="shared" si="4"/>
        <v>0.97342299071405702</v>
      </c>
      <c r="R11" s="1">
        <v>1.4159999999999999</v>
      </c>
      <c r="S11" s="1">
        <v>2626</v>
      </c>
      <c r="T11">
        <f t="shared" si="5"/>
        <v>5.3922315308453921E-4</v>
      </c>
      <c r="V11" s="1">
        <v>2459</v>
      </c>
      <c r="W11" s="1">
        <v>4975</v>
      </c>
    </row>
    <row r="12" spans="1:23" ht="15.75" customHeight="1" x14ac:dyDescent="0.25">
      <c r="H12" s="11"/>
      <c r="Q12" s="1" t="s">
        <v>135</v>
      </c>
      <c r="T12">
        <f>T9+T10+T11/3</f>
        <v>1.1527750442238227E-3</v>
      </c>
    </row>
    <row r="13" spans="1:23" ht="15.75" customHeight="1" x14ac:dyDescent="0.3">
      <c r="A13" s="9"/>
      <c r="B13" s="1"/>
      <c r="C13" s="1"/>
      <c r="D13" s="12"/>
      <c r="E13" s="12"/>
      <c r="F13" s="1"/>
      <c r="G13" s="1"/>
      <c r="H13" s="1"/>
      <c r="Q13" s="1"/>
      <c r="R13" s="1"/>
      <c r="S13" s="1"/>
      <c r="V13" s="1"/>
      <c r="W13" s="1"/>
    </row>
    <row r="14" spans="1:23" ht="15.75" customHeight="1" x14ac:dyDescent="0.3">
      <c r="A14" s="9" t="s">
        <v>137</v>
      </c>
      <c r="B14" s="1">
        <v>1</v>
      </c>
      <c r="C14" s="1">
        <v>1.6E-2</v>
      </c>
      <c r="D14" s="12">
        <v>43466</v>
      </c>
      <c r="E14" s="12">
        <v>43466</v>
      </c>
      <c r="F14" s="1">
        <v>32</v>
      </c>
      <c r="G14" s="1">
        <v>2.1800000000000001E-3</v>
      </c>
      <c r="H14" s="1">
        <v>8.1000000000000003E-2</v>
      </c>
      <c r="K14">
        <f>AVERAGE(K4:K11)</f>
        <v>3.9755019176764342E-4</v>
      </c>
      <c r="Q14" s="1" t="s">
        <v>60</v>
      </c>
      <c r="R14" s="1">
        <v>1.042</v>
      </c>
      <c r="S14" s="1">
        <v>1903</v>
      </c>
      <c r="T14">
        <f t="shared" ref="T14:T16" si="6">R14/S14</f>
        <v>5.475564897530216E-4</v>
      </c>
      <c r="V14" s="1">
        <v>837</v>
      </c>
      <c r="W14" s="1">
        <v>2612</v>
      </c>
    </row>
    <row r="15" spans="1:23" ht="15.75" customHeight="1" x14ac:dyDescent="0.25">
      <c r="R15" s="1">
        <v>1.0660000000000001</v>
      </c>
      <c r="S15" s="1">
        <v>2253</v>
      </c>
      <c r="T15">
        <f t="shared" si="6"/>
        <v>4.7314691522414563E-4</v>
      </c>
      <c r="V15" s="1">
        <v>696</v>
      </c>
      <c r="W15" s="1">
        <v>2817</v>
      </c>
    </row>
    <row r="16" spans="1:23" ht="15.75" customHeight="1" x14ac:dyDescent="0.25">
      <c r="E16" s="17" t="s">
        <v>1</v>
      </c>
      <c r="F16" s="18"/>
      <c r="G16" s="18"/>
      <c r="R16" s="1">
        <v>1.052</v>
      </c>
      <c r="S16" s="1">
        <v>1545</v>
      </c>
      <c r="T16">
        <f t="shared" si="6"/>
        <v>6.8090614886731399E-4</v>
      </c>
      <c r="V16" s="1">
        <v>1210</v>
      </c>
      <c r="W16" s="1">
        <v>2636</v>
      </c>
    </row>
    <row r="17" spans="1:23" ht="15.75" customHeight="1" x14ac:dyDescent="0.3">
      <c r="A17" s="9"/>
      <c r="B17" s="1"/>
      <c r="C17" s="1"/>
      <c r="D17" s="1"/>
      <c r="E17" s="1"/>
      <c r="F17" s="1"/>
      <c r="G17" s="1"/>
      <c r="H17" s="1"/>
      <c r="I17" s="1"/>
      <c r="Q17" s="1"/>
      <c r="R17" s="1"/>
      <c r="S17" s="1"/>
      <c r="T17">
        <f>T14+T15+T16/3</f>
        <v>1.2476721212662718E-3</v>
      </c>
      <c r="V17" s="1"/>
      <c r="W17" s="1"/>
    </row>
    <row r="18" spans="1:23" ht="15.75" customHeight="1" x14ac:dyDescent="0.3">
      <c r="A18" s="9"/>
      <c r="B18" s="1"/>
      <c r="C18" s="1"/>
      <c r="D18" s="1"/>
      <c r="E18" s="1"/>
      <c r="F18" s="1"/>
      <c r="G18" s="1"/>
      <c r="H18" s="1"/>
      <c r="I18" s="1"/>
      <c r="Q18" s="1"/>
      <c r="R18" s="1"/>
      <c r="S18" s="1"/>
      <c r="V18" s="1"/>
      <c r="W18" s="1"/>
    </row>
    <row r="19" spans="1:23" ht="15.75" customHeight="1" x14ac:dyDescent="0.3">
      <c r="A19" s="9" t="s">
        <v>138</v>
      </c>
      <c r="B19" s="1" t="s">
        <v>95</v>
      </c>
      <c r="C19" s="1" t="s">
        <v>32</v>
      </c>
      <c r="D19" s="1" t="s">
        <v>88</v>
      </c>
      <c r="E19" s="1" t="s">
        <v>90</v>
      </c>
      <c r="F19" s="1" t="s">
        <v>91</v>
      </c>
      <c r="G19" s="1" t="s">
        <v>92</v>
      </c>
      <c r="H19" s="1" t="s">
        <v>93</v>
      </c>
      <c r="I19" s="1" t="s">
        <v>94</v>
      </c>
      <c r="Q19" s="1" t="s">
        <v>64</v>
      </c>
      <c r="R19" s="1">
        <v>1.0369999999999999</v>
      </c>
      <c r="S19" s="1">
        <v>1417</v>
      </c>
      <c r="T19">
        <f t="shared" ref="T19:T21" si="7">R19/S19</f>
        <v>7.3182780522230062E-4</v>
      </c>
      <c r="V19" s="1">
        <v>1416</v>
      </c>
      <c r="W19" s="1">
        <v>2716</v>
      </c>
    </row>
    <row r="20" spans="1:23" ht="15.75" customHeight="1" x14ac:dyDescent="0.25">
      <c r="A20" s="1">
        <v>1</v>
      </c>
      <c r="B20" s="1">
        <v>1.345</v>
      </c>
      <c r="C20" s="1">
        <v>5423</v>
      </c>
      <c r="D20">
        <f t="shared" ref="D20:D26" si="8">B20/C20</f>
        <v>2.4801770237875716E-4</v>
      </c>
      <c r="F20" s="1">
        <v>0</v>
      </c>
      <c r="G20" s="1">
        <v>5318</v>
      </c>
      <c r="H20">
        <f t="shared" ref="H20:H26" si="9">G20/C20</f>
        <v>0.9806380232343721</v>
      </c>
      <c r="R20" s="1">
        <v>0.873</v>
      </c>
      <c r="S20" s="1">
        <v>931</v>
      </c>
      <c r="T20">
        <f t="shared" si="7"/>
        <v>9.3770139634801288E-4</v>
      </c>
      <c r="V20" s="1">
        <v>931</v>
      </c>
      <c r="W20" s="1">
        <v>1755</v>
      </c>
    </row>
    <row r="21" spans="1:23" ht="12.5" x14ac:dyDescent="0.25">
      <c r="A21" s="1">
        <v>2</v>
      </c>
      <c r="B21" s="1">
        <v>1.4650000000000001</v>
      </c>
      <c r="C21" s="1">
        <v>6100</v>
      </c>
      <c r="D21">
        <f t="shared" si="8"/>
        <v>2.4016393442622953E-4</v>
      </c>
      <c r="F21" s="1">
        <v>0</v>
      </c>
      <c r="G21" s="1">
        <v>5994</v>
      </c>
      <c r="H21">
        <f t="shared" si="9"/>
        <v>0.9826229508196721</v>
      </c>
      <c r="R21" s="1">
        <v>1.1479999999999999</v>
      </c>
      <c r="S21" s="1">
        <v>1758</v>
      </c>
      <c r="T21">
        <f t="shared" si="7"/>
        <v>6.5301478953356086E-4</v>
      </c>
      <c r="V21" s="1">
        <v>1758</v>
      </c>
      <c r="W21" s="1">
        <v>3397</v>
      </c>
    </row>
    <row r="22" spans="1:23" ht="12.5" x14ac:dyDescent="0.25">
      <c r="A22" s="1">
        <v>3</v>
      </c>
      <c r="B22" s="1">
        <v>1.6890000000000001</v>
      </c>
      <c r="C22" s="1">
        <v>4361</v>
      </c>
      <c r="D22">
        <f t="shared" si="8"/>
        <v>3.8729649163036004E-4</v>
      </c>
      <c r="F22" s="1">
        <v>0</v>
      </c>
      <c r="G22" s="1">
        <v>4268</v>
      </c>
      <c r="H22">
        <f t="shared" si="9"/>
        <v>0.97867461591378124</v>
      </c>
      <c r="T22">
        <f>T19+T20+T21/3</f>
        <v>1.8872007980815005E-3</v>
      </c>
    </row>
    <row r="23" spans="1:23" ht="12.5" x14ac:dyDescent="0.25">
      <c r="A23" s="1">
        <v>4</v>
      </c>
      <c r="B23" s="1">
        <v>4.0229999999999997</v>
      </c>
      <c r="C23" s="1">
        <v>5447</v>
      </c>
      <c r="D23">
        <f t="shared" si="8"/>
        <v>7.3857169083899391E-4</v>
      </c>
      <c r="F23" s="1">
        <v>0</v>
      </c>
      <c r="G23" s="1">
        <v>5347</v>
      </c>
      <c r="H23">
        <f t="shared" si="9"/>
        <v>0.98164127042408666</v>
      </c>
    </row>
    <row r="24" spans="1:23" ht="12.5" x14ac:dyDescent="0.25">
      <c r="A24" s="1">
        <v>5</v>
      </c>
      <c r="B24" s="1">
        <v>1.6619999999999999</v>
      </c>
      <c r="C24" s="1">
        <v>4361</v>
      </c>
      <c r="D24">
        <f t="shared" si="8"/>
        <v>3.8110525108919969E-4</v>
      </c>
      <c r="F24" s="1">
        <v>0</v>
      </c>
      <c r="G24" s="1">
        <v>4268</v>
      </c>
      <c r="H24">
        <f t="shared" si="9"/>
        <v>0.97867461591378124</v>
      </c>
    </row>
    <row r="25" spans="1:23" ht="12.5" x14ac:dyDescent="0.25">
      <c r="A25" s="1">
        <v>6</v>
      </c>
      <c r="B25" s="1">
        <v>1.462</v>
      </c>
      <c r="C25" s="1">
        <v>5053</v>
      </c>
      <c r="D25">
        <f t="shared" si="8"/>
        <v>2.8933306946368493E-4</v>
      </c>
      <c r="F25" s="1">
        <v>0</v>
      </c>
      <c r="G25" s="1">
        <v>4956</v>
      </c>
      <c r="H25">
        <f t="shared" si="9"/>
        <v>0.98080348307935883</v>
      </c>
    </row>
    <row r="26" spans="1:23" ht="12.5" x14ac:dyDescent="0.25">
      <c r="A26" s="1">
        <v>7</v>
      </c>
      <c r="B26" s="1">
        <v>1.06</v>
      </c>
      <c r="C26" s="1">
        <v>4791</v>
      </c>
      <c r="D26">
        <f t="shared" si="8"/>
        <v>2.2124817365894387E-4</v>
      </c>
      <c r="F26" s="1">
        <v>0</v>
      </c>
      <c r="G26" s="1">
        <v>4691</v>
      </c>
      <c r="H26">
        <f t="shared" si="9"/>
        <v>0.97912753078689208</v>
      </c>
    </row>
    <row r="28" spans="1:23" ht="12.5" x14ac:dyDescent="0.25">
      <c r="D28">
        <f>AVERAGE(D20:D26)</f>
        <v>3.5796233049802416E-4</v>
      </c>
    </row>
  </sheetData>
  <mergeCells count="2">
    <mergeCell ref="L2:N2"/>
    <mergeCell ref="E16:G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A31"/>
  <sheetViews>
    <sheetView workbookViewId="0">
      <selection activeCell="E8" sqref="E8"/>
    </sheetView>
  </sheetViews>
  <sheetFormatPr defaultColWidth="14.453125" defaultRowHeight="15.75" customHeight="1" x14ac:dyDescent="0.25"/>
  <cols>
    <col min="6" max="6" width="17.08984375" customWidth="1"/>
    <col min="7" max="7" width="19" customWidth="1"/>
    <col min="8" max="8" width="16.08984375" customWidth="1"/>
    <col min="13" max="13" width="16.7265625" customWidth="1"/>
    <col min="15" max="15" width="18.54296875" customWidth="1"/>
    <col min="23" max="23" width="17.81640625" customWidth="1"/>
  </cols>
  <sheetData>
    <row r="2" spans="1:27" ht="15.75" customHeight="1" x14ac:dyDescent="0.25">
      <c r="O2" s="17" t="s">
        <v>1</v>
      </c>
      <c r="P2" s="18"/>
      <c r="Q2" s="18"/>
      <c r="W2" s="1" t="s">
        <v>75</v>
      </c>
    </row>
    <row r="3" spans="1:27" ht="35.5" customHeight="1" x14ac:dyDescent="0.25">
      <c r="A3" s="1" t="s">
        <v>76</v>
      </c>
      <c r="B3" s="1" t="s">
        <v>77</v>
      </c>
      <c r="C3" s="1" t="s">
        <v>78</v>
      </c>
      <c r="D3" s="1" t="s">
        <v>80</v>
      </c>
      <c r="E3" s="22" t="s">
        <v>182</v>
      </c>
      <c r="F3" s="1" t="s">
        <v>31</v>
      </c>
      <c r="G3" s="20" t="s">
        <v>183</v>
      </c>
      <c r="H3" s="20" t="s">
        <v>184</v>
      </c>
      <c r="I3" s="1" t="s">
        <v>84</v>
      </c>
      <c r="J3" s="1" t="s">
        <v>85</v>
      </c>
      <c r="K3" s="1" t="s">
        <v>86</v>
      </c>
      <c r="L3" s="1" t="s">
        <v>87</v>
      </c>
      <c r="M3" s="1" t="s">
        <v>32</v>
      </c>
      <c r="N3" s="1" t="s">
        <v>88</v>
      </c>
      <c r="O3" s="1" t="s">
        <v>90</v>
      </c>
      <c r="P3" s="1" t="s">
        <v>140</v>
      </c>
      <c r="Q3" s="1" t="s">
        <v>141</v>
      </c>
      <c r="R3" s="1" t="s">
        <v>93</v>
      </c>
      <c r="S3" s="1" t="s">
        <v>94</v>
      </c>
      <c r="T3" s="1"/>
      <c r="V3" s="1" t="s">
        <v>95</v>
      </c>
      <c r="W3" s="1" t="s">
        <v>32</v>
      </c>
      <c r="X3" s="1" t="s">
        <v>88</v>
      </c>
      <c r="Z3" s="1" t="s">
        <v>91</v>
      </c>
      <c r="AA3" s="1" t="s">
        <v>92</v>
      </c>
    </row>
    <row r="4" spans="1:27" ht="15.75" customHeight="1" x14ac:dyDescent="0.25">
      <c r="A4" s="1">
        <v>1</v>
      </c>
      <c r="B4" s="1">
        <v>1732</v>
      </c>
      <c r="C4" s="1">
        <v>4.0000000000000001E-3</v>
      </c>
      <c r="D4" s="1">
        <v>7.9400000000000004E-7</v>
      </c>
      <c r="E4" s="1">
        <v>1</v>
      </c>
      <c r="F4" s="1">
        <v>0.01</v>
      </c>
      <c r="G4" s="1" t="s">
        <v>96</v>
      </c>
      <c r="H4" s="1" t="s">
        <v>97</v>
      </c>
      <c r="I4" s="1">
        <v>32</v>
      </c>
      <c r="J4" s="20" t="s">
        <v>185</v>
      </c>
      <c r="K4" s="7">
        <v>1.4999999999999999E-2</v>
      </c>
      <c r="L4" s="1">
        <v>165.041</v>
      </c>
      <c r="M4" s="1">
        <v>489</v>
      </c>
      <c r="N4">
        <f t="shared" ref="N4:N10" si="0">L4/((P4+Q4)/2)</f>
        <v>1.9647738095238094</v>
      </c>
      <c r="O4" s="1" t="s">
        <v>108</v>
      </c>
      <c r="P4" s="1">
        <v>84</v>
      </c>
      <c r="Q4" s="1">
        <v>84</v>
      </c>
      <c r="R4">
        <f t="shared" ref="R4:R10" si="1">Q4/M4</f>
        <v>0.17177914110429449</v>
      </c>
      <c r="U4" s="1" t="s">
        <v>47</v>
      </c>
      <c r="V4" s="1">
        <v>2.0720000000000001</v>
      </c>
      <c r="W4" s="1">
        <v>5212</v>
      </c>
      <c r="X4">
        <f t="shared" ref="X4:X6" si="2">V4/W4</f>
        <v>3.9754412893323101E-4</v>
      </c>
      <c r="Z4" s="1">
        <v>0</v>
      </c>
      <c r="AA4" s="1">
        <v>5112</v>
      </c>
    </row>
    <row r="5" spans="1:27" ht="15.75" customHeight="1" x14ac:dyDescent="0.25">
      <c r="A5" s="1">
        <v>2</v>
      </c>
      <c r="B5" s="1">
        <v>1686</v>
      </c>
      <c r="C5" s="1">
        <v>2.8999999999999998E-3</v>
      </c>
      <c r="D5" s="1">
        <v>7.7300000000000005E-7</v>
      </c>
      <c r="E5" s="1">
        <v>1</v>
      </c>
      <c r="F5" s="1">
        <v>0.02</v>
      </c>
      <c r="G5" s="1" t="s">
        <v>96</v>
      </c>
      <c r="H5" s="1" t="s">
        <v>125</v>
      </c>
      <c r="I5" s="1">
        <v>32</v>
      </c>
      <c r="J5" s="20" t="s">
        <v>185</v>
      </c>
      <c r="K5" s="7">
        <v>0.01</v>
      </c>
      <c r="L5" s="1">
        <v>97.741</v>
      </c>
      <c r="M5" s="1">
        <v>879</v>
      </c>
      <c r="N5">
        <f t="shared" si="0"/>
        <v>1.1635833333333334</v>
      </c>
      <c r="P5" s="1">
        <v>84</v>
      </c>
      <c r="Q5" s="1">
        <v>84</v>
      </c>
      <c r="R5">
        <f t="shared" si="1"/>
        <v>9.556313993174062E-2</v>
      </c>
      <c r="V5" s="1">
        <v>2.1259999999999999</v>
      </c>
      <c r="W5" s="1">
        <v>5212</v>
      </c>
      <c r="X5">
        <f t="shared" si="2"/>
        <v>4.0790483499616266E-4</v>
      </c>
      <c r="Z5" s="1">
        <v>0</v>
      </c>
      <c r="AA5" s="1">
        <v>5112</v>
      </c>
    </row>
    <row r="6" spans="1:27" ht="15.75" customHeight="1" x14ac:dyDescent="0.25">
      <c r="A6" s="1">
        <v>3</v>
      </c>
      <c r="B6" s="1">
        <v>372786</v>
      </c>
      <c r="C6" s="1">
        <v>5.0000000000000001E-3</v>
      </c>
      <c r="D6" s="1">
        <v>1.7100000000000001E-4</v>
      </c>
      <c r="E6" s="1">
        <v>1</v>
      </c>
      <c r="F6" s="1">
        <v>0.06</v>
      </c>
      <c r="G6" s="1" t="s">
        <v>132</v>
      </c>
      <c r="H6" s="1" t="s">
        <v>81</v>
      </c>
      <c r="I6" s="1">
        <v>32</v>
      </c>
      <c r="J6" s="20" t="s">
        <v>185</v>
      </c>
      <c r="K6" s="7">
        <v>1.9E-2</v>
      </c>
      <c r="L6" s="1">
        <v>178.49199999999999</v>
      </c>
      <c r="M6" s="1">
        <v>1270</v>
      </c>
      <c r="N6">
        <f t="shared" si="0"/>
        <v>2.1249047619047619</v>
      </c>
      <c r="P6" s="1">
        <v>84</v>
      </c>
      <c r="Q6" s="1">
        <v>84</v>
      </c>
      <c r="R6">
        <f t="shared" si="1"/>
        <v>6.6141732283464566E-2</v>
      </c>
      <c r="V6" s="1">
        <v>2.052</v>
      </c>
      <c r="W6" s="1">
        <v>5212</v>
      </c>
      <c r="X6">
        <f t="shared" si="2"/>
        <v>3.9370683039140447E-4</v>
      </c>
      <c r="Z6" s="1">
        <v>0</v>
      </c>
      <c r="AA6" s="1">
        <v>5112</v>
      </c>
    </row>
    <row r="7" spans="1:27" ht="15.75" customHeight="1" x14ac:dyDescent="0.25">
      <c r="A7" s="1">
        <v>4</v>
      </c>
      <c r="B7" s="1">
        <v>30601</v>
      </c>
      <c r="C7" s="1">
        <v>0.16900000000000001</v>
      </c>
      <c r="D7" s="1">
        <v>1.4E-5</v>
      </c>
      <c r="E7" s="1">
        <v>1</v>
      </c>
      <c r="F7" s="1">
        <v>0.03</v>
      </c>
      <c r="G7" s="1" t="s">
        <v>134</v>
      </c>
      <c r="H7" s="1" t="s">
        <v>100</v>
      </c>
      <c r="I7" s="1">
        <v>32</v>
      </c>
      <c r="J7" s="20" t="s">
        <v>185</v>
      </c>
      <c r="K7" s="7">
        <v>0.56799999999999995</v>
      </c>
      <c r="L7" s="1">
        <v>1498.5070000000001</v>
      </c>
      <c r="M7" s="1">
        <v>1149</v>
      </c>
      <c r="N7">
        <f t="shared" si="0"/>
        <v>17.839369047619048</v>
      </c>
      <c r="P7" s="1">
        <v>84</v>
      </c>
      <c r="Q7" s="1">
        <v>84</v>
      </c>
      <c r="R7">
        <f t="shared" si="1"/>
        <v>7.3107049608355096E-2</v>
      </c>
      <c r="U7" s="1" t="s">
        <v>135</v>
      </c>
      <c r="X7">
        <f>X4+X5+X6/3</f>
        <v>9.3668457405986173E-4</v>
      </c>
    </row>
    <row r="8" spans="1:27" ht="15.75" customHeight="1" x14ac:dyDescent="0.25">
      <c r="A8" s="1">
        <v>5</v>
      </c>
      <c r="B8" s="1">
        <v>1686</v>
      </c>
      <c r="C8" s="1">
        <v>0.14199999999999999</v>
      </c>
      <c r="D8" s="1">
        <v>7.7300000000000005E-7</v>
      </c>
      <c r="E8" s="1">
        <v>1</v>
      </c>
      <c r="F8" s="1">
        <v>0.06</v>
      </c>
      <c r="G8" s="1" t="s">
        <v>96</v>
      </c>
      <c r="H8" s="1" t="s">
        <v>136</v>
      </c>
      <c r="I8" s="1">
        <v>32</v>
      </c>
      <c r="J8" s="20" t="s">
        <v>185</v>
      </c>
      <c r="K8" s="10">
        <v>0.47599999999999998</v>
      </c>
      <c r="L8" s="1">
        <v>1.052</v>
      </c>
      <c r="M8" s="1">
        <v>7</v>
      </c>
      <c r="N8">
        <f t="shared" si="0"/>
        <v>6.1882352941176472E-2</v>
      </c>
      <c r="P8" s="1">
        <v>17</v>
      </c>
      <c r="Q8" s="1">
        <v>17</v>
      </c>
      <c r="R8">
        <f t="shared" si="1"/>
        <v>2.4285714285714284</v>
      </c>
      <c r="U8" s="1"/>
    </row>
    <row r="9" spans="1:27" ht="15.75" customHeight="1" x14ac:dyDescent="0.25">
      <c r="A9" s="1">
        <v>6</v>
      </c>
      <c r="B9" s="1">
        <v>1686</v>
      </c>
      <c r="C9" s="1">
        <v>0.13600000000000001</v>
      </c>
      <c r="D9" s="1">
        <v>7.7300000000000005E-7</v>
      </c>
      <c r="E9" s="1">
        <v>1</v>
      </c>
      <c r="F9" s="1">
        <v>0.01</v>
      </c>
      <c r="G9" s="1" t="s">
        <v>96</v>
      </c>
      <c r="H9" s="1" t="s">
        <v>97</v>
      </c>
      <c r="I9" s="1">
        <v>32</v>
      </c>
      <c r="J9" s="20" t="s">
        <v>185</v>
      </c>
      <c r="K9" s="7">
        <v>0.45500000000000002</v>
      </c>
      <c r="L9" s="1">
        <v>149.351</v>
      </c>
      <c r="M9" s="1">
        <v>489</v>
      </c>
      <c r="N9">
        <f t="shared" si="0"/>
        <v>1.7779880952380953</v>
      </c>
      <c r="P9" s="1">
        <v>84</v>
      </c>
      <c r="Q9" s="1">
        <v>84</v>
      </c>
      <c r="R9">
        <f t="shared" si="1"/>
        <v>0.17177914110429449</v>
      </c>
      <c r="U9" s="20" t="s">
        <v>56</v>
      </c>
      <c r="V9" s="1">
        <v>1.3859999999999999</v>
      </c>
      <c r="W9" s="1">
        <v>3012</v>
      </c>
      <c r="X9">
        <f t="shared" ref="X9:X11" si="3">V9/W9</f>
        <v>4.6015936254980075E-4</v>
      </c>
      <c r="Z9" s="1">
        <v>1754</v>
      </c>
      <c r="AA9" s="1">
        <v>4661</v>
      </c>
    </row>
    <row r="10" spans="1:27" ht="15.75" customHeight="1" x14ac:dyDescent="0.25">
      <c r="A10" s="1">
        <v>7</v>
      </c>
      <c r="B10" s="1">
        <v>30601</v>
      </c>
      <c r="C10" s="1">
        <v>0.182</v>
      </c>
      <c r="D10" s="1">
        <v>1.4E-5</v>
      </c>
      <c r="E10" s="1">
        <v>1</v>
      </c>
      <c r="F10" s="1">
        <v>0.04</v>
      </c>
      <c r="G10" s="1" t="s">
        <v>134</v>
      </c>
      <c r="H10" s="1" t="s">
        <v>100</v>
      </c>
      <c r="I10" s="1">
        <v>32</v>
      </c>
      <c r="J10" s="20" t="s">
        <v>185</v>
      </c>
      <c r="K10" s="7">
        <v>0.61</v>
      </c>
      <c r="L10" s="1">
        <v>1476.133</v>
      </c>
      <c r="M10" s="1">
        <v>1247</v>
      </c>
      <c r="N10">
        <f t="shared" si="0"/>
        <v>17.573011904761906</v>
      </c>
      <c r="P10" s="1">
        <v>84</v>
      </c>
      <c r="Q10" s="1">
        <v>84</v>
      </c>
      <c r="R10">
        <f t="shared" si="1"/>
        <v>6.7361668003207698E-2</v>
      </c>
      <c r="V10" s="1">
        <v>1.2150000000000001</v>
      </c>
      <c r="W10" s="1">
        <v>2369</v>
      </c>
      <c r="X10">
        <f t="shared" si="3"/>
        <v>5.1287463064584216E-4</v>
      </c>
      <c r="Z10" s="1">
        <v>1489</v>
      </c>
      <c r="AA10" s="1">
        <v>3760</v>
      </c>
    </row>
    <row r="11" spans="1:27" ht="15.75" customHeight="1" x14ac:dyDescent="0.25">
      <c r="K11" s="11"/>
      <c r="V11" s="1">
        <v>1.4159999999999999</v>
      </c>
      <c r="W11" s="1">
        <v>2626</v>
      </c>
      <c r="X11">
        <f t="shared" si="3"/>
        <v>5.3922315308453921E-4</v>
      </c>
      <c r="Z11" s="1">
        <v>2459</v>
      </c>
      <c r="AA11" s="1">
        <v>4975</v>
      </c>
    </row>
    <row r="12" spans="1:27" ht="15.75" customHeight="1" x14ac:dyDescent="0.3">
      <c r="A12" s="9"/>
      <c r="B12" s="9"/>
      <c r="C12" s="9"/>
      <c r="D12" s="9"/>
      <c r="E12" s="1"/>
      <c r="F12" s="1"/>
      <c r="G12" s="12"/>
      <c r="H12" s="1">
        <v>0.04</v>
      </c>
      <c r="I12" s="1" t="s">
        <v>134</v>
      </c>
      <c r="J12" s="1"/>
      <c r="K12" s="1"/>
      <c r="U12" s="1" t="s">
        <v>135</v>
      </c>
      <c r="X12">
        <f>X9+X10+X11/3</f>
        <v>1.1527750442238227E-3</v>
      </c>
    </row>
    <row r="13" spans="1:27" ht="15.75" customHeight="1" x14ac:dyDescent="0.3">
      <c r="A13" s="9" t="s">
        <v>137</v>
      </c>
      <c r="B13" s="9"/>
      <c r="C13" s="9"/>
      <c r="D13" s="9"/>
      <c r="E13" s="1">
        <v>1</v>
      </c>
      <c r="F13" s="1">
        <v>1.6E-2</v>
      </c>
      <c r="G13" s="12">
        <v>43466</v>
      </c>
      <c r="H13" s="12">
        <v>43466</v>
      </c>
      <c r="I13" s="1">
        <v>32</v>
      </c>
      <c r="J13" s="20" t="s">
        <v>185</v>
      </c>
      <c r="K13" s="1">
        <v>8.1000000000000003E-2</v>
      </c>
      <c r="N13">
        <f>AVERAGE(N4:N10)</f>
        <v>6.0722161864745896</v>
      </c>
      <c r="U13" s="1"/>
      <c r="V13" s="1"/>
      <c r="W13" s="1"/>
      <c r="Z13" s="1"/>
      <c r="AA13" s="1"/>
    </row>
    <row r="14" spans="1:27" ht="15.75" customHeight="1" x14ac:dyDescent="0.25">
      <c r="U14" s="1" t="s">
        <v>60</v>
      </c>
      <c r="V14" s="1">
        <v>1.042</v>
      </c>
      <c r="W14" s="1">
        <v>1903</v>
      </c>
      <c r="X14">
        <f t="shared" ref="X14:X16" si="4">V14/W14</f>
        <v>5.475564897530216E-4</v>
      </c>
      <c r="Z14" s="1">
        <v>837</v>
      </c>
      <c r="AA14" s="1">
        <v>2612</v>
      </c>
    </row>
    <row r="15" spans="1:27" ht="15.75" customHeight="1" x14ac:dyDescent="0.25">
      <c r="H15" s="17" t="s">
        <v>1</v>
      </c>
      <c r="I15" s="18"/>
      <c r="J15" s="18"/>
      <c r="V15" s="1">
        <v>1.0660000000000001</v>
      </c>
      <c r="W15" s="1">
        <v>2253</v>
      </c>
      <c r="X15">
        <f t="shared" si="4"/>
        <v>4.7314691522414563E-4</v>
      </c>
      <c r="Z15" s="1">
        <v>696</v>
      </c>
      <c r="AA15" s="1">
        <v>2817</v>
      </c>
    </row>
    <row r="16" spans="1:27" ht="15.75" customHeight="1" x14ac:dyDescent="0.3">
      <c r="A16" s="9"/>
      <c r="B16" s="9"/>
      <c r="C16" s="9"/>
      <c r="D16" s="9"/>
      <c r="E16" s="1"/>
      <c r="F16" s="1"/>
      <c r="G16" s="1"/>
      <c r="H16" s="1"/>
      <c r="I16" s="1"/>
      <c r="J16" s="1"/>
      <c r="K16" s="1"/>
      <c r="L16" s="1"/>
      <c r="V16" s="1">
        <v>1.052</v>
      </c>
      <c r="W16" s="1">
        <v>1545</v>
      </c>
      <c r="X16">
        <f t="shared" si="4"/>
        <v>6.8090614886731399E-4</v>
      </c>
      <c r="Z16" s="1">
        <v>1210</v>
      </c>
      <c r="AA16" s="1">
        <v>2636</v>
      </c>
    </row>
    <row r="17" spans="1:27" ht="15.75" customHeight="1" x14ac:dyDescent="0.3">
      <c r="A17" s="9"/>
      <c r="B17" s="9"/>
      <c r="C17" s="9"/>
      <c r="D17" s="9"/>
      <c r="E17" s="1"/>
      <c r="F17" s="1"/>
      <c r="G17" s="1"/>
      <c r="H17" s="1"/>
      <c r="I17" s="1"/>
      <c r="J17" s="1"/>
      <c r="K17" s="1"/>
      <c r="L17" s="1"/>
      <c r="U17" s="20" t="s">
        <v>135</v>
      </c>
      <c r="V17" s="1"/>
      <c r="W17" s="1"/>
      <c r="X17">
        <f>X14+X15+X16/3</f>
        <v>1.2476721212662718E-3</v>
      </c>
      <c r="Z17" s="1"/>
      <c r="AA17" s="1"/>
    </row>
    <row r="18" spans="1:27" ht="15.75" customHeight="1" x14ac:dyDescent="0.3">
      <c r="A18" s="9" t="s">
        <v>138</v>
      </c>
      <c r="B18" s="9"/>
      <c r="C18" s="9"/>
      <c r="D18" s="9"/>
      <c r="E18" s="1" t="s">
        <v>95</v>
      </c>
      <c r="F18" s="1" t="s">
        <v>32</v>
      </c>
      <c r="G18" s="1" t="s">
        <v>88</v>
      </c>
      <c r="H18" s="1" t="s">
        <v>90</v>
      </c>
      <c r="I18" s="1" t="s">
        <v>91</v>
      </c>
      <c r="J18" s="1" t="s">
        <v>92</v>
      </c>
      <c r="K18" s="20" t="s">
        <v>186</v>
      </c>
      <c r="L18" s="1" t="s">
        <v>94</v>
      </c>
      <c r="U18" s="1"/>
      <c r="V18" s="1"/>
      <c r="W18" s="1"/>
      <c r="Z18" s="1"/>
      <c r="AA18" s="1"/>
    </row>
    <row r="19" spans="1:27" ht="15.75" customHeight="1" x14ac:dyDescent="0.25">
      <c r="A19" s="1">
        <v>1</v>
      </c>
      <c r="B19" s="1"/>
      <c r="C19" s="1"/>
      <c r="D19" s="1"/>
      <c r="E19" s="1">
        <v>1.345</v>
      </c>
      <c r="F19" s="1">
        <v>5423</v>
      </c>
      <c r="G19" s="23">
        <f t="shared" ref="G19:G25" si="5">E19/F19</f>
        <v>2.4801770237875716E-4</v>
      </c>
      <c r="I19" s="1">
        <v>0</v>
      </c>
      <c r="J19" s="1">
        <v>5318</v>
      </c>
      <c r="K19">
        <f t="shared" ref="K19:K25" si="6">J19/F19</f>
        <v>0.9806380232343721</v>
      </c>
      <c r="U19" s="1" t="s">
        <v>64</v>
      </c>
      <c r="V19" s="1">
        <v>1.0369999999999999</v>
      </c>
      <c r="W19" s="1">
        <v>1417</v>
      </c>
      <c r="X19">
        <f t="shared" ref="X19:X21" si="7">V19/W19</f>
        <v>7.3182780522230062E-4</v>
      </c>
      <c r="Z19" s="1">
        <v>1416</v>
      </c>
      <c r="AA19" s="1">
        <v>2716</v>
      </c>
    </row>
    <row r="20" spans="1:27" ht="15.75" customHeight="1" x14ac:dyDescent="0.25">
      <c r="A20" s="1">
        <v>2</v>
      </c>
      <c r="B20" s="1"/>
      <c r="C20" s="1"/>
      <c r="D20" s="1"/>
      <c r="E20" s="1">
        <v>1.4650000000000001</v>
      </c>
      <c r="F20" s="1">
        <v>6100</v>
      </c>
      <c r="G20" s="23">
        <f t="shared" si="5"/>
        <v>2.4016393442622953E-4</v>
      </c>
      <c r="I20" s="1">
        <v>0</v>
      </c>
      <c r="J20" s="1">
        <v>5994</v>
      </c>
      <c r="K20">
        <f t="shared" si="6"/>
        <v>0.9826229508196721</v>
      </c>
      <c r="V20" s="1">
        <v>0.873</v>
      </c>
      <c r="W20" s="1">
        <v>931</v>
      </c>
      <c r="X20">
        <f t="shared" si="7"/>
        <v>9.3770139634801288E-4</v>
      </c>
      <c r="Z20" s="1">
        <v>931</v>
      </c>
      <c r="AA20" s="1">
        <v>1755</v>
      </c>
    </row>
    <row r="21" spans="1:27" ht="12.5" x14ac:dyDescent="0.25">
      <c r="A21" s="1">
        <v>3</v>
      </c>
      <c r="B21" s="1"/>
      <c r="C21" s="1"/>
      <c r="D21" s="1"/>
      <c r="E21" s="1">
        <v>1.6890000000000001</v>
      </c>
      <c r="F21" s="1">
        <v>4361</v>
      </c>
      <c r="G21" s="23">
        <f t="shared" si="5"/>
        <v>3.8729649163036004E-4</v>
      </c>
      <c r="I21" s="1">
        <v>0</v>
      </c>
      <c r="J21" s="1">
        <v>4268</v>
      </c>
      <c r="K21">
        <f t="shared" si="6"/>
        <v>0.97867461591378124</v>
      </c>
      <c r="V21" s="1">
        <v>1.1479999999999999</v>
      </c>
      <c r="W21" s="1">
        <v>1758</v>
      </c>
      <c r="X21">
        <f t="shared" si="7"/>
        <v>6.5301478953356086E-4</v>
      </c>
      <c r="Z21" s="1">
        <v>1758</v>
      </c>
      <c r="AA21" s="1">
        <v>3397</v>
      </c>
    </row>
    <row r="22" spans="1:27" ht="12.5" x14ac:dyDescent="0.25">
      <c r="A22" s="1">
        <v>4</v>
      </c>
      <c r="B22" s="1"/>
      <c r="C22" s="1"/>
      <c r="D22" s="1"/>
      <c r="E22" s="1">
        <v>4.0229999999999997</v>
      </c>
      <c r="F22" s="1">
        <v>5447</v>
      </c>
      <c r="G22" s="23">
        <f t="shared" si="5"/>
        <v>7.3857169083899391E-4</v>
      </c>
      <c r="I22" s="1">
        <v>0</v>
      </c>
      <c r="J22" s="1">
        <v>5347</v>
      </c>
      <c r="K22">
        <f t="shared" si="6"/>
        <v>0.98164127042408666</v>
      </c>
      <c r="U22" s="21" t="s">
        <v>135</v>
      </c>
      <c r="X22">
        <f>X19+X20+X21/3</f>
        <v>1.8872007980815005E-3</v>
      </c>
    </row>
    <row r="23" spans="1:27" ht="12.5" x14ac:dyDescent="0.25">
      <c r="A23" s="1">
        <v>5</v>
      </c>
      <c r="B23" s="1"/>
      <c r="C23" s="1"/>
      <c r="D23" s="1"/>
      <c r="E23" s="1">
        <v>1.6619999999999999</v>
      </c>
      <c r="F23" s="1">
        <v>4361</v>
      </c>
      <c r="G23" s="23">
        <f t="shared" si="5"/>
        <v>3.8110525108919969E-4</v>
      </c>
      <c r="I23" s="1">
        <v>0</v>
      </c>
      <c r="J23" s="1">
        <v>4268</v>
      </c>
      <c r="K23">
        <f t="shared" si="6"/>
        <v>0.97867461591378124</v>
      </c>
    </row>
    <row r="24" spans="1:27" ht="12.5" x14ac:dyDescent="0.25">
      <c r="A24" s="1">
        <v>6</v>
      </c>
      <c r="B24" s="1"/>
      <c r="C24" s="1"/>
      <c r="D24" s="1"/>
      <c r="E24" s="1">
        <v>1.462</v>
      </c>
      <c r="F24" s="1">
        <v>5053</v>
      </c>
      <c r="G24" s="23">
        <f t="shared" si="5"/>
        <v>2.8933306946368493E-4</v>
      </c>
      <c r="I24" s="1">
        <v>0</v>
      </c>
      <c r="J24" s="1">
        <v>4956</v>
      </c>
      <c r="K24">
        <f t="shared" si="6"/>
        <v>0.98080348307935883</v>
      </c>
    </row>
    <row r="25" spans="1:27" ht="12.5" x14ac:dyDescent="0.25">
      <c r="A25" s="1">
        <v>7</v>
      </c>
      <c r="B25" s="1"/>
      <c r="C25" s="1"/>
      <c r="D25" s="1"/>
      <c r="E25" s="1">
        <v>1.06</v>
      </c>
      <c r="F25" s="1">
        <v>4791</v>
      </c>
      <c r="G25" s="23">
        <f t="shared" si="5"/>
        <v>2.2124817365894387E-4</v>
      </c>
      <c r="I25" s="1">
        <v>0</v>
      </c>
      <c r="J25" s="1">
        <v>4691</v>
      </c>
      <c r="K25">
        <f t="shared" si="6"/>
        <v>0.97912753078689208</v>
      </c>
    </row>
    <row r="26" spans="1:27" ht="15.75" customHeight="1" x14ac:dyDescent="0.25">
      <c r="G26" s="23"/>
    </row>
    <row r="27" spans="1:27" ht="12.5" x14ac:dyDescent="0.25">
      <c r="G27" s="23">
        <f>AVERAGE(G19:G25)</f>
        <v>3.5796233049802416E-4</v>
      </c>
    </row>
    <row r="30" spans="1:27" ht="15.75" customHeight="1" x14ac:dyDescent="0.25">
      <c r="A30" s="21" t="s">
        <v>181</v>
      </c>
    </row>
    <row r="31" spans="1:27" ht="15.75" customHeight="1" x14ac:dyDescent="0.25">
      <c r="A31" s="21" t="s">
        <v>187</v>
      </c>
    </row>
  </sheetData>
  <mergeCells count="2">
    <mergeCell ref="O2:Q2"/>
    <mergeCell ref="H15:J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4"/>
  <sheetViews>
    <sheetView tabSelected="1" topLeftCell="A10" workbookViewId="0">
      <selection activeCell="E3" sqref="E3"/>
    </sheetView>
  </sheetViews>
  <sheetFormatPr defaultColWidth="14.453125" defaultRowHeight="15.75" customHeight="1" x14ac:dyDescent="0.25"/>
  <cols>
    <col min="3" max="3" width="16.7265625" customWidth="1"/>
    <col min="4" max="4" width="23.7265625" customWidth="1"/>
    <col min="5" max="5" width="20.1796875" customWidth="1"/>
    <col min="10" max="10" width="17.26953125" customWidth="1"/>
    <col min="11" max="11" width="17.453125" customWidth="1"/>
  </cols>
  <sheetData>
    <row r="1" spans="1:19" ht="13.5" customHeight="1" x14ac:dyDescent="0.25"/>
    <row r="2" spans="1:19" ht="31" customHeight="1" x14ac:dyDescent="0.25">
      <c r="C2" s="2" t="s">
        <v>139</v>
      </c>
      <c r="L2" s="17" t="s">
        <v>1</v>
      </c>
      <c r="M2" s="18"/>
      <c r="N2" s="18"/>
    </row>
    <row r="3" spans="1:19" ht="35.5" customHeight="1" x14ac:dyDescent="0.25">
      <c r="A3" s="1" t="s">
        <v>76</v>
      </c>
      <c r="B3" s="2" t="s">
        <v>79</v>
      </c>
      <c r="C3" s="1" t="s">
        <v>31</v>
      </c>
      <c r="D3" s="20" t="s">
        <v>190</v>
      </c>
      <c r="E3" s="20" t="s">
        <v>191</v>
      </c>
      <c r="F3" s="1" t="s">
        <v>84</v>
      </c>
      <c r="G3" s="1" t="s">
        <v>85</v>
      </c>
      <c r="H3" s="1" t="s">
        <v>86</v>
      </c>
      <c r="I3" s="1" t="s">
        <v>95</v>
      </c>
      <c r="J3" s="1" t="s">
        <v>32</v>
      </c>
      <c r="K3" s="1" t="s">
        <v>88</v>
      </c>
      <c r="L3" s="1" t="s">
        <v>90</v>
      </c>
      <c r="M3" s="1" t="s">
        <v>91</v>
      </c>
      <c r="N3" s="1" t="s">
        <v>92</v>
      </c>
      <c r="O3" s="1" t="s">
        <v>93</v>
      </c>
      <c r="P3" s="1" t="s">
        <v>94</v>
      </c>
      <c r="R3" s="1" t="s">
        <v>142</v>
      </c>
      <c r="S3" s="1" t="s">
        <v>143</v>
      </c>
    </row>
    <row r="4" spans="1:19" ht="15.75" customHeight="1" x14ac:dyDescent="0.25">
      <c r="A4" s="1">
        <v>1</v>
      </c>
      <c r="B4" s="1">
        <v>3</v>
      </c>
      <c r="C4" s="1">
        <v>0.01</v>
      </c>
      <c r="D4" s="1" t="s">
        <v>96</v>
      </c>
      <c r="E4" s="1" t="s">
        <v>97</v>
      </c>
      <c r="F4" s="1">
        <v>149</v>
      </c>
      <c r="G4" s="1">
        <v>5.4000000000000001E-4</v>
      </c>
      <c r="H4" s="7">
        <v>5.2999999999999999E-2</v>
      </c>
      <c r="I4" s="1">
        <v>2.3090000000000002</v>
      </c>
      <c r="J4" s="1">
        <v>2410</v>
      </c>
      <c r="K4">
        <f t="shared" ref="K4:K10" si="0">I4/J4</f>
        <v>9.5809128630705402E-4</v>
      </c>
      <c r="M4" s="1">
        <v>1545</v>
      </c>
      <c r="N4" s="1">
        <v>3857</v>
      </c>
      <c r="O4">
        <f t="shared" ref="O4:O10" si="1">M4/J4</f>
        <v>0.64107883817427391</v>
      </c>
      <c r="P4">
        <f t="shared" ref="P4:P10" si="2">1-O4</f>
        <v>0.35892116182572609</v>
      </c>
      <c r="R4">
        <f t="shared" ref="R4:R10" si="3">M4/(M4+N4)</f>
        <v>0.28600518326545726</v>
      </c>
      <c r="S4">
        <f t="shared" ref="S4:S10" si="4">N4/(N4+M4)</f>
        <v>0.71399481673454279</v>
      </c>
    </row>
    <row r="5" spans="1:19" ht="15.75" customHeight="1" x14ac:dyDescent="0.25">
      <c r="A5" s="1">
        <v>2</v>
      </c>
      <c r="B5" s="1">
        <v>2</v>
      </c>
      <c r="C5" s="1">
        <v>0.02</v>
      </c>
      <c r="D5" s="1" t="s">
        <v>96</v>
      </c>
      <c r="E5" s="1" t="s">
        <v>125</v>
      </c>
      <c r="F5" s="1">
        <v>149</v>
      </c>
      <c r="G5" s="1">
        <v>5.4000000000000001E-4</v>
      </c>
      <c r="H5" s="7">
        <v>4.1000000000000002E-2</v>
      </c>
      <c r="I5" s="1">
        <v>4.3890000000000002</v>
      </c>
      <c r="J5" s="1">
        <v>8669</v>
      </c>
      <c r="K5">
        <f t="shared" si="0"/>
        <v>5.0628676894682201E-4</v>
      </c>
      <c r="M5" s="1">
        <v>8712</v>
      </c>
      <c r="N5" s="1">
        <v>17191</v>
      </c>
      <c r="O5">
        <f t="shared" si="1"/>
        <v>1.0049602030222633</v>
      </c>
      <c r="P5">
        <f t="shared" si="2"/>
        <v>-4.9602030222632987E-3</v>
      </c>
      <c r="R5">
        <f t="shared" si="3"/>
        <v>0.3363316990310003</v>
      </c>
      <c r="S5">
        <f t="shared" si="4"/>
        <v>0.66366830096899976</v>
      </c>
    </row>
    <row r="6" spans="1:19" ht="15.75" customHeight="1" x14ac:dyDescent="0.25">
      <c r="A6" s="1">
        <v>3</v>
      </c>
      <c r="B6" s="1" t="s">
        <v>144</v>
      </c>
      <c r="C6" s="1">
        <v>0.06</v>
      </c>
      <c r="D6" s="1" t="s">
        <v>132</v>
      </c>
      <c r="E6" s="1" t="s">
        <v>81</v>
      </c>
      <c r="F6" s="1">
        <v>149</v>
      </c>
      <c r="G6" s="1">
        <v>5.4000000000000001E-4</v>
      </c>
      <c r="H6" s="7">
        <v>8.6999999999999994E-2</v>
      </c>
      <c r="I6" s="1">
        <v>32.468000000000004</v>
      </c>
      <c r="J6" s="1">
        <v>105998</v>
      </c>
      <c r="K6">
        <f t="shared" si="0"/>
        <v>3.0630766618238082E-4</v>
      </c>
      <c r="M6" s="1">
        <v>57797</v>
      </c>
      <c r="N6" s="1">
        <v>163212</v>
      </c>
      <c r="O6">
        <f t="shared" si="1"/>
        <v>0.54526500500009434</v>
      </c>
      <c r="P6">
        <f t="shared" si="2"/>
        <v>0.45473499499990566</v>
      </c>
      <c r="R6">
        <f t="shared" si="3"/>
        <v>0.26151423697677473</v>
      </c>
      <c r="S6">
        <f t="shared" si="4"/>
        <v>0.73848576302322533</v>
      </c>
    </row>
    <row r="7" spans="1:19" ht="15.75" customHeight="1" x14ac:dyDescent="0.25">
      <c r="A7" s="1">
        <v>4</v>
      </c>
      <c r="B7" s="1" t="s">
        <v>145</v>
      </c>
      <c r="C7" s="1">
        <v>0.03</v>
      </c>
      <c r="D7" s="1" t="s">
        <v>134</v>
      </c>
      <c r="E7" s="1" t="s">
        <v>100</v>
      </c>
      <c r="F7" s="1">
        <v>149</v>
      </c>
      <c r="G7" s="1">
        <v>5.4000000000000001E-4</v>
      </c>
      <c r="H7" s="7">
        <v>1.74</v>
      </c>
      <c r="I7" s="1">
        <v>26.731000000000002</v>
      </c>
      <c r="J7" s="1">
        <v>22685</v>
      </c>
      <c r="K7">
        <f t="shared" si="0"/>
        <v>1.1783557416795241E-3</v>
      </c>
      <c r="M7" s="1">
        <v>14742</v>
      </c>
      <c r="N7" s="1">
        <v>37135</v>
      </c>
      <c r="O7">
        <f t="shared" si="1"/>
        <v>0.64985673352435525</v>
      </c>
      <c r="P7">
        <f t="shared" si="2"/>
        <v>0.35014326647564475</v>
      </c>
      <c r="R7">
        <f t="shared" si="3"/>
        <v>0.28417217649440024</v>
      </c>
      <c r="S7">
        <f t="shared" si="4"/>
        <v>0.71582782350559981</v>
      </c>
    </row>
    <row r="8" spans="1:19" ht="15.75" customHeight="1" x14ac:dyDescent="0.25">
      <c r="A8" s="1">
        <v>5</v>
      </c>
      <c r="B8" s="1">
        <v>1</v>
      </c>
      <c r="C8" s="1">
        <v>0.06</v>
      </c>
      <c r="D8" s="1" t="s">
        <v>96</v>
      </c>
      <c r="E8" s="1" t="s">
        <v>136</v>
      </c>
      <c r="F8" s="1">
        <v>149</v>
      </c>
      <c r="G8" s="1">
        <v>5.4000000000000001E-4</v>
      </c>
      <c r="H8" s="10">
        <v>2.9000000000000001E-2</v>
      </c>
      <c r="I8" s="1">
        <v>32.929000000000002</v>
      </c>
      <c r="J8" s="1">
        <v>127426</v>
      </c>
      <c r="K8">
        <f t="shared" si="0"/>
        <v>2.5841664966333401E-4</v>
      </c>
      <c r="M8" s="1">
        <v>57755</v>
      </c>
      <c r="N8" s="1">
        <v>184555</v>
      </c>
      <c r="O8">
        <f t="shared" si="1"/>
        <v>0.4532434511010312</v>
      </c>
      <c r="P8">
        <f t="shared" si="2"/>
        <v>0.54675654889896874</v>
      </c>
      <c r="R8">
        <f t="shared" si="3"/>
        <v>0.23835169823779456</v>
      </c>
      <c r="S8">
        <f t="shared" si="4"/>
        <v>0.76164830176220544</v>
      </c>
    </row>
    <row r="9" spans="1:19" ht="15.75" customHeight="1" x14ac:dyDescent="0.25">
      <c r="A9" s="1">
        <v>6</v>
      </c>
      <c r="B9" s="1">
        <v>3</v>
      </c>
      <c r="C9" s="1">
        <v>0.01</v>
      </c>
      <c r="D9" s="1" t="s">
        <v>96</v>
      </c>
      <c r="E9" s="1" t="s">
        <v>97</v>
      </c>
      <c r="F9" s="1">
        <v>149</v>
      </c>
      <c r="G9" s="1">
        <v>5.4000000000000001E-4</v>
      </c>
      <c r="H9" s="7">
        <v>3.5000000000000003E-2</v>
      </c>
      <c r="I9" s="1">
        <v>2.42</v>
      </c>
      <c r="J9" s="1">
        <v>2806</v>
      </c>
      <c r="K9">
        <f t="shared" si="0"/>
        <v>8.6243763364219532E-4</v>
      </c>
      <c r="M9" s="1">
        <v>1886</v>
      </c>
      <c r="N9" s="1">
        <v>4590</v>
      </c>
      <c r="O9">
        <f t="shared" si="1"/>
        <v>0.67213114754098358</v>
      </c>
      <c r="P9">
        <f t="shared" si="2"/>
        <v>0.32786885245901642</v>
      </c>
      <c r="R9">
        <f t="shared" si="3"/>
        <v>0.29122915379864112</v>
      </c>
      <c r="S9">
        <f t="shared" si="4"/>
        <v>0.70877084620135888</v>
      </c>
    </row>
    <row r="10" spans="1:19" ht="15.75" customHeight="1" x14ac:dyDescent="0.25">
      <c r="A10" s="1">
        <v>7</v>
      </c>
      <c r="B10" s="1" t="s">
        <v>145</v>
      </c>
      <c r="C10" s="1">
        <v>0.04</v>
      </c>
      <c r="D10" s="1" t="s">
        <v>134</v>
      </c>
      <c r="E10" s="1" t="s">
        <v>100</v>
      </c>
      <c r="F10" s="1">
        <v>149</v>
      </c>
      <c r="G10" s="1">
        <v>5.4000000000000001E-4</v>
      </c>
      <c r="H10" s="7">
        <v>1.8819999999999999</v>
      </c>
      <c r="I10" s="1">
        <v>34.411000000000001</v>
      </c>
      <c r="J10" s="1">
        <v>44121</v>
      </c>
      <c r="K10">
        <f t="shared" si="0"/>
        <v>7.7992339248883751E-4</v>
      </c>
      <c r="M10" s="1">
        <v>31124</v>
      </c>
      <c r="N10" s="1">
        <v>74821</v>
      </c>
      <c r="O10">
        <f t="shared" si="1"/>
        <v>0.70542372113052743</v>
      </c>
      <c r="P10">
        <f t="shared" si="2"/>
        <v>0.29457627886947257</v>
      </c>
      <c r="R10">
        <f t="shared" si="3"/>
        <v>0.29377507197130587</v>
      </c>
      <c r="S10">
        <f t="shared" si="4"/>
        <v>0.70622492802869419</v>
      </c>
    </row>
    <row r="12" spans="1:19" ht="15.75" customHeight="1" x14ac:dyDescent="0.3">
      <c r="A12" s="9" t="s">
        <v>137</v>
      </c>
      <c r="B12" s="1">
        <v>1</v>
      </c>
      <c r="C12" s="1">
        <v>1.6E-2</v>
      </c>
      <c r="D12" s="12">
        <v>43466</v>
      </c>
      <c r="E12" s="12">
        <v>43466</v>
      </c>
      <c r="F12" s="1">
        <v>149</v>
      </c>
      <c r="G12" s="1">
        <v>5.4000000000000001E-4</v>
      </c>
      <c r="H12" s="1">
        <v>8.1000000000000003E-2</v>
      </c>
      <c r="K12">
        <f>AVERAGE(K4:K10)</f>
        <v>6.9283130555859262E-4</v>
      </c>
      <c r="R12">
        <f t="shared" ref="R12:S12" si="5">AVERAGE(R4:R10)</f>
        <v>0.28448274568219634</v>
      </c>
      <c r="S12">
        <f t="shared" si="5"/>
        <v>0.71551725431780377</v>
      </c>
    </row>
    <row r="14" spans="1:19" ht="15.75" customHeight="1" x14ac:dyDescent="0.25">
      <c r="E14" s="17" t="s">
        <v>1</v>
      </c>
      <c r="F14" s="18"/>
      <c r="G14" s="18"/>
    </row>
    <row r="15" spans="1:19" ht="15.75" customHeight="1" x14ac:dyDescent="0.3">
      <c r="A15" s="9" t="s">
        <v>138</v>
      </c>
      <c r="B15" s="1" t="s">
        <v>95</v>
      </c>
      <c r="C15" s="1" t="s">
        <v>32</v>
      </c>
      <c r="D15" s="1" t="s">
        <v>88</v>
      </c>
      <c r="E15" s="1" t="s">
        <v>90</v>
      </c>
      <c r="F15" s="1" t="s">
        <v>91</v>
      </c>
      <c r="G15" s="1" t="s">
        <v>92</v>
      </c>
    </row>
    <row r="16" spans="1:19" ht="15.75" customHeight="1" x14ac:dyDescent="0.25">
      <c r="A16" s="1">
        <v>1</v>
      </c>
      <c r="B16" s="1">
        <v>5.3760000000000003</v>
      </c>
      <c r="C16" s="1">
        <v>2579</v>
      </c>
      <c r="D16">
        <f t="shared" ref="D16:D22" si="6">B16/C16</f>
        <v>2.084528887165568E-3</v>
      </c>
      <c r="F16" s="1">
        <v>1708</v>
      </c>
      <c r="G16" s="1">
        <v>4197</v>
      </c>
      <c r="I16">
        <f t="shared" ref="I16:I22" si="7">F16/(F16+G16)</f>
        <v>0.28924640135478408</v>
      </c>
      <c r="J16">
        <f t="shared" ref="J16:J22" si="8">G16/(F16+G16)</f>
        <v>0.71075359864521592</v>
      </c>
    </row>
    <row r="17" spans="1:10" ht="15.75" customHeight="1" x14ac:dyDescent="0.25">
      <c r="A17" s="1">
        <v>2</v>
      </c>
      <c r="B17" s="1">
        <v>4.3949999999999996</v>
      </c>
      <c r="C17" s="1">
        <v>3938</v>
      </c>
      <c r="D17">
        <f t="shared" si="6"/>
        <v>1.11604875571356E-3</v>
      </c>
      <c r="F17" s="1">
        <v>1236</v>
      </c>
      <c r="G17" s="1">
        <v>5075</v>
      </c>
      <c r="I17">
        <f t="shared" si="7"/>
        <v>0.19584851845983203</v>
      </c>
      <c r="J17">
        <f t="shared" si="8"/>
        <v>0.80415148154016791</v>
      </c>
    </row>
    <row r="18" spans="1:10" ht="15.75" customHeight="1" x14ac:dyDescent="0.25">
      <c r="A18" s="1">
        <v>3</v>
      </c>
      <c r="B18" s="1">
        <v>4.101</v>
      </c>
      <c r="C18" s="1">
        <v>3774</v>
      </c>
      <c r="D18">
        <f t="shared" si="6"/>
        <v>1.0866454689984102E-3</v>
      </c>
      <c r="F18" s="1">
        <v>1613</v>
      </c>
      <c r="G18" s="1">
        <v>5283</v>
      </c>
      <c r="I18">
        <f t="shared" si="7"/>
        <v>0.23390371229698376</v>
      </c>
      <c r="J18">
        <f t="shared" si="8"/>
        <v>0.76609628770301619</v>
      </c>
    </row>
    <row r="19" spans="1:10" ht="15.75" customHeight="1" x14ac:dyDescent="0.25">
      <c r="A19" s="1">
        <v>4</v>
      </c>
      <c r="B19" s="1">
        <v>7.1680000000000001</v>
      </c>
      <c r="C19" s="1">
        <v>3457</v>
      </c>
      <c r="D19">
        <f t="shared" si="6"/>
        <v>2.073474110500434E-3</v>
      </c>
      <c r="F19" s="1">
        <v>1606</v>
      </c>
      <c r="G19" s="1">
        <v>4962</v>
      </c>
      <c r="I19">
        <f t="shared" si="7"/>
        <v>0.24451887941534714</v>
      </c>
      <c r="J19">
        <f t="shared" si="8"/>
        <v>0.75548112058465289</v>
      </c>
    </row>
    <row r="20" spans="1:10" ht="15.75" customHeight="1" x14ac:dyDescent="0.25">
      <c r="A20" s="1">
        <v>5</v>
      </c>
      <c r="B20" s="1">
        <v>5.3860000000000001</v>
      </c>
      <c r="C20" s="1">
        <v>3150</v>
      </c>
      <c r="D20">
        <f t="shared" si="6"/>
        <v>1.7098412698412699E-3</v>
      </c>
      <c r="F20" s="1">
        <v>910</v>
      </c>
      <c r="G20" s="1">
        <v>3968</v>
      </c>
      <c r="I20">
        <f t="shared" si="7"/>
        <v>0.18655186551865519</v>
      </c>
      <c r="J20">
        <f t="shared" si="8"/>
        <v>0.81344813448134479</v>
      </c>
    </row>
    <row r="21" spans="1:10" ht="12.5" x14ac:dyDescent="0.25">
      <c r="A21" s="1">
        <v>6</v>
      </c>
      <c r="B21" s="1">
        <v>2.8479999999999999</v>
      </c>
      <c r="C21" s="1">
        <v>2986</v>
      </c>
      <c r="D21">
        <f t="shared" si="6"/>
        <v>9.5378432685867375E-4</v>
      </c>
      <c r="F21" s="1">
        <v>1386</v>
      </c>
      <c r="G21" s="1">
        <v>4271</v>
      </c>
      <c r="I21">
        <f t="shared" si="7"/>
        <v>0.24500618702492488</v>
      </c>
      <c r="J21">
        <f t="shared" si="8"/>
        <v>0.75499381297507517</v>
      </c>
    </row>
    <row r="22" spans="1:10" ht="12.5" x14ac:dyDescent="0.25">
      <c r="A22" s="1">
        <v>7</v>
      </c>
      <c r="B22" s="1">
        <v>1.927</v>
      </c>
      <c r="C22" s="1">
        <v>2687</v>
      </c>
      <c r="D22">
        <f t="shared" si="6"/>
        <v>7.1715668031261629E-4</v>
      </c>
      <c r="F22" s="1">
        <v>2674</v>
      </c>
      <c r="G22" s="1">
        <v>5248</v>
      </c>
      <c r="I22">
        <f t="shared" si="7"/>
        <v>0.33754102499368849</v>
      </c>
      <c r="J22">
        <f t="shared" si="8"/>
        <v>0.66245897500631157</v>
      </c>
    </row>
    <row r="24" spans="1:10" ht="12.5" x14ac:dyDescent="0.25">
      <c r="D24">
        <f>AVERAGE(D16:D22)</f>
        <v>1.3916399284843617E-3</v>
      </c>
      <c r="I24">
        <f t="shared" ref="I24:J24" si="9">AVERAGE(I16:I22)</f>
        <v>0.24751665558060224</v>
      </c>
      <c r="J24">
        <f t="shared" si="9"/>
        <v>0.75248334441939779</v>
      </c>
    </row>
  </sheetData>
  <mergeCells count="2">
    <mergeCell ref="L2:N2"/>
    <mergeCell ref="E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V24"/>
  <sheetViews>
    <sheetView workbookViewId="0">
      <selection activeCell="G3" sqref="G3"/>
    </sheetView>
  </sheetViews>
  <sheetFormatPr defaultColWidth="14.453125" defaultRowHeight="15.75" customHeight="1" x14ac:dyDescent="0.25"/>
  <cols>
    <col min="6" max="6" width="16.7265625" customWidth="1"/>
    <col min="13" max="13" width="17.26953125" customWidth="1"/>
    <col min="14" max="14" width="17.453125" customWidth="1"/>
  </cols>
  <sheetData>
    <row r="2" spans="1:22" ht="35.5" customHeight="1" x14ac:dyDescent="0.25">
      <c r="F2" s="2" t="s">
        <v>139</v>
      </c>
      <c r="O2" s="17" t="s">
        <v>1</v>
      </c>
      <c r="P2" s="18"/>
      <c r="Q2" s="18"/>
    </row>
    <row r="3" spans="1:22" ht="43.5" customHeight="1" x14ac:dyDescent="0.25">
      <c r="A3" s="1" t="s">
        <v>76</v>
      </c>
      <c r="B3" s="1" t="s">
        <v>77</v>
      </c>
      <c r="C3" s="1" t="s">
        <v>78</v>
      </c>
      <c r="D3" s="1" t="s">
        <v>80</v>
      </c>
      <c r="E3" s="2" t="s">
        <v>79</v>
      </c>
      <c r="F3" s="1" t="s">
        <v>31</v>
      </c>
      <c r="G3" s="20" t="s">
        <v>189</v>
      </c>
      <c r="H3" s="20" t="s">
        <v>188</v>
      </c>
      <c r="I3" s="1" t="s">
        <v>84</v>
      </c>
      <c r="J3" s="1" t="s">
        <v>85</v>
      </c>
      <c r="K3" s="1" t="s">
        <v>86</v>
      </c>
      <c r="L3" s="1" t="s">
        <v>95</v>
      </c>
      <c r="M3" s="1" t="s">
        <v>32</v>
      </c>
      <c r="N3" s="1" t="s">
        <v>88</v>
      </c>
      <c r="O3" s="1" t="s">
        <v>90</v>
      </c>
      <c r="P3" s="1" t="s">
        <v>91</v>
      </c>
      <c r="Q3" s="1" t="s">
        <v>92</v>
      </c>
      <c r="R3" s="1" t="s">
        <v>93</v>
      </c>
      <c r="S3" s="1" t="s">
        <v>94</v>
      </c>
      <c r="U3" s="1" t="s">
        <v>142</v>
      </c>
      <c r="V3" s="1" t="s">
        <v>143</v>
      </c>
    </row>
    <row r="4" spans="1:22" ht="15.75" customHeight="1" x14ac:dyDescent="0.25">
      <c r="A4" s="1">
        <v>1</v>
      </c>
      <c r="B4" s="1">
        <v>1732</v>
      </c>
      <c r="C4" s="1">
        <f t="shared" ref="C4:C10" si="0">K4/107*149</f>
        <v>2.088785046728972E-2</v>
      </c>
      <c r="D4" s="1">
        <v>3.1999999999999999E-6</v>
      </c>
      <c r="E4" s="1">
        <v>3</v>
      </c>
      <c r="F4" s="1">
        <v>0.01</v>
      </c>
      <c r="G4" s="1" t="s">
        <v>96</v>
      </c>
      <c r="H4" s="1" t="s">
        <v>97</v>
      </c>
      <c r="I4" s="1">
        <v>149</v>
      </c>
      <c r="J4" s="1">
        <v>5.4000000000000001E-4</v>
      </c>
      <c r="K4" s="7">
        <v>1.4999999999999999E-2</v>
      </c>
      <c r="L4" s="1">
        <v>0.87329999999999997</v>
      </c>
      <c r="M4" s="1">
        <v>13</v>
      </c>
      <c r="N4" s="1">
        <v>6.9599999999999995E-2</v>
      </c>
      <c r="P4" s="1">
        <v>1545</v>
      </c>
      <c r="Q4" s="1">
        <v>3857</v>
      </c>
      <c r="R4">
        <f t="shared" ref="R4:R10" si="1">P4/M4</f>
        <v>118.84615384615384</v>
      </c>
      <c r="S4">
        <f t="shared" ref="S4:S10" si="2">1-R4</f>
        <v>-117.84615384615384</v>
      </c>
      <c r="U4">
        <f t="shared" ref="U4:U10" si="3">P4/(P4+Q4)</f>
        <v>0.28600518326545726</v>
      </c>
      <c r="V4">
        <f t="shared" ref="V4:V10" si="4">Q4/(Q4+P4)</f>
        <v>0.71399481673454279</v>
      </c>
    </row>
    <row r="5" spans="1:22" ht="15.75" customHeight="1" x14ac:dyDescent="0.25">
      <c r="A5" s="1">
        <v>2</v>
      </c>
      <c r="B5" s="1">
        <v>1686</v>
      </c>
      <c r="C5" s="1">
        <f t="shared" si="0"/>
        <v>1.3925233644859812E-2</v>
      </c>
      <c r="D5" s="1">
        <v>3.1200000000000002E-6</v>
      </c>
      <c r="E5" s="1">
        <v>2</v>
      </c>
      <c r="F5" s="1">
        <v>0.02</v>
      </c>
      <c r="G5" s="1" t="s">
        <v>96</v>
      </c>
      <c r="H5" s="1" t="s">
        <v>125</v>
      </c>
      <c r="I5" s="1">
        <v>149</v>
      </c>
      <c r="J5" s="1">
        <v>5.4000000000000001E-4</v>
      </c>
      <c r="K5" s="7">
        <v>0.01</v>
      </c>
      <c r="L5" s="1">
        <v>4.8000000000000001E-2</v>
      </c>
      <c r="M5" s="1">
        <v>14</v>
      </c>
      <c r="N5" s="1">
        <v>4.8000000000000001E-2</v>
      </c>
      <c r="P5" s="1">
        <v>8712</v>
      </c>
      <c r="Q5" s="1">
        <v>17191</v>
      </c>
      <c r="R5">
        <f t="shared" si="1"/>
        <v>622.28571428571433</v>
      </c>
      <c r="S5">
        <f t="shared" si="2"/>
        <v>-621.28571428571433</v>
      </c>
      <c r="U5">
        <f t="shared" si="3"/>
        <v>0.3363316990310003</v>
      </c>
      <c r="V5">
        <f t="shared" si="4"/>
        <v>0.66366830096899976</v>
      </c>
    </row>
    <row r="6" spans="1:22" ht="15.75" customHeight="1" x14ac:dyDescent="0.25">
      <c r="A6" s="1">
        <v>3</v>
      </c>
      <c r="B6" s="1">
        <v>372786</v>
      </c>
      <c r="C6" s="1">
        <f t="shared" si="0"/>
        <v>2.6457943925233641E-2</v>
      </c>
      <c r="D6" s="1">
        <v>6.8999999999999997E-4</v>
      </c>
      <c r="E6" s="1" t="s">
        <v>144</v>
      </c>
      <c r="F6" s="1">
        <v>0.06</v>
      </c>
      <c r="G6" s="1" t="s">
        <v>132</v>
      </c>
      <c r="H6" s="1" t="s">
        <v>81</v>
      </c>
      <c r="I6" s="1">
        <v>149</v>
      </c>
      <c r="J6" s="1">
        <v>5.4000000000000001E-4</v>
      </c>
      <c r="K6" s="7">
        <v>1.9E-2</v>
      </c>
      <c r="L6" s="1">
        <v>1.8123</v>
      </c>
      <c r="M6" s="1">
        <v>20</v>
      </c>
      <c r="N6" s="1">
        <v>9.1200000000000003E-2</v>
      </c>
      <c r="P6" s="1">
        <v>57797</v>
      </c>
      <c r="Q6" s="1">
        <v>163212</v>
      </c>
      <c r="R6">
        <f t="shared" si="1"/>
        <v>2889.85</v>
      </c>
      <c r="S6">
        <f t="shared" si="2"/>
        <v>-2888.85</v>
      </c>
      <c r="U6">
        <f t="shared" si="3"/>
        <v>0.26151423697677473</v>
      </c>
      <c r="V6">
        <f t="shared" si="4"/>
        <v>0.73848576302322533</v>
      </c>
    </row>
    <row r="7" spans="1:22" ht="15.75" customHeight="1" x14ac:dyDescent="0.25">
      <c r="A7" s="1">
        <v>4</v>
      </c>
      <c r="B7" s="1">
        <v>30601</v>
      </c>
      <c r="C7" s="1">
        <f t="shared" si="0"/>
        <v>0.79095327102803725</v>
      </c>
      <c r="D7" s="1">
        <v>5.6499999999999998E-5</v>
      </c>
      <c r="E7" s="1" t="s">
        <v>145</v>
      </c>
      <c r="F7" s="1">
        <v>0.03</v>
      </c>
      <c r="G7" s="1" t="s">
        <v>134</v>
      </c>
      <c r="H7" s="1" t="s">
        <v>100</v>
      </c>
      <c r="I7" s="1">
        <v>149</v>
      </c>
      <c r="J7" s="1">
        <v>5.4000000000000001E-4</v>
      </c>
      <c r="K7" s="7">
        <v>0.56799999999999995</v>
      </c>
      <c r="L7" s="1">
        <v>8.8610000000000007</v>
      </c>
      <c r="M7" s="1">
        <v>18</v>
      </c>
      <c r="N7" s="1">
        <v>0.48199999999999998</v>
      </c>
      <c r="P7" s="1">
        <v>14742</v>
      </c>
      <c r="Q7" s="1">
        <v>37135</v>
      </c>
      <c r="R7">
        <f t="shared" si="1"/>
        <v>819</v>
      </c>
      <c r="S7">
        <f t="shared" si="2"/>
        <v>-818</v>
      </c>
      <c r="U7">
        <f t="shared" si="3"/>
        <v>0.28417217649440024</v>
      </c>
      <c r="V7">
        <f t="shared" si="4"/>
        <v>0.71582782350559981</v>
      </c>
    </row>
    <row r="8" spans="1:22" ht="15.75" customHeight="1" x14ac:dyDescent="0.25">
      <c r="A8" s="1">
        <v>5</v>
      </c>
      <c r="B8" s="1">
        <v>1686</v>
      </c>
      <c r="C8" s="1">
        <f t="shared" si="0"/>
        <v>0.66284112149532715</v>
      </c>
      <c r="D8" s="1">
        <v>3.1200000000000002E-6</v>
      </c>
      <c r="E8" s="1">
        <v>1</v>
      </c>
      <c r="F8" s="1">
        <v>0.06</v>
      </c>
      <c r="G8" s="1" t="s">
        <v>96</v>
      </c>
      <c r="H8" s="1" t="s">
        <v>136</v>
      </c>
      <c r="I8" s="1">
        <v>149</v>
      </c>
      <c r="J8" s="1">
        <v>5.4000000000000001E-4</v>
      </c>
      <c r="K8" s="10">
        <v>0.47599999999999998</v>
      </c>
      <c r="L8" s="1">
        <v>0.75</v>
      </c>
      <c r="M8" s="1">
        <v>22</v>
      </c>
      <c r="N8" s="1">
        <v>3.4799999999999998E-2</v>
      </c>
      <c r="P8" s="1">
        <v>57755</v>
      </c>
      <c r="Q8" s="1">
        <v>184555</v>
      </c>
      <c r="R8">
        <f t="shared" si="1"/>
        <v>2625.2272727272725</v>
      </c>
      <c r="S8">
        <f t="shared" si="2"/>
        <v>-2624.2272727272725</v>
      </c>
      <c r="U8">
        <f t="shared" si="3"/>
        <v>0.23835169823779456</v>
      </c>
      <c r="V8">
        <f t="shared" si="4"/>
        <v>0.76164830176220544</v>
      </c>
    </row>
    <row r="9" spans="1:22" ht="15.75" customHeight="1" x14ac:dyDescent="0.25">
      <c r="A9" s="1">
        <v>6</v>
      </c>
      <c r="B9" s="1">
        <v>1686</v>
      </c>
      <c r="C9" s="1">
        <f t="shared" si="0"/>
        <v>0.63359813084112149</v>
      </c>
      <c r="D9" s="1">
        <v>3.1200000000000002E-6</v>
      </c>
      <c r="E9" s="1">
        <v>3</v>
      </c>
      <c r="F9" s="1">
        <v>0.01</v>
      </c>
      <c r="G9" s="1" t="s">
        <v>96</v>
      </c>
      <c r="H9" s="1" t="s">
        <v>97</v>
      </c>
      <c r="I9" s="1">
        <v>149</v>
      </c>
      <c r="J9" s="1">
        <v>5.4000000000000001E-4</v>
      </c>
      <c r="K9" s="10">
        <v>0.45500000000000002</v>
      </c>
      <c r="L9" s="1">
        <v>0.90800000000000003</v>
      </c>
      <c r="M9" s="1">
        <v>15</v>
      </c>
      <c r="N9" s="1">
        <v>6.1899999999999997E-2</v>
      </c>
      <c r="P9" s="1">
        <v>1886</v>
      </c>
      <c r="Q9" s="1">
        <v>4590</v>
      </c>
      <c r="R9">
        <f t="shared" si="1"/>
        <v>125.73333333333333</v>
      </c>
      <c r="S9">
        <f t="shared" si="2"/>
        <v>-124.73333333333333</v>
      </c>
      <c r="U9">
        <f t="shared" si="3"/>
        <v>0.29122915379864112</v>
      </c>
      <c r="V9">
        <f t="shared" si="4"/>
        <v>0.70877084620135888</v>
      </c>
    </row>
    <row r="10" spans="1:22" ht="15.75" customHeight="1" x14ac:dyDescent="0.25">
      <c r="A10" s="1">
        <v>7</v>
      </c>
      <c r="B10" s="1">
        <v>30601</v>
      </c>
      <c r="C10" s="1">
        <f t="shared" si="0"/>
        <v>0.84943925233644857</v>
      </c>
      <c r="D10" s="1">
        <v>5.6499999999999998E-5</v>
      </c>
      <c r="E10" s="1" t="s">
        <v>145</v>
      </c>
      <c r="F10" s="1">
        <v>0.04</v>
      </c>
      <c r="G10" s="1" t="s">
        <v>134</v>
      </c>
      <c r="H10" s="1" t="s">
        <v>100</v>
      </c>
      <c r="I10" s="1">
        <v>149</v>
      </c>
      <c r="J10" s="1">
        <v>5.4000000000000001E-4</v>
      </c>
      <c r="K10" s="7">
        <v>0.61</v>
      </c>
      <c r="L10" s="1">
        <v>8.2569999999999997</v>
      </c>
      <c r="M10" s="1">
        <v>18</v>
      </c>
      <c r="N10" s="1">
        <v>0.45400000000000001</v>
      </c>
      <c r="P10" s="1">
        <v>31124</v>
      </c>
      <c r="Q10" s="1">
        <v>74821</v>
      </c>
      <c r="R10">
        <f t="shared" si="1"/>
        <v>1729.1111111111111</v>
      </c>
      <c r="S10">
        <f t="shared" si="2"/>
        <v>-1728.1111111111111</v>
      </c>
      <c r="U10">
        <f t="shared" si="3"/>
        <v>0.29377507197130587</v>
      </c>
      <c r="V10">
        <f t="shared" si="4"/>
        <v>0.70622492802869419</v>
      </c>
    </row>
    <row r="11" spans="1:22" ht="15.75" customHeight="1" x14ac:dyDescent="0.25">
      <c r="K11" s="7"/>
    </row>
    <row r="12" spans="1:22" ht="15.75" customHeight="1" x14ac:dyDescent="0.3">
      <c r="A12" s="9" t="s">
        <v>137</v>
      </c>
      <c r="B12" s="9"/>
      <c r="C12" s="9"/>
      <c r="D12" s="9"/>
      <c r="E12" s="1">
        <v>1</v>
      </c>
      <c r="F12" s="1">
        <v>1.6E-2</v>
      </c>
      <c r="G12" s="12">
        <v>43466</v>
      </c>
      <c r="H12" s="12">
        <v>43466</v>
      </c>
      <c r="I12" s="1">
        <v>149</v>
      </c>
      <c r="J12" s="1">
        <v>5.4000000000000001E-4</v>
      </c>
      <c r="K12" s="1">
        <v>8.1000000000000003E-2</v>
      </c>
      <c r="N12">
        <f>AVERAGE(N4:N10)</f>
        <v>0.17735714285714285</v>
      </c>
      <c r="U12">
        <f t="shared" ref="U12:V12" si="5">AVERAGE(U4:U10)</f>
        <v>0.28448274568219634</v>
      </c>
      <c r="V12">
        <f t="shared" si="5"/>
        <v>0.71551725431780377</v>
      </c>
    </row>
    <row r="14" spans="1:22" ht="15.75" customHeight="1" x14ac:dyDescent="0.25">
      <c r="H14" s="17" t="s">
        <v>1</v>
      </c>
      <c r="I14" s="18"/>
      <c r="J14" s="18"/>
    </row>
    <row r="15" spans="1:22" ht="15.75" customHeight="1" x14ac:dyDescent="0.3">
      <c r="A15" s="9" t="s">
        <v>138</v>
      </c>
      <c r="B15" s="9"/>
      <c r="C15" s="9"/>
      <c r="D15" s="9"/>
      <c r="E15" s="1" t="s">
        <v>95</v>
      </c>
      <c r="F15" s="1" t="s">
        <v>32</v>
      </c>
      <c r="G15" s="1" t="s">
        <v>88</v>
      </c>
      <c r="H15" s="1" t="s">
        <v>90</v>
      </c>
      <c r="I15" s="1" t="s">
        <v>91</v>
      </c>
      <c r="J15" s="1" t="s">
        <v>92</v>
      </c>
    </row>
    <row r="16" spans="1:22" ht="15.75" customHeight="1" x14ac:dyDescent="0.25">
      <c r="A16" s="1">
        <v>1</v>
      </c>
      <c r="B16" s="1"/>
      <c r="C16" s="1"/>
      <c r="D16" s="1"/>
      <c r="E16" s="1">
        <v>5.3760000000000003</v>
      </c>
      <c r="F16" s="1">
        <v>2579</v>
      </c>
      <c r="G16">
        <f t="shared" ref="G16:G22" si="6">E16/F16</f>
        <v>2.084528887165568E-3</v>
      </c>
      <c r="I16" s="1">
        <v>1708</v>
      </c>
      <c r="J16" s="1">
        <v>4197</v>
      </c>
      <c r="L16">
        <f t="shared" ref="L16:L22" si="7">I16/(I16+J16)</f>
        <v>0.28924640135478408</v>
      </c>
      <c r="M16">
        <f t="shared" ref="M16:M22" si="8">J16/(I16+J16)</f>
        <v>0.71075359864521592</v>
      </c>
    </row>
    <row r="17" spans="1:13" ht="15.75" customHeight="1" x14ac:dyDescent="0.25">
      <c r="A17" s="1">
        <v>2</v>
      </c>
      <c r="B17" s="1"/>
      <c r="C17" s="1"/>
      <c r="D17" s="1"/>
      <c r="E17" s="1">
        <v>4.3949999999999996</v>
      </c>
      <c r="F17" s="1">
        <v>3938</v>
      </c>
      <c r="G17">
        <f t="shared" si="6"/>
        <v>1.11604875571356E-3</v>
      </c>
      <c r="I17" s="1">
        <v>1236</v>
      </c>
      <c r="J17" s="1">
        <v>5075</v>
      </c>
      <c r="L17">
        <f t="shared" si="7"/>
        <v>0.19584851845983203</v>
      </c>
      <c r="M17">
        <f t="shared" si="8"/>
        <v>0.80415148154016791</v>
      </c>
    </row>
    <row r="18" spans="1:13" ht="15.75" customHeight="1" x14ac:dyDescent="0.25">
      <c r="A18" s="1">
        <v>3</v>
      </c>
      <c r="B18" s="1"/>
      <c r="C18" s="1"/>
      <c r="D18" s="1"/>
      <c r="E18" s="1">
        <v>4.101</v>
      </c>
      <c r="F18" s="1">
        <v>3774</v>
      </c>
      <c r="G18">
        <f t="shared" si="6"/>
        <v>1.0866454689984102E-3</v>
      </c>
      <c r="I18" s="1">
        <v>1613</v>
      </c>
      <c r="J18" s="1">
        <v>5283</v>
      </c>
      <c r="L18">
        <f t="shared" si="7"/>
        <v>0.23390371229698376</v>
      </c>
      <c r="M18">
        <f t="shared" si="8"/>
        <v>0.76609628770301619</v>
      </c>
    </row>
    <row r="19" spans="1:13" ht="15.75" customHeight="1" x14ac:dyDescent="0.25">
      <c r="A19" s="1">
        <v>4</v>
      </c>
      <c r="B19" s="1"/>
      <c r="C19" s="1"/>
      <c r="D19" s="1"/>
      <c r="E19" s="1">
        <v>7.1680000000000001</v>
      </c>
      <c r="F19" s="1">
        <v>3457</v>
      </c>
      <c r="G19">
        <f t="shared" si="6"/>
        <v>2.073474110500434E-3</v>
      </c>
      <c r="I19" s="1">
        <v>1606</v>
      </c>
      <c r="J19" s="1">
        <v>4962</v>
      </c>
      <c r="L19">
        <f t="shared" si="7"/>
        <v>0.24451887941534714</v>
      </c>
      <c r="M19">
        <f t="shared" si="8"/>
        <v>0.75548112058465289</v>
      </c>
    </row>
    <row r="20" spans="1:13" ht="15.75" customHeight="1" x14ac:dyDescent="0.25">
      <c r="A20" s="1">
        <v>5</v>
      </c>
      <c r="B20" s="1"/>
      <c r="C20" s="1"/>
      <c r="D20" s="1"/>
      <c r="E20" s="1">
        <v>5.3860000000000001</v>
      </c>
      <c r="F20" s="1">
        <v>3150</v>
      </c>
      <c r="G20">
        <f t="shared" si="6"/>
        <v>1.7098412698412699E-3</v>
      </c>
      <c r="I20" s="1">
        <v>910</v>
      </c>
      <c r="J20" s="1">
        <v>3968</v>
      </c>
      <c r="L20">
        <f t="shared" si="7"/>
        <v>0.18655186551865519</v>
      </c>
      <c r="M20">
        <f t="shared" si="8"/>
        <v>0.81344813448134479</v>
      </c>
    </row>
    <row r="21" spans="1:13" ht="12.5" x14ac:dyDescent="0.25">
      <c r="A21" s="1">
        <v>6</v>
      </c>
      <c r="B21" s="1"/>
      <c r="C21" s="1"/>
      <c r="D21" s="1"/>
      <c r="E21" s="1">
        <v>2.8479999999999999</v>
      </c>
      <c r="F21" s="1">
        <v>2986</v>
      </c>
      <c r="G21">
        <f t="shared" si="6"/>
        <v>9.5378432685867375E-4</v>
      </c>
      <c r="I21" s="1">
        <v>1386</v>
      </c>
      <c r="J21" s="1">
        <v>4271</v>
      </c>
      <c r="L21">
        <f t="shared" si="7"/>
        <v>0.24500618702492488</v>
      </c>
      <c r="M21">
        <f t="shared" si="8"/>
        <v>0.75499381297507517</v>
      </c>
    </row>
    <row r="22" spans="1:13" ht="12.5" x14ac:dyDescent="0.25">
      <c r="A22" s="1">
        <v>7</v>
      </c>
      <c r="B22" s="1"/>
      <c r="C22" s="1"/>
      <c r="D22" s="1"/>
      <c r="E22" s="1">
        <v>1.927</v>
      </c>
      <c r="F22" s="1">
        <v>2687</v>
      </c>
      <c r="G22">
        <f t="shared" si="6"/>
        <v>7.1715668031261629E-4</v>
      </c>
      <c r="I22" s="1">
        <v>2674</v>
      </c>
      <c r="J22" s="1">
        <v>5248</v>
      </c>
      <c r="L22">
        <f t="shared" si="7"/>
        <v>0.33754102499368849</v>
      </c>
      <c r="M22">
        <f t="shared" si="8"/>
        <v>0.66245897500631157</v>
      </c>
    </row>
    <row r="24" spans="1:13" ht="12.5" x14ac:dyDescent="0.25">
      <c r="G24">
        <f>AVERAGE(G16:G22)</f>
        <v>1.3916399284843617E-3</v>
      </c>
      <c r="L24">
        <f t="shared" ref="L24:M24" si="9">AVERAGE(L16:L22)</f>
        <v>0.24751665558060224</v>
      </c>
      <c r="M24">
        <f t="shared" si="9"/>
        <v>0.75248334441939779</v>
      </c>
    </row>
  </sheetData>
  <mergeCells count="2">
    <mergeCell ref="O2:Q2"/>
    <mergeCell ref="H14:J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S24"/>
  <sheetViews>
    <sheetView workbookViewId="0">
      <selection activeCell="E3" sqref="E3"/>
    </sheetView>
  </sheetViews>
  <sheetFormatPr defaultColWidth="14.453125" defaultRowHeight="15.75" customHeight="1" x14ac:dyDescent="0.25"/>
  <cols>
    <col min="3" max="3" width="17" customWidth="1"/>
    <col min="4" max="4" width="17.26953125" customWidth="1"/>
    <col min="10" max="10" width="17" customWidth="1"/>
  </cols>
  <sheetData>
    <row r="2" spans="1:19" ht="15.75" customHeight="1" x14ac:dyDescent="0.25">
      <c r="L2" s="17" t="s">
        <v>1</v>
      </c>
      <c r="M2" s="18"/>
      <c r="N2" s="18"/>
    </row>
    <row r="3" spans="1:19" ht="15.75" customHeight="1" x14ac:dyDescent="0.25">
      <c r="A3" s="1" t="s">
        <v>76</v>
      </c>
      <c r="B3" s="2" t="s">
        <v>79</v>
      </c>
      <c r="C3" s="1" t="s">
        <v>31</v>
      </c>
      <c r="D3" s="20" t="s">
        <v>189</v>
      </c>
      <c r="E3" s="20" t="s">
        <v>192</v>
      </c>
      <c r="F3" s="1" t="s">
        <v>84</v>
      </c>
      <c r="G3" s="1" t="s">
        <v>85</v>
      </c>
      <c r="H3" s="1" t="s">
        <v>86</v>
      </c>
      <c r="I3" s="1" t="s">
        <v>95</v>
      </c>
      <c r="J3" s="1" t="s">
        <v>32</v>
      </c>
      <c r="K3" s="1" t="s">
        <v>88</v>
      </c>
      <c r="L3" s="1" t="s">
        <v>90</v>
      </c>
      <c r="M3" s="1" t="s">
        <v>91</v>
      </c>
      <c r="N3" s="1" t="s">
        <v>92</v>
      </c>
      <c r="O3" s="1" t="s">
        <v>93</v>
      </c>
      <c r="P3" s="1" t="s">
        <v>94</v>
      </c>
      <c r="R3" s="1" t="s">
        <v>142</v>
      </c>
      <c r="S3" s="1" t="s">
        <v>143</v>
      </c>
    </row>
    <row r="4" spans="1:19" ht="15.75" customHeight="1" x14ac:dyDescent="0.25">
      <c r="A4" s="1">
        <v>1</v>
      </c>
      <c r="B4" s="1">
        <v>27</v>
      </c>
      <c r="C4" s="1">
        <v>0.01</v>
      </c>
      <c r="D4" s="1" t="s">
        <v>96</v>
      </c>
      <c r="E4" s="1" t="s">
        <v>97</v>
      </c>
      <c r="F4" s="1">
        <v>183</v>
      </c>
      <c r="G4" s="1">
        <v>2.0000000000000002E-5</v>
      </c>
      <c r="H4" s="7">
        <v>5.2999999999999999E-2</v>
      </c>
      <c r="I4" s="1">
        <v>1.8839999999999999</v>
      </c>
      <c r="J4" s="1">
        <v>1306</v>
      </c>
      <c r="K4">
        <f t="shared" ref="K4:K10" si="0">I4/J4</f>
        <v>1.4425727411944869E-3</v>
      </c>
      <c r="M4" s="1">
        <v>511</v>
      </c>
      <c r="N4" s="1">
        <v>1707</v>
      </c>
      <c r="O4">
        <f t="shared" ref="O4:O10" si="1">M4/J4</f>
        <v>0.39127105666156203</v>
      </c>
      <c r="P4">
        <f t="shared" ref="P4:P10" si="2">1-O4</f>
        <v>0.60872894333843797</v>
      </c>
      <c r="R4">
        <f t="shared" ref="R4:R10" si="3">M4/(M4+N4)</f>
        <v>0.23038773669972948</v>
      </c>
      <c r="S4">
        <f t="shared" ref="S4:S10" si="4">N4/(N4+M4)</f>
        <v>0.76961226330027055</v>
      </c>
    </row>
    <row r="5" spans="1:19" ht="15.75" customHeight="1" x14ac:dyDescent="0.25">
      <c r="A5" s="1">
        <v>2</v>
      </c>
      <c r="B5" s="1">
        <v>18</v>
      </c>
      <c r="C5" s="1">
        <v>0.02</v>
      </c>
      <c r="D5" s="1" t="s">
        <v>96</v>
      </c>
      <c r="E5" s="1" t="s">
        <v>125</v>
      </c>
      <c r="F5" s="1">
        <v>183</v>
      </c>
      <c r="G5" s="1">
        <v>2.0000000000000002E-5</v>
      </c>
      <c r="H5" s="7">
        <v>4.1000000000000002E-2</v>
      </c>
      <c r="I5" s="1">
        <v>3.7469999999999999</v>
      </c>
      <c r="J5" s="1">
        <v>10319</v>
      </c>
      <c r="K5">
        <f t="shared" si="0"/>
        <v>3.631165810640566E-4</v>
      </c>
      <c r="M5" s="1">
        <v>4580</v>
      </c>
      <c r="N5" s="1">
        <v>14683</v>
      </c>
      <c r="O5">
        <f t="shared" si="1"/>
        <v>0.44384145750557225</v>
      </c>
      <c r="P5">
        <f t="shared" si="2"/>
        <v>0.55615854249442775</v>
      </c>
      <c r="R5">
        <f t="shared" si="3"/>
        <v>0.2377615117063801</v>
      </c>
      <c r="S5">
        <f t="shared" si="4"/>
        <v>0.76223848829361984</v>
      </c>
    </row>
    <row r="6" spans="1:19" ht="15.75" customHeight="1" x14ac:dyDescent="0.25">
      <c r="A6" s="1">
        <v>3</v>
      </c>
      <c r="B6" s="1" t="s">
        <v>157</v>
      </c>
      <c r="C6" s="1">
        <v>0.06</v>
      </c>
      <c r="D6" s="1" t="s">
        <v>132</v>
      </c>
      <c r="E6" s="1" t="s">
        <v>81</v>
      </c>
      <c r="F6" s="1">
        <v>183</v>
      </c>
      <c r="G6" s="1">
        <v>2.0000000000000002E-5</v>
      </c>
      <c r="H6" s="7">
        <v>8.6999999999999994E-2</v>
      </c>
      <c r="I6" s="1">
        <v>16.853000000000002</v>
      </c>
      <c r="J6" s="1">
        <v>42200</v>
      </c>
      <c r="K6">
        <f t="shared" si="0"/>
        <v>3.9936018957345977E-4</v>
      </c>
      <c r="M6" s="1">
        <v>32303</v>
      </c>
      <c r="N6" s="1">
        <v>73906</v>
      </c>
      <c r="O6">
        <f t="shared" si="1"/>
        <v>0.76547393364928906</v>
      </c>
      <c r="P6">
        <f t="shared" si="2"/>
        <v>0.23452606635071094</v>
      </c>
      <c r="R6">
        <f t="shared" si="3"/>
        <v>0.30414559971377192</v>
      </c>
      <c r="S6">
        <f t="shared" si="4"/>
        <v>0.69585440028622814</v>
      </c>
    </row>
    <row r="7" spans="1:19" ht="15.75" customHeight="1" x14ac:dyDescent="0.25">
      <c r="A7" s="1">
        <v>4</v>
      </c>
      <c r="B7" s="1" t="s">
        <v>158</v>
      </c>
      <c r="C7" s="1">
        <v>0.03</v>
      </c>
      <c r="D7" s="1" t="s">
        <v>134</v>
      </c>
      <c r="E7" s="1" t="s">
        <v>100</v>
      </c>
      <c r="F7" s="1">
        <v>183</v>
      </c>
      <c r="G7" s="1">
        <v>2.0000000000000002E-5</v>
      </c>
      <c r="H7" s="7">
        <v>1.74</v>
      </c>
      <c r="I7" s="1">
        <v>21.131</v>
      </c>
      <c r="J7" s="1">
        <v>2243</v>
      </c>
      <c r="K7">
        <f t="shared" si="0"/>
        <v>9.4208649130628624E-3</v>
      </c>
      <c r="M7" s="1">
        <v>6206</v>
      </c>
      <c r="N7" s="1">
        <v>8126</v>
      </c>
      <c r="O7">
        <f t="shared" si="1"/>
        <v>2.7668301382077574</v>
      </c>
      <c r="P7">
        <f t="shared" si="2"/>
        <v>-1.7668301382077574</v>
      </c>
      <c r="R7">
        <f t="shared" si="3"/>
        <v>0.43301702483951998</v>
      </c>
      <c r="S7">
        <f t="shared" si="4"/>
        <v>0.56698297516048002</v>
      </c>
    </row>
    <row r="8" spans="1:19" ht="15.75" customHeight="1" x14ac:dyDescent="0.25">
      <c r="A8" s="1">
        <v>5</v>
      </c>
      <c r="B8" s="1">
        <v>1</v>
      </c>
      <c r="C8" s="1">
        <v>0.06</v>
      </c>
      <c r="D8" s="1" t="s">
        <v>96</v>
      </c>
      <c r="E8" s="1" t="s">
        <v>136</v>
      </c>
      <c r="F8" s="1">
        <v>183</v>
      </c>
      <c r="G8" s="1">
        <v>2.0000000000000002E-5</v>
      </c>
      <c r="H8" s="10">
        <v>2.9000000000000001E-2</v>
      </c>
      <c r="I8" s="1">
        <v>33.582999999999998</v>
      </c>
      <c r="J8" s="1">
        <v>116183</v>
      </c>
      <c r="K8">
        <f t="shared" si="0"/>
        <v>2.8905261527073669E-4</v>
      </c>
      <c r="M8" s="1">
        <v>60586</v>
      </c>
      <c r="N8" s="1">
        <v>176167</v>
      </c>
      <c r="O8">
        <f t="shared" si="1"/>
        <v>0.52147043887659983</v>
      </c>
      <c r="P8">
        <f t="shared" si="2"/>
        <v>0.47852956112340017</v>
      </c>
      <c r="R8">
        <f t="shared" si="3"/>
        <v>0.25590383226400509</v>
      </c>
      <c r="S8">
        <f t="shared" si="4"/>
        <v>0.74409616773599485</v>
      </c>
    </row>
    <row r="9" spans="1:19" ht="15.75" customHeight="1" x14ac:dyDescent="0.25">
      <c r="A9" s="1">
        <v>6</v>
      </c>
      <c r="B9" s="1">
        <v>27</v>
      </c>
      <c r="C9" s="1">
        <v>0.01</v>
      </c>
      <c r="D9" s="1" t="s">
        <v>96</v>
      </c>
      <c r="E9" s="1" t="s">
        <v>97</v>
      </c>
      <c r="F9" s="1">
        <v>183</v>
      </c>
      <c r="G9" s="1">
        <v>2.0000000000000002E-5</v>
      </c>
      <c r="H9" s="7">
        <v>3.5000000000000003E-2</v>
      </c>
      <c r="I9" s="1">
        <v>1.8169999999999999</v>
      </c>
      <c r="J9" s="1">
        <v>1282</v>
      </c>
      <c r="K9">
        <f t="shared" si="0"/>
        <v>1.4173166926677067E-3</v>
      </c>
      <c r="M9" s="1">
        <v>444</v>
      </c>
      <c r="N9" s="1">
        <v>1615</v>
      </c>
      <c r="O9">
        <f t="shared" si="1"/>
        <v>0.34633385335413419</v>
      </c>
      <c r="P9">
        <f t="shared" si="2"/>
        <v>0.65366614664586575</v>
      </c>
      <c r="R9">
        <f t="shared" si="3"/>
        <v>0.2156386595434677</v>
      </c>
      <c r="S9">
        <f t="shared" si="4"/>
        <v>0.78436134045653227</v>
      </c>
    </row>
    <row r="10" spans="1:19" ht="15.75" customHeight="1" x14ac:dyDescent="0.25">
      <c r="A10" s="1">
        <v>7</v>
      </c>
      <c r="B10" s="1" t="s">
        <v>159</v>
      </c>
      <c r="C10" s="1">
        <v>0.04</v>
      </c>
      <c r="D10" s="1" t="s">
        <v>134</v>
      </c>
      <c r="E10" s="1" t="s">
        <v>100</v>
      </c>
      <c r="F10" s="1">
        <v>183</v>
      </c>
      <c r="G10" s="1">
        <v>2.0000000000000002E-5</v>
      </c>
      <c r="H10" s="7">
        <v>1.8819999999999999</v>
      </c>
      <c r="I10" s="1">
        <v>25.305</v>
      </c>
      <c r="J10" s="1">
        <v>11648</v>
      </c>
      <c r="K10">
        <f t="shared" si="0"/>
        <v>2.1724759615384614E-3</v>
      </c>
      <c r="M10" s="1">
        <v>14599</v>
      </c>
      <c r="N10" s="1">
        <v>25813</v>
      </c>
      <c r="O10">
        <f t="shared" si="1"/>
        <v>1.2533482142857142</v>
      </c>
      <c r="P10">
        <f t="shared" si="2"/>
        <v>-0.25334821428571419</v>
      </c>
      <c r="R10">
        <f t="shared" si="3"/>
        <v>0.36125408294565969</v>
      </c>
      <c r="S10">
        <f t="shared" si="4"/>
        <v>0.63874591705434025</v>
      </c>
    </row>
    <row r="12" spans="1:19" ht="15.75" customHeight="1" x14ac:dyDescent="0.3">
      <c r="A12" s="9" t="s">
        <v>137</v>
      </c>
      <c r="B12" s="1">
        <v>1</v>
      </c>
      <c r="C12" s="1">
        <v>1.6E-2</v>
      </c>
      <c r="D12" s="12">
        <v>43466</v>
      </c>
      <c r="E12" s="12">
        <v>43466</v>
      </c>
      <c r="F12" s="1">
        <v>183</v>
      </c>
      <c r="G12" s="1">
        <v>2.0000000000000002E-5</v>
      </c>
      <c r="H12" s="1">
        <v>8.1000000000000003E-2</v>
      </c>
      <c r="K12">
        <f>AVERAGE(K4:K10)</f>
        <v>2.2149656706245387E-3</v>
      </c>
      <c r="R12">
        <f t="shared" ref="R12:S12" si="5">AVERAGE(R4:R10)</f>
        <v>0.29115834967321913</v>
      </c>
      <c r="S12">
        <f t="shared" si="5"/>
        <v>0.7088416503267807</v>
      </c>
    </row>
    <row r="14" spans="1:19" ht="15.75" customHeight="1" x14ac:dyDescent="0.25">
      <c r="E14" s="19" t="s">
        <v>1</v>
      </c>
      <c r="F14" s="18"/>
      <c r="G14" s="18"/>
    </row>
    <row r="15" spans="1:19" ht="15.75" customHeight="1" x14ac:dyDescent="0.3">
      <c r="A15" s="9" t="s">
        <v>138</v>
      </c>
      <c r="B15" s="1" t="s">
        <v>95</v>
      </c>
      <c r="C15" s="1" t="s">
        <v>32</v>
      </c>
      <c r="D15" s="1" t="s">
        <v>88</v>
      </c>
      <c r="E15" s="15" t="s">
        <v>90</v>
      </c>
      <c r="F15" s="16" t="s">
        <v>91</v>
      </c>
      <c r="G15" s="16" t="s">
        <v>92</v>
      </c>
    </row>
    <row r="16" spans="1:19" ht="15.75" customHeight="1" x14ac:dyDescent="0.25">
      <c r="A16" s="1">
        <v>1</v>
      </c>
      <c r="B16" s="1">
        <v>2.3740000000000001</v>
      </c>
      <c r="C16" s="1">
        <v>3376</v>
      </c>
      <c r="D16">
        <f t="shared" ref="D16:D22" si="6">B16/C16</f>
        <v>7.0319905213270142E-4</v>
      </c>
      <c r="F16" s="1">
        <v>1790</v>
      </c>
      <c r="G16" s="1">
        <v>5062</v>
      </c>
      <c r="I16">
        <f t="shared" ref="I16:I22" si="7">F16/(F16+G16)</f>
        <v>0.26123759486281378</v>
      </c>
      <c r="J16">
        <f t="shared" ref="J16:J22" si="8">G16/(F16+G16)</f>
        <v>0.73876240513718627</v>
      </c>
    </row>
    <row r="17" spans="1:10" ht="15.75" customHeight="1" x14ac:dyDescent="0.25">
      <c r="A17" s="1">
        <v>2</v>
      </c>
      <c r="B17" s="1">
        <v>2.165</v>
      </c>
      <c r="C17" s="1">
        <v>2845</v>
      </c>
      <c r="D17">
        <f t="shared" si="6"/>
        <v>7.6098418277680143E-4</v>
      </c>
      <c r="F17" s="1">
        <v>786</v>
      </c>
      <c r="G17" s="1">
        <v>3543</v>
      </c>
      <c r="I17">
        <f t="shared" si="7"/>
        <v>0.18156618156618157</v>
      </c>
      <c r="J17">
        <f t="shared" si="8"/>
        <v>0.81843381843381846</v>
      </c>
    </row>
    <row r="18" spans="1:10" ht="15.75" customHeight="1" x14ac:dyDescent="0.25">
      <c r="A18" s="1">
        <v>3</v>
      </c>
      <c r="B18" s="1">
        <v>4.4409999999999998</v>
      </c>
      <c r="C18" s="1">
        <v>3829</v>
      </c>
      <c r="D18">
        <f t="shared" si="6"/>
        <v>1.1598328545312092E-3</v>
      </c>
      <c r="F18" s="1">
        <v>1610</v>
      </c>
      <c r="G18" s="1">
        <v>5339</v>
      </c>
      <c r="I18">
        <f t="shared" si="7"/>
        <v>0.23168801266369263</v>
      </c>
      <c r="J18">
        <f t="shared" si="8"/>
        <v>0.76831198733630734</v>
      </c>
    </row>
    <row r="19" spans="1:10" ht="15.75" customHeight="1" x14ac:dyDescent="0.25">
      <c r="A19" s="1">
        <v>4</v>
      </c>
      <c r="B19" s="1">
        <v>9.0389999999999997</v>
      </c>
      <c r="C19" s="1">
        <v>3407</v>
      </c>
      <c r="D19">
        <f t="shared" si="6"/>
        <v>2.6530672145582625E-3</v>
      </c>
      <c r="F19" s="1">
        <v>958</v>
      </c>
      <c r="G19" s="1">
        <v>4265</v>
      </c>
      <c r="I19">
        <f t="shared" si="7"/>
        <v>0.18341949071414895</v>
      </c>
      <c r="J19">
        <f t="shared" si="8"/>
        <v>0.81658050928585102</v>
      </c>
    </row>
    <row r="20" spans="1:10" ht="15.75" customHeight="1" x14ac:dyDescent="0.25">
      <c r="A20" s="1">
        <v>5</v>
      </c>
      <c r="B20" s="1">
        <v>5.4569999999999999</v>
      </c>
      <c r="C20" s="1">
        <v>2356</v>
      </c>
      <c r="D20">
        <f t="shared" si="6"/>
        <v>2.3162139219015279E-3</v>
      </c>
      <c r="F20" s="1">
        <v>1368</v>
      </c>
      <c r="G20" s="1">
        <v>3649</v>
      </c>
      <c r="I20">
        <f t="shared" si="7"/>
        <v>0.27267291209886385</v>
      </c>
      <c r="J20">
        <f t="shared" si="8"/>
        <v>0.72732708790113609</v>
      </c>
    </row>
    <row r="21" spans="1:10" ht="12.5" x14ac:dyDescent="0.25">
      <c r="A21" s="1">
        <v>6</v>
      </c>
      <c r="B21" s="1">
        <v>2.617</v>
      </c>
      <c r="C21" s="1">
        <v>2945</v>
      </c>
      <c r="D21">
        <f t="shared" si="6"/>
        <v>8.8862478777589136E-4</v>
      </c>
      <c r="F21" s="1">
        <v>1102</v>
      </c>
      <c r="G21" s="1">
        <v>3962</v>
      </c>
      <c r="I21">
        <f t="shared" si="7"/>
        <v>0.21761453396524486</v>
      </c>
      <c r="J21">
        <f t="shared" si="8"/>
        <v>0.78238546603475512</v>
      </c>
    </row>
    <row r="22" spans="1:10" ht="12.5" x14ac:dyDescent="0.25">
      <c r="A22" s="1">
        <v>7</v>
      </c>
      <c r="B22" s="1">
        <v>1.7629999999999999</v>
      </c>
      <c r="C22" s="1">
        <v>3656</v>
      </c>
      <c r="D22">
        <f t="shared" si="6"/>
        <v>4.8222100656455138E-4</v>
      </c>
      <c r="F22" s="1">
        <v>1484</v>
      </c>
      <c r="G22" s="1">
        <v>5040</v>
      </c>
      <c r="I22">
        <f t="shared" si="7"/>
        <v>0.22746781115879827</v>
      </c>
      <c r="J22">
        <f t="shared" si="8"/>
        <v>0.77253218884120167</v>
      </c>
    </row>
    <row r="24" spans="1:10" ht="12.5" x14ac:dyDescent="0.25">
      <c r="D24">
        <f>AVERAGE(D16:D22)</f>
        <v>1.2805918600344204E-3</v>
      </c>
      <c r="I24">
        <f t="shared" ref="I24:J24" si="9">AVERAGE(I16:I22)</f>
        <v>0.22509521957567771</v>
      </c>
      <c r="J24">
        <f t="shared" si="9"/>
        <v>0.7749047804243222</v>
      </c>
    </row>
  </sheetData>
  <mergeCells count="2">
    <mergeCell ref="L2:N2"/>
    <mergeCell ref="E14:G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V24"/>
  <sheetViews>
    <sheetView workbookViewId="0">
      <selection activeCell="H3" sqref="H3"/>
    </sheetView>
  </sheetViews>
  <sheetFormatPr defaultColWidth="14.453125" defaultRowHeight="15.75" customHeight="1" x14ac:dyDescent="0.25"/>
  <cols>
    <col min="6" max="6" width="17" customWidth="1"/>
    <col min="7" max="7" width="17.26953125" customWidth="1"/>
    <col min="13" max="13" width="17" customWidth="1"/>
  </cols>
  <sheetData>
    <row r="2" spans="1:22" ht="15.75" customHeight="1" x14ac:dyDescent="0.25">
      <c r="O2" s="17" t="s">
        <v>1</v>
      </c>
      <c r="P2" s="18"/>
      <c r="Q2" s="18"/>
    </row>
    <row r="3" spans="1:22" ht="43.5" customHeight="1" x14ac:dyDescent="0.25">
      <c r="A3" s="1" t="s">
        <v>76</v>
      </c>
      <c r="B3" s="1" t="s">
        <v>163</v>
      </c>
      <c r="C3" s="2" t="s">
        <v>78</v>
      </c>
      <c r="D3" s="2" t="s">
        <v>162</v>
      </c>
      <c r="E3" s="2" t="s">
        <v>79</v>
      </c>
      <c r="F3" s="1" t="s">
        <v>31</v>
      </c>
      <c r="G3" s="20" t="s">
        <v>189</v>
      </c>
      <c r="H3" s="20" t="s">
        <v>193</v>
      </c>
      <c r="I3" s="1" t="s">
        <v>84</v>
      </c>
      <c r="J3" s="1" t="s">
        <v>85</v>
      </c>
      <c r="K3" s="1" t="s">
        <v>86</v>
      </c>
      <c r="L3" s="1" t="s">
        <v>95</v>
      </c>
      <c r="M3" s="1" t="s">
        <v>32</v>
      </c>
      <c r="N3" s="1" t="s">
        <v>88</v>
      </c>
      <c r="O3" s="1" t="s">
        <v>90</v>
      </c>
      <c r="P3" s="1" t="s">
        <v>91</v>
      </c>
      <c r="Q3" s="1" t="s">
        <v>92</v>
      </c>
      <c r="R3" s="1" t="s">
        <v>93</v>
      </c>
      <c r="S3" s="1" t="s">
        <v>94</v>
      </c>
      <c r="U3" s="1" t="s">
        <v>142</v>
      </c>
      <c r="V3" s="1" t="s">
        <v>143</v>
      </c>
    </row>
    <row r="4" spans="1:22" ht="15.75" customHeight="1" x14ac:dyDescent="0.25">
      <c r="A4" s="1">
        <v>1</v>
      </c>
      <c r="B4" s="1">
        <v>1732</v>
      </c>
      <c r="C4" s="1">
        <f t="shared" ref="C4:C10" si="0">K4/107*183</f>
        <v>2.5654205607476634E-2</v>
      </c>
      <c r="D4" s="1">
        <v>8.6600000000000004E-5</v>
      </c>
      <c r="E4" s="1">
        <v>27</v>
      </c>
      <c r="F4" s="1">
        <v>0.01</v>
      </c>
      <c r="G4" s="1" t="s">
        <v>96</v>
      </c>
      <c r="H4" s="1" t="s">
        <v>97</v>
      </c>
      <c r="I4" s="1">
        <v>183</v>
      </c>
      <c r="J4" s="1">
        <v>2.0000000000000002E-5</v>
      </c>
      <c r="K4" s="7">
        <v>1.4999999999999999E-2</v>
      </c>
      <c r="L4" s="1">
        <v>0.87109999999999999</v>
      </c>
      <c r="M4" s="1">
        <v>15</v>
      </c>
      <c r="N4" s="1">
        <v>5.8999999999999997E-2</v>
      </c>
      <c r="P4" s="1">
        <v>511</v>
      </c>
      <c r="Q4" s="1">
        <v>1707</v>
      </c>
      <c r="R4">
        <f t="shared" ref="R4:R10" si="1">P4/M4</f>
        <v>34.06666666666667</v>
      </c>
      <c r="S4">
        <f t="shared" ref="S4:S10" si="2">1-R4</f>
        <v>-33.06666666666667</v>
      </c>
      <c r="U4">
        <f t="shared" ref="U4:U10" si="3">P4/(P4+Q4)</f>
        <v>0.23038773669972948</v>
      </c>
      <c r="V4">
        <f t="shared" ref="V4:V10" si="4">Q4/(Q4+P4)</f>
        <v>0.76961226330027055</v>
      </c>
    </row>
    <row r="5" spans="1:22" ht="15.75" customHeight="1" x14ac:dyDescent="0.25">
      <c r="A5" s="1">
        <v>2</v>
      </c>
      <c r="B5" s="1">
        <v>1686</v>
      </c>
      <c r="C5" s="1">
        <f t="shared" si="0"/>
        <v>1.7102803738317757E-2</v>
      </c>
      <c r="D5" s="1">
        <v>8.42E-5</v>
      </c>
      <c r="E5" s="1">
        <v>18</v>
      </c>
      <c r="F5" s="1">
        <v>0.02</v>
      </c>
      <c r="G5" s="1" t="s">
        <v>96</v>
      </c>
      <c r="H5" s="1" t="s">
        <v>125</v>
      </c>
      <c r="I5" s="1">
        <v>183</v>
      </c>
      <c r="J5" s="1">
        <v>2.0000000000000002E-5</v>
      </c>
      <c r="K5" s="7">
        <v>0.01</v>
      </c>
      <c r="L5" s="1">
        <v>0.86</v>
      </c>
      <c r="M5" s="1">
        <v>18</v>
      </c>
      <c r="N5" s="1">
        <v>4.7E-2</v>
      </c>
      <c r="P5" s="1">
        <v>4580</v>
      </c>
      <c r="Q5" s="1">
        <v>14683</v>
      </c>
      <c r="R5">
        <f t="shared" si="1"/>
        <v>254.44444444444446</v>
      </c>
      <c r="S5">
        <f t="shared" si="2"/>
        <v>-253.44444444444446</v>
      </c>
      <c r="U5">
        <f t="shared" si="3"/>
        <v>0.2377615117063801</v>
      </c>
      <c r="V5">
        <f t="shared" si="4"/>
        <v>0.76223848829361984</v>
      </c>
    </row>
    <row r="6" spans="1:22" ht="15.75" customHeight="1" x14ac:dyDescent="0.25">
      <c r="A6" s="1">
        <v>3</v>
      </c>
      <c r="B6" s="1">
        <v>372786</v>
      </c>
      <c r="C6" s="1">
        <f t="shared" si="0"/>
        <v>3.2495327102803735E-2</v>
      </c>
      <c r="D6" s="1">
        <v>1.7999999999999999E-2</v>
      </c>
      <c r="E6" s="1" t="s">
        <v>157</v>
      </c>
      <c r="F6" s="1">
        <v>0.06</v>
      </c>
      <c r="G6" s="1" t="s">
        <v>132</v>
      </c>
      <c r="H6" s="1" t="s">
        <v>81</v>
      </c>
      <c r="I6" s="1">
        <v>183</v>
      </c>
      <c r="J6" s="1">
        <v>2.0000000000000002E-5</v>
      </c>
      <c r="K6" s="7">
        <v>1.9E-2</v>
      </c>
      <c r="L6" s="1">
        <v>1.631</v>
      </c>
      <c r="M6" s="1">
        <v>22</v>
      </c>
      <c r="N6" s="1">
        <v>7.5899999999999995E-2</v>
      </c>
      <c r="P6" s="1">
        <v>32303</v>
      </c>
      <c r="Q6" s="1">
        <v>73906</v>
      </c>
      <c r="R6">
        <f t="shared" si="1"/>
        <v>1468.3181818181818</v>
      </c>
      <c r="S6">
        <f t="shared" si="2"/>
        <v>-1467.3181818181818</v>
      </c>
      <c r="U6">
        <f t="shared" si="3"/>
        <v>0.30414559971377192</v>
      </c>
      <c r="V6">
        <f t="shared" si="4"/>
        <v>0.69585440028622814</v>
      </c>
    </row>
    <row r="7" spans="1:22" ht="15.75" customHeight="1" x14ac:dyDescent="0.25">
      <c r="A7" s="1">
        <v>4</v>
      </c>
      <c r="B7" s="1">
        <v>30601</v>
      </c>
      <c r="C7" s="1">
        <f t="shared" si="0"/>
        <v>0.97143925233644846</v>
      </c>
      <c r="D7" s="1">
        <v>1.526E-3</v>
      </c>
      <c r="E7" s="1" t="s">
        <v>158</v>
      </c>
      <c r="F7" s="1">
        <v>0.03</v>
      </c>
      <c r="G7" s="1" t="s">
        <v>134</v>
      </c>
      <c r="H7" s="1" t="s">
        <v>100</v>
      </c>
      <c r="I7" s="1">
        <v>183</v>
      </c>
      <c r="J7" s="1">
        <v>2.0000000000000002E-5</v>
      </c>
      <c r="K7" s="7">
        <v>0.56799999999999995</v>
      </c>
      <c r="L7" s="1">
        <v>8.5510000000000002</v>
      </c>
      <c r="M7" s="1">
        <v>17</v>
      </c>
      <c r="N7" s="1">
        <f>8.551/17</f>
        <v>0.503</v>
      </c>
      <c r="P7" s="1">
        <v>6206</v>
      </c>
      <c r="Q7" s="1">
        <v>8126</v>
      </c>
      <c r="R7">
        <f t="shared" si="1"/>
        <v>365.05882352941177</v>
      </c>
      <c r="S7">
        <f t="shared" si="2"/>
        <v>-364.05882352941177</v>
      </c>
      <c r="U7">
        <f t="shared" si="3"/>
        <v>0.43301702483951998</v>
      </c>
      <c r="V7">
        <f t="shared" si="4"/>
        <v>0.56698297516048002</v>
      </c>
    </row>
    <row r="8" spans="1:22" ht="15.75" customHeight="1" x14ac:dyDescent="0.25">
      <c r="A8" s="1">
        <v>5</v>
      </c>
      <c r="B8" s="1">
        <v>1686</v>
      </c>
      <c r="C8" s="1">
        <f t="shared" si="0"/>
        <v>0.81409345794392529</v>
      </c>
      <c r="D8" s="1">
        <v>8.42E-5</v>
      </c>
      <c r="E8" s="1">
        <v>1</v>
      </c>
      <c r="F8" s="1">
        <v>0.06</v>
      </c>
      <c r="G8" s="1" t="s">
        <v>96</v>
      </c>
      <c r="H8" s="1" t="s">
        <v>136</v>
      </c>
      <c r="I8" s="1">
        <v>183</v>
      </c>
      <c r="J8" s="1">
        <v>2.0000000000000002E-5</v>
      </c>
      <c r="K8" s="10">
        <v>0.47599999999999998</v>
      </c>
      <c r="L8" s="1">
        <v>0.72899999999999998</v>
      </c>
      <c r="M8" s="1">
        <v>20</v>
      </c>
      <c r="N8" s="1">
        <v>3.6900000000000002E-2</v>
      </c>
      <c r="P8" s="1">
        <v>60586</v>
      </c>
      <c r="Q8" s="1">
        <v>176167</v>
      </c>
      <c r="R8">
        <f t="shared" si="1"/>
        <v>3029.3</v>
      </c>
      <c r="S8">
        <f t="shared" si="2"/>
        <v>-3028.3</v>
      </c>
      <c r="U8">
        <f t="shared" si="3"/>
        <v>0.25590383226400509</v>
      </c>
      <c r="V8">
        <f t="shared" si="4"/>
        <v>0.74409616773599485</v>
      </c>
    </row>
    <row r="9" spans="1:22" ht="15.75" customHeight="1" x14ac:dyDescent="0.25">
      <c r="A9" s="1">
        <v>6</v>
      </c>
      <c r="B9" s="1">
        <v>1686</v>
      </c>
      <c r="C9" s="1">
        <f t="shared" si="0"/>
        <v>0.77817757009345789</v>
      </c>
      <c r="D9" s="1">
        <v>8.42E-5</v>
      </c>
      <c r="E9" s="1">
        <v>27</v>
      </c>
      <c r="F9" s="1">
        <v>0.01</v>
      </c>
      <c r="G9" s="1" t="s">
        <v>96</v>
      </c>
      <c r="H9" s="1" t="s">
        <v>97</v>
      </c>
      <c r="I9" s="1">
        <v>183</v>
      </c>
      <c r="J9" s="1">
        <v>2.0000000000000002E-5</v>
      </c>
      <c r="K9" s="10">
        <v>0.45500000000000002</v>
      </c>
      <c r="L9" s="1">
        <v>1.1479999999999999</v>
      </c>
      <c r="M9" s="1">
        <v>15</v>
      </c>
      <c r="N9" s="1">
        <v>7.7100000000000002E-2</v>
      </c>
      <c r="P9" s="1">
        <v>444</v>
      </c>
      <c r="Q9" s="1">
        <v>1615</v>
      </c>
      <c r="R9">
        <f t="shared" si="1"/>
        <v>29.6</v>
      </c>
      <c r="S9">
        <f t="shared" si="2"/>
        <v>-28.6</v>
      </c>
      <c r="U9">
        <f t="shared" si="3"/>
        <v>0.2156386595434677</v>
      </c>
      <c r="V9">
        <f t="shared" si="4"/>
        <v>0.78436134045653227</v>
      </c>
    </row>
    <row r="10" spans="1:22" ht="15.75" customHeight="1" x14ac:dyDescent="0.25">
      <c r="A10" s="1">
        <v>7</v>
      </c>
      <c r="B10" s="1">
        <v>30601</v>
      </c>
      <c r="C10" s="1">
        <f t="shared" si="0"/>
        <v>1.0432710280373831</v>
      </c>
      <c r="D10" s="1">
        <v>1.526E-3</v>
      </c>
      <c r="E10" s="1" t="s">
        <v>159</v>
      </c>
      <c r="F10" s="1">
        <v>0.04</v>
      </c>
      <c r="G10" s="1" t="s">
        <v>134</v>
      </c>
      <c r="H10" s="1" t="s">
        <v>100</v>
      </c>
      <c r="I10" s="1">
        <v>183</v>
      </c>
      <c r="J10" s="1">
        <v>2.0000000000000002E-5</v>
      </c>
      <c r="K10" s="7">
        <v>0.61</v>
      </c>
      <c r="L10" s="1">
        <v>12.032</v>
      </c>
      <c r="M10" s="1">
        <v>21</v>
      </c>
      <c r="N10" s="1">
        <v>0.59030000000000005</v>
      </c>
      <c r="P10" s="1">
        <v>14599</v>
      </c>
      <c r="Q10" s="1">
        <v>25813</v>
      </c>
      <c r="R10">
        <f t="shared" si="1"/>
        <v>695.19047619047615</v>
      </c>
      <c r="S10">
        <f t="shared" si="2"/>
        <v>-694.19047619047615</v>
      </c>
      <c r="U10">
        <f t="shared" si="3"/>
        <v>0.36125408294565969</v>
      </c>
      <c r="V10">
        <f t="shared" si="4"/>
        <v>0.63874591705434025</v>
      </c>
    </row>
    <row r="12" spans="1:22" ht="15.75" customHeight="1" x14ac:dyDescent="0.3">
      <c r="A12" s="9" t="s">
        <v>137</v>
      </c>
      <c r="B12" s="9"/>
      <c r="C12" s="1"/>
      <c r="D12" s="1"/>
      <c r="E12" s="1">
        <v>1</v>
      </c>
      <c r="F12" s="1">
        <v>1.6E-2</v>
      </c>
      <c r="G12" s="12">
        <v>43466</v>
      </c>
      <c r="H12" s="12">
        <v>43466</v>
      </c>
      <c r="I12" s="1">
        <v>183</v>
      </c>
      <c r="J12" s="1">
        <v>2.0000000000000002E-5</v>
      </c>
      <c r="K12" s="1">
        <v>8.1000000000000003E-2</v>
      </c>
      <c r="N12">
        <f>AVERAGE(N4:N10)</f>
        <v>0.19845714285714289</v>
      </c>
      <c r="U12">
        <f t="shared" ref="U12:V12" si="5">AVERAGE(U4:U10)</f>
        <v>0.29115834967321913</v>
      </c>
      <c r="V12">
        <f t="shared" si="5"/>
        <v>0.7088416503267807</v>
      </c>
    </row>
    <row r="14" spans="1:22" ht="15.75" customHeight="1" x14ac:dyDescent="0.25">
      <c r="H14" s="19" t="s">
        <v>1</v>
      </c>
      <c r="I14" s="18"/>
      <c r="J14" s="18"/>
    </row>
    <row r="15" spans="1:22" ht="15.75" customHeight="1" x14ac:dyDescent="0.3">
      <c r="A15" s="9" t="s">
        <v>138</v>
      </c>
      <c r="B15" s="9"/>
      <c r="C15" s="1"/>
      <c r="D15" s="1"/>
      <c r="E15" s="1" t="s">
        <v>95</v>
      </c>
      <c r="F15" s="1" t="s">
        <v>32</v>
      </c>
      <c r="G15" s="1" t="s">
        <v>88</v>
      </c>
      <c r="H15" s="15" t="s">
        <v>90</v>
      </c>
      <c r="I15" s="16" t="s">
        <v>91</v>
      </c>
      <c r="J15" s="16" t="s">
        <v>92</v>
      </c>
    </row>
    <row r="16" spans="1:22" ht="15.75" customHeight="1" x14ac:dyDescent="0.25">
      <c r="A16" s="1">
        <v>1</v>
      </c>
      <c r="B16" s="1"/>
      <c r="C16" s="1"/>
      <c r="D16" s="1"/>
      <c r="E16" s="1">
        <v>2.3740000000000001</v>
      </c>
      <c r="F16" s="1">
        <v>3376</v>
      </c>
      <c r="G16">
        <f t="shared" ref="G16:G22" si="6">E16/F16</f>
        <v>7.0319905213270142E-4</v>
      </c>
      <c r="I16" s="1">
        <v>1790</v>
      </c>
      <c r="J16" s="1">
        <v>5062</v>
      </c>
      <c r="L16">
        <f t="shared" ref="L16:L22" si="7">I16/(I16+J16)</f>
        <v>0.26123759486281378</v>
      </c>
      <c r="M16">
        <f t="shared" ref="M16:M22" si="8">J16/(I16+J16)</f>
        <v>0.73876240513718627</v>
      </c>
    </row>
    <row r="17" spans="1:13" ht="15.75" customHeight="1" x14ac:dyDescent="0.25">
      <c r="A17" s="1">
        <v>2</v>
      </c>
      <c r="B17" s="1"/>
      <c r="C17" s="1"/>
      <c r="D17" s="1"/>
      <c r="E17" s="1">
        <v>2.165</v>
      </c>
      <c r="F17" s="1">
        <v>2845</v>
      </c>
      <c r="G17">
        <f t="shared" si="6"/>
        <v>7.6098418277680143E-4</v>
      </c>
      <c r="I17" s="1">
        <v>786</v>
      </c>
      <c r="J17" s="1">
        <v>3543</v>
      </c>
      <c r="L17">
        <f t="shared" si="7"/>
        <v>0.18156618156618157</v>
      </c>
      <c r="M17">
        <f t="shared" si="8"/>
        <v>0.81843381843381846</v>
      </c>
    </row>
    <row r="18" spans="1:13" ht="15.75" customHeight="1" x14ac:dyDescent="0.25">
      <c r="A18" s="1">
        <v>3</v>
      </c>
      <c r="B18" s="1"/>
      <c r="C18" s="1"/>
      <c r="D18" s="1"/>
      <c r="E18" s="1">
        <v>4.4409999999999998</v>
      </c>
      <c r="F18" s="1">
        <v>3829</v>
      </c>
      <c r="G18">
        <f t="shared" si="6"/>
        <v>1.1598328545312092E-3</v>
      </c>
      <c r="I18" s="1">
        <v>1610</v>
      </c>
      <c r="J18" s="1">
        <v>5339</v>
      </c>
      <c r="L18">
        <f t="shared" si="7"/>
        <v>0.23168801266369263</v>
      </c>
      <c r="M18">
        <f t="shared" si="8"/>
        <v>0.76831198733630734</v>
      </c>
    </row>
    <row r="19" spans="1:13" ht="15.75" customHeight="1" x14ac:dyDescent="0.25">
      <c r="A19" s="1">
        <v>4</v>
      </c>
      <c r="B19" s="1"/>
      <c r="C19" s="1"/>
      <c r="D19" s="1"/>
      <c r="E19" s="1">
        <v>9.0389999999999997</v>
      </c>
      <c r="F19" s="1">
        <v>3407</v>
      </c>
      <c r="G19">
        <f t="shared" si="6"/>
        <v>2.6530672145582625E-3</v>
      </c>
      <c r="I19" s="1">
        <v>958</v>
      </c>
      <c r="J19" s="1">
        <v>4265</v>
      </c>
      <c r="L19">
        <f t="shared" si="7"/>
        <v>0.18341949071414895</v>
      </c>
      <c r="M19">
        <f t="shared" si="8"/>
        <v>0.81658050928585102</v>
      </c>
    </row>
    <row r="20" spans="1:13" ht="15.75" customHeight="1" x14ac:dyDescent="0.25">
      <c r="A20" s="1">
        <v>5</v>
      </c>
      <c r="B20" s="1"/>
      <c r="C20" s="1"/>
      <c r="D20" s="1"/>
      <c r="E20" s="1">
        <v>5.4569999999999999</v>
      </c>
      <c r="F20" s="1">
        <v>2356</v>
      </c>
      <c r="G20">
        <f t="shared" si="6"/>
        <v>2.3162139219015279E-3</v>
      </c>
      <c r="I20" s="1">
        <v>1368</v>
      </c>
      <c r="J20" s="1">
        <v>3649</v>
      </c>
      <c r="L20">
        <f t="shared" si="7"/>
        <v>0.27267291209886385</v>
      </c>
      <c r="M20">
        <f t="shared" si="8"/>
        <v>0.72732708790113609</v>
      </c>
    </row>
    <row r="21" spans="1:13" ht="12.5" x14ac:dyDescent="0.25">
      <c r="A21" s="1">
        <v>6</v>
      </c>
      <c r="B21" s="1"/>
      <c r="C21" s="1"/>
      <c r="D21" s="1"/>
      <c r="E21" s="1">
        <v>2.617</v>
      </c>
      <c r="F21" s="1">
        <v>2945</v>
      </c>
      <c r="G21">
        <f t="shared" si="6"/>
        <v>8.8862478777589136E-4</v>
      </c>
      <c r="I21" s="1">
        <v>1102</v>
      </c>
      <c r="J21" s="1">
        <v>3962</v>
      </c>
      <c r="L21">
        <f t="shared" si="7"/>
        <v>0.21761453396524486</v>
      </c>
      <c r="M21">
        <f t="shared" si="8"/>
        <v>0.78238546603475512</v>
      </c>
    </row>
    <row r="22" spans="1:13" ht="12.5" x14ac:dyDescent="0.25">
      <c r="A22" s="1">
        <v>7</v>
      </c>
      <c r="B22" s="1"/>
      <c r="C22" s="1"/>
      <c r="D22" s="1"/>
      <c r="E22" s="1">
        <v>1.7629999999999999</v>
      </c>
      <c r="F22" s="1">
        <v>3656</v>
      </c>
      <c r="G22">
        <f t="shared" si="6"/>
        <v>4.8222100656455138E-4</v>
      </c>
      <c r="I22" s="1">
        <v>1484</v>
      </c>
      <c r="J22" s="1">
        <v>5040</v>
      </c>
      <c r="L22">
        <f t="shared" si="7"/>
        <v>0.22746781115879827</v>
      </c>
      <c r="M22">
        <f t="shared" si="8"/>
        <v>0.77253218884120167</v>
      </c>
    </row>
    <row r="24" spans="1:13" ht="12.5" x14ac:dyDescent="0.25">
      <c r="G24">
        <f>AVERAGE(G16:G22)</f>
        <v>1.2805918600344204E-3</v>
      </c>
      <c r="L24">
        <f t="shared" ref="L24:M24" si="9">AVERAGE(L16:L22)</f>
        <v>0.22509521957567771</v>
      </c>
      <c r="M24">
        <f t="shared" si="9"/>
        <v>0.7749047804243222</v>
      </c>
    </row>
  </sheetData>
  <mergeCells count="2">
    <mergeCell ref="O2:Q2"/>
    <mergeCell ref="H14:J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S24"/>
  <sheetViews>
    <sheetView workbookViewId="0">
      <selection activeCell="E3" sqref="E3"/>
    </sheetView>
  </sheetViews>
  <sheetFormatPr defaultColWidth="14.453125" defaultRowHeight="15.75" customHeight="1" x14ac:dyDescent="0.25"/>
  <cols>
    <col min="3" max="3" width="17.54296875" customWidth="1"/>
    <col min="4" max="4" width="16.81640625" customWidth="1"/>
    <col min="10" max="10" width="17.81640625" customWidth="1"/>
  </cols>
  <sheetData>
    <row r="2" spans="1:19" ht="15.75" customHeight="1" x14ac:dyDescent="0.25">
      <c r="L2" s="17" t="s">
        <v>1</v>
      </c>
      <c r="M2" s="18"/>
      <c r="N2" s="18"/>
    </row>
    <row r="3" spans="1:19" ht="37" customHeight="1" x14ac:dyDescent="0.25">
      <c r="A3" s="1" t="s">
        <v>76</v>
      </c>
      <c r="B3" s="2" t="s">
        <v>79</v>
      </c>
      <c r="C3" s="1" t="s">
        <v>31</v>
      </c>
      <c r="D3" s="20" t="s">
        <v>189</v>
      </c>
      <c r="E3" s="20" t="s">
        <v>193</v>
      </c>
      <c r="F3" s="1" t="s">
        <v>84</v>
      </c>
      <c r="G3" s="1" t="s">
        <v>85</v>
      </c>
      <c r="H3" s="1" t="s">
        <v>86</v>
      </c>
      <c r="I3" s="1" t="s">
        <v>95</v>
      </c>
      <c r="J3" s="1" t="s">
        <v>32</v>
      </c>
      <c r="K3" s="1" t="s">
        <v>88</v>
      </c>
      <c r="L3" s="1" t="s">
        <v>90</v>
      </c>
      <c r="M3" s="1" t="s">
        <v>91</v>
      </c>
      <c r="N3" s="1" t="s">
        <v>92</v>
      </c>
      <c r="O3" s="1" t="s">
        <v>93</v>
      </c>
      <c r="P3" s="1" t="s">
        <v>94</v>
      </c>
      <c r="R3" s="1" t="s">
        <v>142</v>
      </c>
      <c r="S3" s="1" t="s">
        <v>143</v>
      </c>
    </row>
    <row r="4" spans="1:19" ht="15.75" customHeight="1" x14ac:dyDescent="0.25">
      <c r="A4" s="1">
        <v>1</v>
      </c>
      <c r="B4" s="1">
        <v>27</v>
      </c>
      <c r="C4" s="1">
        <v>0.01</v>
      </c>
      <c r="D4" s="1" t="s">
        <v>96</v>
      </c>
      <c r="E4" s="1" t="s">
        <v>97</v>
      </c>
      <c r="F4" s="1">
        <v>294</v>
      </c>
      <c r="G4" s="1">
        <v>2.0000000000000002E-5</v>
      </c>
      <c r="H4" s="7">
        <v>5.2999999999999999E-2</v>
      </c>
      <c r="I4" s="1">
        <v>0.92300000000000004</v>
      </c>
      <c r="J4" s="1">
        <v>1068</v>
      </c>
      <c r="K4">
        <f t="shared" ref="K4:K10" si="0">I4/J4</f>
        <v>8.6423220973782773E-4</v>
      </c>
      <c r="M4" s="1">
        <v>1068</v>
      </c>
      <c r="N4" s="1">
        <v>2030</v>
      </c>
      <c r="O4">
        <f t="shared" ref="O4:O10" si="1">M4/J4</f>
        <v>1</v>
      </c>
      <c r="P4">
        <f t="shared" ref="P4:P10" si="2">1-O4</f>
        <v>0</v>
      </c>
      <c r="R4">
        <f t="shared" ref="R4:R10" si="3">M4/(M4+N4)</f>
        <v>0.34473854099418982</v>
      </c>
      <c r="S4">
        <f t="shared" ref="S4:S10" si="4">N4/(M4+N4)</f>
        <v>0.65526145900581023</v>
      </c>
    </row>
    <row r="5" spans="1:19" ht="15.75" customHeight="1" x14ac:dyDescent="0.25">
      <c r="A5" s="1">
        <v>2</v>
      </c>
      <c r="B5" s="1">
        <v>18</v>
      </c>
      <c r="C5" s="1">
        <v>0.02</v>
      </c>
      <c r="D5" s="1" t="s">
        <v>96</v>
      </c>
      <c r="E5" s="1" t="s">
        <v>125</v>
      </c>
      <c r="F5" s="1">
        <v>294</v>
      </c>
      <c r="G5" s="1">
        <v>2.0000000000000002E-5</v>
      </c>
      <c r="H5" s="7">
        <v>4.1000000000000002E-2</v>
      </c>
      <c r="I5" s="1">
        <v>2.363</v>
      </c>
      <c r="J5" s="1">
        <v>5701</v>
      </c>
      <c r="K5">
        <f t="shared" si="0"/>
        <v>4.1448868619540434E-4</v>
      </c>
      <c r="M5" s="1">
        <v>5700</v>
      </c>
      <c r="N5" s="1">
        <v>11215</v>
      </c>
      <c r="O5">
        <f t="shared" si="1"/>
        <v>0.99982459217681108</v>
      </c>
      <c r="P5">
        <f t="shared" si="2"/>
        <v>1.7540782318892223E-4</v>
      </c>
      <c r="R5">
        <f t="shared" si="3"/>
        <v>0.33697901271061187</v>
      </c>
      <c r="S5">
        <f t="shared" si="4"/>
        <v>0.66302098728938808</v>
      </c>
    </row>
    <row r="6" spans="1:19" ht="15.75" customHeight="1" x14ac:dyDescent="0.25">
      <c r="A6" s="1">
        <v>3</v>
      </c>
      <c r="B6" s="1" t="s">
        <v>157</v>
      </c>
      <c r="C6" s="1">
        <v>0.06</v>
      </c>
      <c r="D6" s="1" t="s">
        <v>132</v>
      </c>
      <c r="E6" s="1" t="s">
        <v>81</v>
      </c>
      <c r="F6" s="1">
        <v>294</v>
      </c>
      <c r="G6" s="1">
        <v>2.0000000000000002E-5</v>
      </c>
      <c r="H6" s="7">
        <v>8.6999999999999994E-2</v>
      </c>
      <c r="I6" s="1">
        <v>16.568000000000001</v>
      </c>
      <c r="J6" s="1">
        <v>41240</v>
      </c>
      <c r="K6">
        <f t="shared" si="0"/>
        <v>4.0174587778855485E-4</v>
      </c>
      <c r="M6" s="1">
        <v>41239</v>
      </c>
      <c r="N6" s="1">
        <v>81880</v>
      </c>
      <c r="O6">
        <f t="shared" si="1"/>
        <v>0.99997575169738118</v>
      </c>
      <c r="P6">
        <f t="shared" si="2"/>
        <v>2.4248302618823381E-5</v>
      </c>
      <c r="R6">
        <f t="shared" si="3"/>
        <v>0.33495236316084437</v>
      </c>
      <c r="S6">
        <f t="shared" si="4"/>
        <v>0.66504763683915558</v>
      </c>
    </row>
    <row r="7" spans="1:19" ht="15.75" customHeight="1" x14ac:dyDescent="0.25">
      <c r="A7" s="1">
        <v>4</v>
      </c>
      <c r="B7" s="1" t="s">
        <v>158</v>
      </c>
      <c r="C7" s="1">
        <v>0.03</v>
      </c>
      <c r="D7" s="1" t="s">
        <v>134</v>
      </c>
      <c r="E7" s="1" t="s">
        <v>100</v>
      </c>
      <c r="F7" s="1">
        <v>294</v>
      </c>
      <c r="G7" s="1">
        <v>2.0000000000000002E-5</v>
      </c>
      <c r="H7" s="7">
        <v>1.74</v>
      </c>
      <c r="I7" s="1">
        <v>11.093</v>
      </c>
      <c r="J7" s="1">
        <v>7609</v>
      </c>
      <c r="K7">
        <f t="shared" si="0"/>
        <v>1.4578788277040348E-3</v>
      </c>
      <c r="M7" s="1">
        <v>7609</v>
      </c>
      <c r="N7" s="1">
        <v>14881</v>
      </c>
      <c r="O7">
        <f t="shared" si="1"/>
        <v>1</v>
      </c>
      <c r="P7">
        <f t="shared" si="2"/>
        <v>0</v>
      </c>
      <c r="R7">
        <f t="shared" si="3"/>
        <v>0.33832814584259668</v>
      </c>
      <c r="S7">
        <f t="shared" si="4"/>
        <v>0.66167185415740326</v>
      </c>
    </row>
    <row r="8" spans="1:19" ht="15.75" customHeight="1" x14ac:dyDescent="0.25">
      <c r="A8" s="1">
        <v>5</v>
      </c>
      <c r="B8" s="1">
        <v>1</v>
      </c>
      <c r="C8" s="1">
        <v>0.06</v>
      </c>
      <c r="D8" s="1" t="s">
        <v>96</v>
      </c>
      <c r="E8" s="1" t="s">
        <v>136</v>
      </c>
      <c r="F8" s="1">
        <v>294</v>
      </c>
      <c r="G8" s="1">
        <v>2.0000000000000002E-5</v>
      </c>
      <c r="H8" s="10">
        <v>2.9000000000000001E-2</v>
      </c>
      <c r="I8" s="1">
        <v>31.626999999999999</v>
      </c>
      <c r="J8" s="1">
        <v>85568</v>
      </c>
      <c r="K8">
        <f t="shared" si="0"/>
        <v>3.6961247195213163E-4</v>
      </c>
      <c r="M8" s="1">
        <v>85568</v>
      </c>
      <c r="N8" s="1">
        <v>170546</v>
      </c>
      <c r="O8">
        <f t="shared" si="1"/>
        <v>1</v>
      </c>
      <c r="P8">
        <f t="shared" si="2"/>
        <v>0</v>
      </c>
      <c r="R8">
        <f t="shared" si="3"/>
        <v>0.33410122055022373</v>
      </c>
      <c r="S8">
        <f t="shared" si="4"/>
        <v>0.66589877944977627</v>
      </c>
    </row>
    <row r="9" spans="1:19" ht="15.75" customHeight="1" x14ac:dyDescent="0.25">
      <c r="A9" s="1">
        <v>6</v>
      </c>
      <c r="B9" s="1">
        <v>27</v>
      </c>
      <c r="C9" s="1">
        <v>0.01</v>
      </c>
      <c r="D9" s="1" t="s">
        <v>96</v>
      </c>
      <c r="E9" s="1" t="s">
        <v>97</v>
      </c>
      <c r="F9" s="1">
        <v>294</v>
      </c>
      <c r="G9" s="1">
        <v>2.0000000000000002E-5</v>
      </c>
      <c r="H9" s="7">
        <v>3.5000000000000003E-2</v>
      </c>
      <c r="I9" s="1">
        <v>1.07</v>
      </c>
      <c r="J9" s="1">
        <v>1532</v>
      </c>
      <c r="K9">
        <f t="shared" si="0"/>
        <v>6.9843342036553528E-4</v>
      </c>
      <c r="M9" s="1">
        <v>1531</v>
      </c>
      <c r="N9" s="1">
        <v>2957</v>
      </c>
      <c r="O9">
        <f t="shared" si="1"/>
        <v>0.99934725848563966</v>
      </c>
      <c r="P9">
        <f t="shared" si="2"/>
        <v>6.5274151436034433E-4</v>
      </c>
      <c r="R9">
        <f t="shared" si="3"/>
        <v>0.34113190730837789</v>
      </c>
      <c r="S9">
        <f t="shared" si="4"/>
        <v>0.65886809269162205</v>
      </c>
    </row>
    <row r="10" spans="1:19" ht="15.75" customHeight="1" x14ac:dyDescent="0.25">
      <c r="A10" s="1">
        <v>7</v>
      </c>
      <c r="B10" s="1" t="s">
        <v>159</v>
      </c>
      <c r="C10" s="1">
        <v>0.04</v>
      </c>
      <c r="D10" s="1" t="s">
        <v>134</v>
      </c>
      <c r="E10" s="1" t="s">
        <v>100</v>
      </c>
      <c r="F10" s="1">
        <v>294</v>
      </c>
      <c r="G10" s="1">
        <v>2.0000000000000002E-5</v>
      </c>
      <c r="H10" s="7">
        <v>1.8819999999999999</v>
      </c>
      <c r="I10" s="1">
        <v>12.548999999999999</v>
      </c>
      <c r="J10" s="1">
        <v>11488</v>
      </c>
      <c r="K10">
        <f t="shared" si="0"/>
        <v>1.0923572423398328E-3</v>
      </c>
      <c r="M10" s="1">
        <v>11488</v>
      </c>
      <c r="N10" s="1">
        <v>22543</v>
      </c>
      <c r="O10">
        <f t="shared" si="1"/>
        <v>1</v>
      </c>
      <c r="P10">
        <f t="shared" si="2"/>
        <v>0</v>
      </c>
      <c r="R10">
        <f t="shared" si="3"/>
        <v>0.33757456436778233</v>
      </c>
      <c r="S10">
        <f t="shared" si="4"/>
        <v>0.66242543563221767</v>
      </c>
    </row>
    <row r="12" spans="1:19" ht="15.75" customHeight="1" x14ac:dyDescent="0.3">
      <c r="A12" s="9" t="s">
        <v>137</v>
      </c>
      <c r="B12" s="1">
        <v>1</v>
      </c>
      <c r="C12" s="1">
        <v>1.6E-2</v>
      </c>
      <c r="D12" s="12">
        <v>43466</v>
      </c>
      <c r="E12" s="12">
        <v>43466</v>
      </c>
      <c r="F12" s="1">
        <v>294</v>
      </c>
      <c r="G12" s="1">
        <v>2.0000000000000002E-5</v>
      </c>
      <c r="H12" s="1">
        <v>8.1000000000000003E-2</v>
      </c>
      <c r="K12">
        <f>AVERAGE(K4:K10)</f>
        <v>7.5696410515476017E-4</v>
      </c>
      <c r="R12">
        <f t="shared" ref="R12:S12" si="5">AVERAGE(R4:R10)</f>
        <v>0.33825796499066102</v>
      </c>
      <c r="S12">
        <f t="shared" si="5"/>
        <v>0.66174203500933892</v>
      </c>
    </row>
    <row r="14" spans="1:19" ht="15.75" customHeight="1" x14ac:dyDescent="0.25">
      <c r="E14" s="19" t="s">
        <v>1</v>
      </c>
      <c r="F14" s="18"/>
      <c r="G14" s="18"/>
    </row>
    <row r="15" spans="1:19" ht="15.75" customHeight="1" x14ac:dyDescent="0.3">
      <c r="A15" s="9" t="s">
        <v>138</v>
      </c>
      <c r="B15" s="1" t="s">
        <v>95</v>
      </c>
      <c r="C15" s="1" t="s">
        <v>32</v>
      </c>
      <c r="D15" s="1" t="s">
        <v>88</v>
      </c>
      <c r="E15" s="15" t="s">
        <v>90</v>
      </c>
      <c r="F15" s="16" t="s">
        <v>91</v>
      </c>
      <c r="G15" s="16" t="s">
        <v>92</v>
      </c>
      <c r="I15" s="1" t="s">
        <v>168</v>
      </c>
      <c r="J15" s="1" t="s">
        <v>169</v>
      </c>
    </row>
    <row r="16" spans="1:19" ht="15.75" customHeight="1" x14ac:dyDescent="0.25">
      <c r="A16" s="1">
        <v>1</v>
      </c>
      <c r="B16" s="1">
        <v>1.724</v>
      </c>
      <c r="C16" s="1">
        <v>2442</v>
      </c>
      <c r="D16">
        <f t="shared" ref="D16:D22" si="6">B16/C16</f>
        <v>7.0597870597870595E-4</v>
      </c>
      <c r="F16" s="1">
        <v>2441</v>
      </c>
      <c r="G16" s="1">
        <v>4772</v>
      </c>
      <c r="I16">
        <f t="shared" ref="I16:I22" si="7">F16/(F16+G16)</f>
        <v>0.3384167475391654</v>
      </c>
      <c r="J16">
        <f t="shared" ref="J16:J22" si="8">G16/(F16+G16)</f>
        <v>0.6615832524608346</v>
      </c>
    </row>
    <row r="17" spans="1:10" ht="15.75" customHeight="1" x14ac:dyDescent="0.25">
      <c r="A17" s="1">
        <v>2</v>
      </c>
      <c r="B17" s="1">
        <v>1.764</v>
      </c>
      <c r="C17" s="1">
        <v>3198</v>
      </c>
      <c r="D17">
        <f t="shared" si="6"/>
        <v>5.5159474671669789E-4</v>
      </c>
      <c r="F17" s="1">
        <v>3197</v>
      </c>
      <c r="G17" s="1">
        <v>6277</v>
      </c>
      <c r="I17">
        <f t="shared" si="7"/>
        <v>0.33744986278235167</v>
      </c>
      <c r="J17">
        <f t="shared" si="8"/>
        <v>0.66255013721764833</v>
      </c>
    </row>
    <row r="18" spans="1:10" ht="15.75" customHeight="1" x14ac:dyDescent="0.25">
      <c r="A18" s="1">
        <v>3</v>
      </c>
      <c r="B18" s="1">
        <v>2.5219999999999998</v>
      </c>
      <c r="C18" s="1">
        <v>2958</v>
      </c>
      <c r="D18">
        <f t="shared" si="6"/>
        <v>8.5260311020960106E-4</v>
      </c>
      <c r="F18" s="1">
        <v>2958</v>
      </c>
      <c r="G18" s="1">
        <v>5803</v>
      </c>
      <c r="I18">
        <f t="shared" si="7"/>
        <v>0.33763269033215387</v>
      </c>
      <c r="J18">
        <f t="shared" si="8"/>
        <v>0.66236730966784618</v>
      </c>
    </row>
    <row r="19" spans="1:10" ht="15.75" customHeight="1" x14ac:dyDescent="0.25">
      <c r="A19" s="1">
        <v>4</v>
      </c>
      <c r="B19" s="1">
        <v>5.226</v>
      </c>
      <c r="C19" s="1">
        <v>2321</v>
      </c>
      <c r="D19">
        <f t="shared" si="6"/>
        <v>2.2516156828953039E-3</v>
      </c>
      <c r="F19" s="1">
        <v>2321</v>
      </c>
      <c r="G19" s="1">
        <v>4553</v>
      </c>
      <c r="I19">
        <f t="shared" si="7"/>
        <v>0.33764911259819608</v>
      </c>
      <c r="J19">
        <f t="shared" si="8"/>
        <v>0.66235088740180392</v>
      </c>
    </row>
    <row r="20" spans="1:10" ht="15.75" customHeight="1" x14ac:dyDescent="0.25">
      <c r="A20" s="1">
        <v>5</v>
      </c>
      <c r="B20" s="1">
        <v>2.5209999999999999</v>
      </c>
      <c r="C20" s="1">
        <v>2958</v>
      </c>
      <c r="D20">
        <f t="shared" si="6"/>
        <v>8.522650439486139E-4</v>
      </c>
      <c r="F20" s="1">
        <v>2958</v>
      </c>
      <c r="G20" s="1">
        <v>5803</v>
      </c>
      <c r="I20">
        <f t="shared" si="7"/>
        <v>0.33763269033215387</v>
      </c>
      <c r="J20">
        <f t="shared" si="8"/>
        <v>0.66236730966784618</v>
      </c>
    </row>
    <row r="21" spans="1:10" ht="12.5" x14ac:dyDescent="0.25">
      <c r="A21" s="1">
        <v>6</v>
      </c>
      <c r="B21" s="1">
        <v>1.623</v>
      </c>
      <c r="C21" s="1">
        <v>2259</v>
      </c>
      <c r="D21">
        <f t="shared" si="6"/>
        <v>7.1845949535192567E-4</v>
      </c>
      <c r="F21" s="1">
        <v>2259</v>
      </c>
      <c r="G21" s="1">
        <v>4426</v>
      </c>
      <c r="I21">
        <f t="shared" si="7"/>
        <v>0.33792071802543006</v>
      </c>
      <c r="J21">
        <f t="shared" si="8"/>
        <v>0.66207928197456989</v>
      </c>
    </row>
    <row r="22" spans="1:10" ht="12.5" x14ac:dyDescent="0.25">
      <c r="A22" s="1">
        <v>7</v>
      </c>
      <c r="B22" s="1">
        <v>1.1910000000000001</v>
      </c>
      <c r="C22" s="1">
        <v>2249</v>
      </c>
      <c r="D22">
        <f t="shared" si="6"/>
        <v>5.2956869719875501E-4</v>
      </c>
      <c r="F22" s="1">
        <v>2249</v>
      </c>
      <c r="G22" s="1">
        <v>4397</v>
      </c>
      <c r="I22">
        <f t="shared" si="7"/>
        <v>0.33839903701474572</v>
      </c>
      <c r="J22">
        <f t="shared" si="8"/>
        <v>0.66160096298525428</v>
      </c>
    </row>
    <row r="24" spans="1:10" ht="12.5" x14ac:dyDescent="0.25">
      <c r="D24">
        <f>AVERAGE(D16:D22)</f>
        <v>9.231550688999432E-4</v>
      </c>
      <c r="I24">
        <f t="shared" ref="I24:J24" si="9">AVERAGE(I16:I22)</f>
        <v>0.33787155123202817</v>
      </c>
      <c r="J24">
        <f t="shared" si="9"/>
        <v>0.66212844876797194</v>
      </c>
    </row>
  </sheetData>
  <mergeCells count="2">
    <mergeCell ref="L2:N2"/>
    <mergeCell ref="E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V24"/>
  <sheetViews>
    <sheetView workbookViewId="0">
      <selection activeCell="H3" sqref="H3"/>
    </sheetView>
  </sheetViews>
  <sheetFormatPr defaultColWidth="14.453125" defaultRowHeight="15.75" customHeight="1" x14ac:dyDescent="0.25"/>
  <cols>
    <col min="6" max="6" width="17.54296875" customWidth="1"/>
    <col min="7" max="7" width="16.81640625" customWidth="1"/>
    <col min="13" max="13" width="17.81640625" customWidth="1"/>
  </cols>
  <sheetData>
    <row r="2" spans="1:22" ht="15.75" customHeight="1" x14ac:dyDescent="0.25">
      <c r="O2" s="17" t="s">
        <v>1</v>
      </c>
      <c r="P2" s="18"/>
      <c r="Q2" s="18"/>
    </row>
    <row r="3" spans="1:22" ht="46" customHeight="1" x14ac:dyDescent="0.25">
      <c r="A3" s="1" t="s">
        <v>76</v>
      </c>
      <c r="B3" s="1" t="s">
        <v>77</v>
      </c>
      <c r="C3" s="2" t="s">
        <v>78</v>
      </c>
      <c r="D3" s="2" t="s">
        <v>162</v>
      </c>
      <c r="E3" s="2" t="s">
        <v>79</v>
      </c>
      <c r="F3" s="1" t="s">
        <v>31</v>
      </c>
      <c r="G3" s="20" t="s">
        <v>189</v>
      </c>
      <c r="H3" s="20" t="s">
        <v>188</v>
      </c>
      <c r="I3" s="1" t="s">
        <v>84</v>
      </c>
      <c r="J3" s="1" t="s">
        <v>85</v>
      </c>
      <c r="K3" s="1" t="s">
        <v>86</v>
      </c>
      <c r="L3" s="1" t="s">
        <v>95</v>
      </c>
      <c r="M3" s="1" t="s">
        <v>32</v>
      </c>
      <c r="N3" s="1" t="s">
        <v>88</v>
      </c>
      <c r="O3" s="1" t="s">
        <v>90</v>
      </c>
      <c r="P3" s="1" t="s">
        <v>91</v>
      </c>
      <c r="Q3" s="1" t="s">
        <v>92</v>
      </c>
      <c r="R3" s="1" t="s">
        <v>93</v>
      </c>
      <c r="S3" s="1" t="s">
        <v>94</v>
      </c>
      <c r="U3" s="1" t="s">
        <v>142</v>
      </c>
      <c r="V3" s="1" t="s">
        <v>143</v>
      </c>
    </row>
    <row r="4" spans="1:22" ht="15.75" customHeight="1" x14ac:dyDescent="0.25">
      <c r="A4" s="1">
        <v>1</v>
      </c>
      <c r="B4" s="1">
        <v>1732</v>
      </c>
      <c r="C4" s="1">
        <f t="shared" ref="C4:C10" si="0">K4/107*294</f>
        <v>4.1214953271028039E-2</v>
      </c>
      <c r="D4" s="1">
        <v>8.6600000000000004E-5</v>
      </c>
      <c r="E4" s="1">
        <v>27</v>
      </c>
      <c r="F4" s="1">
        <v>0.01</v>
      </c>
      <c r="G4" s="1" t="s">
        <v>96</v>
      </c>
      <c r="H4" s="1" t="s">
        <v>97</v>
      </c>
      <c r="I4" s="1">
        <v>294</v>
      </c>
      <c r="J4" s="1">
        <v>2.0000000000000002E-5</v>
      </c>
      <c r="K4" s="7">
        <v>1.4999999999999999E-2</v>
      </c>
      <c r="L4" s="1">
        <v>0.89600000000000002</v>
      </c>
      <c r="M4" s="1">
        <v>15</v>
      </c>
      <c r="N4" s="1">
        <v>5.9299999999999999E-2</v>
      </c>
      <c r="P4" s="1">
        <v>1068</v>
      </c>
      <c r="Q4" s="1">
        <v>2030</v>
      </c>
      <c r="R4">
        <f t="shared" ref="R4:R10" si="1">P4/M4</f>
        <v>71.2</v>
      </c>
      <c r="S4">
        <f t="shared" ref="S4:S10" si="2">1-R4</f>
        <v>-70.2</v>
      </c>
      <c r="U4">
        <f t="shared" ref="U4:U10" si="3">P4/(P4+Q4)</f>
        <v>0.34473854099418982</v>
      </c>
      <c r="V4">
        <f t="shared" ref="V4:V10" si="4">Q4/(P4+Q4)</f>
        <v>0.65526145900581023</v>
      </c>
    </row>
    <row r="5" spans="1:22" ht="15.75" customHeight="1" x14ac:dyDescent="0.25">
      <c r="A5" s="1">
        <v>2</v>
      </c>
      <c r="B5" s="1">
        <v>1686</v>
      </c>
      <c r="C5" s="1">
        <f t="shared" si="0"/>
        <v>2.7476635514018691E-2</v>
      </c>
      <c r="D5" s="1">
        <v>8.42E-5</v>
      </c>
      <c r="E5" s="1">
        <v>18</v>
      </c>
      <c r="F5" s="1">
        <v>0.02</v>
      </c>
      <c r="G5" s="1" t="s">
        <v>96</v>
      </c>
      <c r="H5" s="1" t="s">
        <v>125</v>
      </c>
      <c r="I5" s="1">
        <v>294</v>
      </c>
      <c r="J5" s="1">
        <v>2.0000000000000002E-5</v>
      </c>
      <c r="K5" s="7">
        <v>0.01</v>
      </c>
      <c r="L5" s="1">
        <v>0.86</v>
      </c>
      <c r="M5" s="1">
        <v>19</v>
      </c>
      <c r="N5" s="1">
        <v>4.1000000000000002E-2</v>
      </c>
      <c r="P5" s="1">
        <v>5700</v>
      </c>
      <c r="Q5" s="1">
        <v>11215</v>
      </c>
      <c r="R5">
        <f t="shared" si="1"/>
        <v>300</v>
      </c>
      <c r="S5">
        <f t="shared" si="2"/>
        <v>-299</v>
      </c>
      <c r="U5">
        <f t="shared" si="3"/>
        <v>0.33697901271061187</v>
      </c>
      <c r="V5">
        <f t="shared" si="4"/>
        <v>0.66302098728938808</v>
      </c>
    </row>
    <row r="6" spans="1:22" ht="15.75" customHeight="1" x14ac:dyDescent="0.25">
      <c r="A6" s="1">
        <v>3</v>
      </c>
      <c r="B6" s="1">
        <v>372786</v>
      </c>
      <c r="C6" s="1">
        <f t="shared" si="0"/>
        <v>5.220560747663551E-2</v>
      </c>
      <c r="D6" s="1">
        <v>1.7999999999999999E-2</v>
      </c>
      <c r="E6" s="1" t="s">
        <v>157</v>
      </c>
      <c r="F6" s="1">
        <v>0.06</v>
      </c>
      <c r="G6" s="1" t="s">
        <v>132</v>
      </c>
      <c r="H6" s="1" t="s">
        <v>81</v>
      </c>
      <c r="I6" s="1">
        <v>294</v>
      </c>
      <c r="J6" s="1">
        <v>2.0000000000000002E-5</v>
      </c>
      <c r="K6" s="7">
        <v>1.9E-2</v>
      </c>
      <c r="L6" s="1">
        <v>1.5683</v>
      </c>
      <c r="M6" s="1">
        <v>22</v>
      </c>
      <c r="N6" s="1">
        <v>7.4300000000000005E-2</v>
      </c>
      <c r="P6" s="1">
        <v>41239</v>
      </c>
      <c r="Q6" s="1">
        <v>81880</v>
      </c>
      <c r="R6">
        <f t="shared" si="1"/>
        <v>1874.5</v>
      </c>
      <c r="S6">
        <f t="shared" si="2"/>
        <v>-1873.5</v>
      </c>
      <c r="U6">
        <f t="shared" si="3"/>
        <v>0.33495236316084437</v>
      </c>
      <c r="V6">
        <f t="shared" si="4"/>
        <v>0.66504763683915558</v>
      </c>
    </row>
    <row r="7" spans="1:22" ht="15.75" customHeight="1" x14ac:dyDescent="0.25">
      <c r="A7" s="1">
        <v>4</v>
      </c>
      <c r="B7" s="1">
        <v>30601</v>
      </c>
      <c r="C7" s="1">
        <f t="shared" si="0"/>
        <v>1.5606728971962616</v>
      </c>
      <c r="D7" s="1">
        <v>1.526E-3</v>
      </c>
      <c r="E7" s="1" t="s">
        <v>158</v>
      </c>
      <c r="F7" s="1">
        <v>0.03</v>
      </c>
      <c r="G7" s="1" t="s">
        <v>134</v>
      </c>
      <c r="H7" s="1" t="s">
        <v>100</v>
      </c>
      <c r="I7" s="1">
        <v>294</v>
      </c>
      <c r="J7" s="1">
        <v>2.0000000000000002E-5</v>
      </c>
      <c r="K7" s="7">
        <v>0.56799999999999995</v>
      </c>
      <c r="L7" s="1">
        <v>8.7409999999999997</v>
      </c>
      <c r="M7" s="1">
        <v>20</v>
      </c>
      <c r="N7" s="1">
        <v>0.433</v>
      </c>
      <c r="P7" s="1">
        <v>7609</v>
      </c>
      <c r="Q7" s="1">
        <v>14881</v>
      </c>
      <c r="R7">
        <f t="shared" si="1"/>
        <v>380.45</v>
      </c>
      <c r="S7">
        <f t="shared" si="2"/>
        <v>-379.45</v>
      </c>
      <c r="U7">
        <f t="shared" si="3"/>
        <v>0.33832814584259668</v>
      </c>
      <c r="V7">
        <f t="shared" si="4"/>
        <v>0.66167185415740326</v>
      </c>
    </row>
    <row r="8" spans="1:22" ht="15.75" customHeight="1" x14ac:dyDescent="0.25">
      <c r="A8" s="1">
        <v>5</v>
      </c>
      <c r="B8" s="1">
        <v>1686</v>
      </c>
      <c r="C8" s="1">
        <f t="shared" si="0"/>
        <v>1.3078878504672897</v>
      </c>
      <c r="D8" s="1">
        <v>8.42E-5</v>
      </c>
      <c r="E8" s="1">
        <v>1</v>
      </c>
      <c r="F8" s="1">
        <v>0.06</v>
      </c>
      <c r="G8" s="1" t="s">
        <v>96</v>
      </c>
      <c r="H8" s="1" t="s">
        <v>136</v>
      </c>
      <c r="I8" s="1">
        <v>294</v>
      </c>
      <c r="J8" s="1">
        <v>2.0000000000000002E-5</v>
      </c>
      <c r="K8" s="10">
        <v>0.47599999999999998</v>
      </c>
      <c r="L8" s="1">
        <v>0.71099999999999997</v>
      </c>
      <c r="M8" s="1">
        <v>19</v>
      </c>
      <c r="N8" s="1">
        <v>3.6799999999999999E-2</v>
      </c>
      <c r="P8" s="1">
        <v>85568</v>
      </c>
      <c r="Q8" s="1">
        <v>170546</v>
      </c>
      <c r="R8">
        <f t="shared" si="1"/>
        <v>4503.5789473684208</v>
      </c>
      <c r="S8">
        <f t="shared" si="2"/>
        <v>-4502.5789473684208</v>
      </c>
      <c r="U8">
        <f t="shared" si="3"/>
        <v>0.33410122055022373</v>
      </c>
      <c r="V8">
        <f t="shared" si="4"/>
        <v>0.66589877944977627</v>
      </c>
    </row>
    <row r="9" spans="1:22" ht="15.75" customHeight="1" x14ac:dyDescent="0.25">
      <c r="A9" s="1">
        <v>6</v>
      </c>
      <c r="B9" s="1">
        <v>1686</v>
      </c>
      <c r="C9" s="1">
        <f t="shared" si="0"/>
        <v>1.2501869158878505</v>
      </c>
      <c r="D9" s="1">
        <v>8.42E-5</v>
      </c>
      <c r="E9" s="1">
        <v>27</v>
      </c>
      <c r="F9" s="1">
        <v>0.01</v>
      </c>
      <c r="G9" s="1" t="s">
        <v>96</v>
      </c>
      <c r="H9" s="1" t="s">
        <v>97</v>
      </c>
      <c r="I9" s="1">
        <v>294</v>
      </c>
      <c r="J9" s="1">
        <v>2.0000000000000002E-5</v>
      </c>
      <c r="K9" s="10">
        <v>0.45500000000000002</v>
      </c>
      <c r="L9" s="1">
        <v>1.1479999999999999</v>
      </c>
      <c r="M9" s="1">
        <v>14</v>
      </c>
      <c r="N9" s="1">
        <v>8.4000000000000005E-2</v>
      </c>
      <c r="P9" s="1">
        <v>1531</v>
      </c>
      <c r="Q9" s="1">
        <v>2957</v>
      </c>
      <c r="R9">
        <f t="shared" si="1"/>
        <v>109.35714285714286</v>
      </c>
      <c r="S9">
        <f t="shared" si="2"/>
        <v>-108.35714285714286</v>
      </c>
      <c r="U9">
        <f t="shared" si="3"/>
        <v>0.34113190730837789</v>
      </c>
      <c r="V9">
        <f t="shared" si="4"/>
        <v>0.65886809269162205</v>
      </c>
    </row>
    <row r="10" spans="1:22" ht="15.75" customHeight="1" x14ac:dyDescent="0.25">
      <c r="A10" s="1">
        <v>7</v>
      </c>
      <c r="B10" s="1">
        <v>30601</v>
      </c>
      <c r="C10" s="1">
        <f t="shared" si="0"/>
        <v>1.6760747663551401</v>
      </c>
      <c r="D10" s="1">
        <v>1.526E-3</v>
      </c>
      <c r="E10" s="1" t="s">
        <v>159</v>
      </c>
      <c r="F10" s="1">
        <v>0.04</v>
      </c>
      <c r="G10" s="1" t="s">
        <v>134</v>
      </c>
      <c r="H10" s="1" t="s">
        <v>100</v>
      </c>
      <c r="I10" s="1">
        <v>294</v>
      </c>
      <c r="J10" s="1">
        <v>2.0000000000000002E-5</v>
      </c>
      <c r="K10" s="7">
        <v>0.61</v>
      </c>
      <c r="L10" s="1">
        <v>11.148999999999999</v>
      </c>
      <c r="M10" s="1">
        <v>18</v>
      </c>
      <c r="N10" s="1">
        <v>0.61860000000000004</v>
      </c>
      <c r="P10" s="1">
        <v>11488</v>
      </c>
      <c r="Q10" s="1">
        <v>22543</v>
      </c>
      <c r="R10">
        <f t="shared" si="1"/>
        <v>638.22222222222217</v>
      </c>
      <c r="S10">
        <f t="shared" si="2"/>
        <v>-637.22222222222217</v>
      </c>
      <c r="U10">
        <f t="shared" si="3"/>
        <v>0.33757456436778233</v>
      </c>
      <c r="V10">
        <f t="shared" si="4"/>
        <v>0.66242543563221767</v>
      </c>
    </row>
    <row r="12" spans="1:22" ht="15.75" customHeight="1" x14ac:dyDescent="0.3">
      <c r="A12" s="9" t="s">
        <v>137</v>
      </c>
      <c r="B12" s="9"/>
      <c r="C12" s="1"/>
      <c r="D12" s="1"/>
      <c r="E12" s="1">
        <v>1</v>
      </c>
      <c r="F12" s="1">
        <v>1.6E-2</v>
      </c>
      <c r="G12" s="12">
        <v>43466</v>
      </c>
      <c r="H12" s="12">
        <v>43466</v>
      </c>
      <c r="I12" s="1">
        <v>294</v>
      </c>
      <c r="J12" s="1">
        <v>2.0000000000000002E-5</v>
      </c>
      <c r="K12" s="1">
        <v>8.1000000000000003E-2</v>
      </c>
      <c r="N12">
        <f>AVERAGE(N4:N10)</f>
        <v>0.19242857142857142</v>
      </c>
      <c r="U12">
        <f t="shared" ref="U12:V12" si="5">AVERAGE(U4:U10)</f>
        <v>0.33825796499066102</v>
      </c>
      <c r="V12">
        <f t="shared" si="5"/>
        <v>0.66174203500933892</v>
      </c>
    </row>
    <row r="14" spans="1:22" ht="15.75" customHeight="1" x14ac:dyDescent="0.25">
      <c r="H14" s="19" t="s">
        <v>1</v>
      </c>
      <c r="I14" s="18"/>
      <c r="J14" s="18"/>
    </row>
    <row r="15" spans="1:22" ht="15.75" customHeight="1" x14ac:dyDescent="0.3">
      <c r="A15" s="9" t="s">
        <v>138</v>
      </c>
      <c r="B15" s="9"/>
      <c r="C15" s="1"/>
      <c r="D15" s="1"/>
      <c r="E15" s="1" t="s">
        <v>95</v>
      </c>
      <c r="F15" s="1" t="s">
        <v>32</v>
      </c>
      <c r="G15" s="1" t="s">
        <v>88</v>
      </c>
      <c r="H15" s="15" t="s">
        <v>90</v>
      </c>
      <c r="I15" s="16" t="s">
        <v>91</v>
      </c>
      <c r="J15" s="16" t="s">
        <v>92</v>
      </c>
      <c r="L15" s="1" t="s">
        <v>168</v>
      </c>
      <c r="M15" s="1" t="s">
        <v>169</v>
      </c>
    </row>
    <row r="16" spans="1:22" ht="15.75" customHeight="1" x14ac:dyDescent="0.25">
      <c r="A16" s="1">
        <v>1</v>
      </c>
      <c r="B16" s="1"/>
      <c r="C16" s="1"/>
      <c r="D16" s="1"/>
      <c r="E16" s="1">
        <v>1.724</v>
      </c>
      <c r="F16" s="1">
        <v>2442</v>
      </c>
      <c r="G16">
        <f t="shared" ref="G16:G22" si="6">E16/F16</f>
        <v>7.0597870597870595E-4</v>
      </c>
      <c r="I16" s="1">
        <v>2441</v>
      </c>
      <c r="J16" s="1">
        <v>4772</v>
      </c>
      <c r="L16">
        <f t="shared" ref="L16:L22" si="7">I16/(I16+J16)</f>
        <v>0.3384167475391654</v>
      </c>
      <c r="M16">
        <f t="shared" ref="M16:M22" si="8">J16/(I16+J16)</f>
        <v>0.6615832524608346</v>
      </c>
    </row>
    <row r="17" spans="1:13" ht="15.75" customHeight="1" x14ac:dyDescent="0.25">
      <c r="A17" s="1">
        <v>2</v>
      </c>
      <c r="B17" s="1"/>
      <c r="C17" s="1"/>
      <c r="D17" s="1"/>
      <c r="E17" s="1">
        <v>1.764</v>
      </c>
      <c r="F17" s="1">
        <v>3198</v>
      </c>
      <c r="G17">
        <f t="shared" si="6"/>
        <v>5.5159474671669789E-4</v>
      </c>
      <c r="I17" s="1">
        <v>3197</v>
      </c>
      <c r="J17" s="1">
        <v>6277</v>
      </c>
      <c r="L17">
        <f t="shared" si="7"/>
        <v>0.33744986278235167</v>
      </c>
      <c r="M17">
        <f t="shared" si="8"/>
        <v>0.66255013721764833</v>
      </c>
    </row>
    <row r="18" spans="1:13" ht="15.75" customHeight="1" x14ac:dyDescent="0.25">
      <c r="A18" s="1">
        <v>3</v>
      </c>
      <c r="B18" s="1"/>
      <c r="C18" s="1"/>
      <c r="D18" s="1"/>
      <c r="E18" s="1">
        <v>2.5219999999999998</v>
      </c>
      <c r="F18" s="1">
        <v>2958</v>
      </c>
      <c r="G18">
        <f t="shared" si="6"/>
        <v>8.5260311020960106E-4</v>
      </c>
      <c r="I18" s="1">
        <v>2958</v>
      </c>
      <c r="J18" s="1">
        <v>5803</v>
      </c>
      <c r="L18">
        <f t="shared" si="7"/>
        <v>0.33763269033215387</v>
      </c>
      <c r="M18">
        <f t="shared" si="8"/>
        <v>0.66236730966784618</v>
      </c>
    </row>
    <row r="19" spans="1:13" ht="15.75" customHeight="1" x14ac:dyDescent="0.25">
      <c r="A19" s="1">
        <v>4</v>
      </c>
      <c r="B19" s="1"/>
      <c r="C19" s="1"/>
      <c r="D19" s="1"/>
      <c r="E19" s="1">
        <v>5.226</v>
      </c>
      <c r="F19" s="1">
        <v>2321</v>
      </c>
      <c r="G19">
        <f t="shared" si="6"/>
        <v>2.2516156828953039E-3</v>
      </c>
      <c r="I19" s="1">
        <v>2321</v>
      </c>
      <c r="J19" s="1">
        <v>4553</v>
      </c>
      <c r="L19">
        <f t="shared" si="7"/>
        <v>0.33764911259819608</v>
      </c>
      <c r="M19">
        <f t="shared" si="8"/>
        <v>0.66235088740180392</v>
      </c>
    </row>
    <row r="20" spans="1:13" ht="15.75" customHeight="1" x14ac:dyDescent="0.25">
      <c r="A20" s="1">
        <v>5</v>
      </c>
      <c r="B20" s="1"/>
      <c r="C20" s="1"/>
      <c r="D20" s="1"/>
      <c r="E20" s="1">
        <v>2.5209999999999999</v>
      </c>
      <c r="F20" s="1">
        <v>2958</v>
      </c>
      <c r="G20">
        <f t="shared" si="6"/>
        <v>8.522650439486139E-4</v>
      </c>
      <c r="I20" s="1">
        <v>2958</v>
      </c>
      <c r="J20" s="1">
        <v>5803</v>
      </c>
      <c r="L20">
        <f t="shared" si="7"/>
        <v>0.33763269033215387</v>
      </c>
      <c r="M20">
        <f t="shared" si="8"/>
        <v>0.66236730966784618</v>
      </c>
    </row>
    <row r="21" spans="1:13" ht="12.5" x14ac:dyDescent="0.25">
      <c r="A21" s="1">
        <v>6</v>
      </c>
      <c r="B21" s="1"/>
      <c r="C21" s="1"/>
      <c r="D21" s="1"/>
      <c r="E21" s="1">
        <v>1.623</v>
      </c>
      <c r="F21" s="1">
        <v>2259</v>
      </c>
      <c r="G21">
        <f t="shared" si="6"/>
        <v>7.1845949535192567E-4</v>
      </c>
      <c r="I21" s="1">
        <v>2259</v>
      </c>
      <c r="J21" s="1">
        <v>4426</v>
      </c>
      <c r="L21">
        <f t="shared" si="7"/>
        <v>0.33792071802543006</v>
      </c>
      <c r="M21">
        <f t="shared" si="8"/>
        <v>0.66207928197456989</v>
      </c>
    </row>
    <row r="22" spans="1:13" ht="12.5" x14ac:dyDescent="0.25">
      <c r="A22" s="1">
        <v>7</v>
      </c>
      <c r="B22" s="1"/>
      <c r="C22" s="1"/>
      <c r="D22" s="1"/>
      <c r="E22" s="1">
        <v>1.1910000000000001</v>
      </c>
      <c r="F22" s="1">
        <v>2249</v>
      </c>
      <c r="G22">
        <f t="shared" si="6"/>
        <v>5.2956869719875501E-4</v>
      </c>
      <c r="I22" s="1">
        <v>2249</v>
      </c>
      <c r="J22" s="1">
        <v>4397</v>
      </c>
      <c r="L22">
        <f t="shared" si="7"/>
        <v>0.33839903701474572</v>
      </c>
      <c r="M22">
        <f t="shared" si="8"/>
        <v>0.66160096298525428</v>
      </c>
    </row>
    <row r="24" spans="1:13" ht="12.5" x14ac:dyDescent="0.25">
      <c r="G24">
        <f>AVERAGE(G16:G22)</f>
        <v>9.231550688999432E-4</v>
      </c>
      <c r="L24">
        <f t="shared" ref="L24:M24" si="9">AVERAGE(L16:L22)</f>
        <v>0.33787155123202817</v>
      </c>
      <c r="M24">
        <f t="shared" si="9"/>
        <v>0.66212844876797194</v>
      </c>
    </row>
  </sheetData>
  <mergeCells count="2">
    <mergeCell ref="O2:Q2"/>
    <mergeCell ref="H14:J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Parameter Values</vt:lpstr>
      <vt:lpstr>Cloud</vt:lpstr>
      <vt:lpstr>Cloud-Measurements</vt:lpstr>
      <vt:lpstr>Fog</vt:lpstr>
      <vt:lpstr>Fog-Measurements</vt:lpstr>
      <vt:lpstr>Mist</vt:lpstr>
      <vt:lpstr>Mist-Measurements</vt:lpstr>
      <vt:lpstr>Edge</vt:lpstr>
      <vt:lpstr>Edge-Measurements</vt:lpstr>
      <vt:lpstr>Single Model Results</vt:lpstr>
      <vt:lpstr>Mix Model 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Siddhartha Roy</cp:lastModifiedBy>
  <dcterms:modified xsi:type="dcterms:W3CDTF">2019-12-24T16:02:05Z</dcterms:modified>
</cp:coreProperties>
</file>