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dhant/Downloads/"/>
    </mc:Choice>
  </mc:AlternateContent>
  <xr:revisionPtr revIDLastSave="0" documentId="8_{E92B7BB4-0414-3F4B-A3BF-9853FAC9BAD7}" xr6:coauthVersionLast="47" xr6:coauthVersionMax="47" xr10:uidLastSave="{00000000-0000-0000-0000-000000000000}"/>
  <bookViews>
    <workbookView xWindow="20" yWindow="500" windowWidth="28800" windowHeight="17500" xr2:uid="{F42BD54B-2F7F-0D4A-A45B-FFF0CFAF6C3E}"/>
  </bookViews>
  <sheets>
    <sheet name="Section 1 Preliminary work" sheetId="1" r:id="rId1"/>
    <sheet name="Section 2.1 LP" sheetId="2" r:id="rId2"/>
    <sheet name="Sensitivity Report 1" sheetId="5" r:id="rId3"/>
    <sheet name="Section  2.2 ILP" sheetId="3" r:id="rId4"/>
    <sheet name="Section 2.3 NLP (a)" sheetId="6" r:id="rId5"/>
    <sheet name="Section 2.3 NLP (b)" sheetId="8" r:id="rId6"/>
    <sheet name="Section 2.3 NLP (c)" sheetId="9" r:id="rId7"/>
  </sheets>
  <definedNames>
    <definedName name="solver_adj" localSheetId="3" hidden="1">'Section  2.2 ILP'!$E$9:$N$9</definedName>
    <definedName name="solver_adj" localSheetId="1" hidden="1">'Section 2.1 LP'!$E$10:$N$10</definedName>
    <definedName name="solver_adj" localSheetId="4" hidden="1">'Section 2.3 NLP (a)'!$F$24:$O$24</definedName>
    <definedName name="solver_adj" localSheetId="5" hidden="1">'Section 2.3 NLP (b)'!$F$20:$O$20</definedName>
    <definedName name="solver_adj" localSheetId="6" hidden="1">'Section 2.3 NLP (c)'!$F$20:$O$20</definedName>
    <definedName name="solver_cvg" localSheetId="3" hidden="1">0.0001</definedName>
    <definedName name="solver_cvg" localSheetId="1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3" hidden="1">2</definedName>
    <definedName name="solver_drv" localSheetId="1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3" hidden="1">2</definedName>
    <definedName name="solver_eng" localSheetId="1" hidden="1">2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3" hidden="1">1</definedName>
    <definedName name="solver_est" localSheetId="1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3" hidden="1">2147483647</definedName>
    <definedName name="solver_itr" localSheetId="1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3" hidden="1">'Section  2.2 ILP'!$C$18</definedName>
    <definedName name="solver_lhs1" localSheetId="1" hidden="1">'Section 2.1 LP'!$F$20</definedName>
    <definedName name="solver_lhs1" localSheetId="4" hidden="1">'Section 2.3 NLP (a)'!$C$69</definedName>
    <definedName name="solver_lhs1" localSheetId="5" hidden="1">'Section 2.3 NLP (b)'!$C$61</definedName>
    <definedName name="solver_lhs1" localSheetId="6" hidden="1">'Section 2.3 NLP (c)'!$C$67</definedName>
    <definedName name="solver_lhs10" localSheetId="3" hidden="1">'Section  2.2 ILP'!$E$9:$N$9</definedName>
    <definedName name="solver_lhs2" localSheetId="3" hidden="1">'Section  2.2 ILP'!$C$20</definedName>
    <definedName name="solver_lhs2" localSheetId="1" hidden="1">'Section 2.1 LP'!$F$22</definedName>
    <definedName name="solver_lhs2" localSheetId="4" hidden="1">'Section 2.3 NLP (a)'!$C$71</definedName>
    <definedName name="solver_lhs2" localSheetId="5" hidden="1">'Section 2.3 NLP (b)'!$C$63</definedName>
    <definedName name="solver_lhs3" localSheetId="3" hidden="1">'Section  2.2 ILP'!$C$21</definedName>
    <definedName name="solver_lhs3" localSheetId="1" hidden="1">'Section 2.1 LP'!$F$24</definedName>
    <definedName name="solver_lhs4" localSheetId="3" hidden="1">'Section  2.2 ILP'!$C$22</definedName>
    <definedName name="solver_lhs4" localSheetId="1" hidden="1">'Section 2.1 LP'!$F$26</definedName>
    <definedName name="solver_lhs5" localSheetId="3" hidden="1">'Section  2.2 ILP'!$C$23</definedName>
    <definedName name="solver_lhs5" localSheetId="1" hidden="1">'Section 2.1 LP'!$F$28</definedName>
    <definedName name="solver_lhs6" localSheetId="3" hidden="1">'Section  2.2 ILP'!$C$24</definedName>
    <definedName name="solver_lhs7" localSheetId="3" hidden="1">'Section  2.2 ILP'!$C$26</definedName>
    <definedName name="solver_lhs8" localSheetId="3" hidden="1">'Section  2.2 ILP'!$C$28</definedName>
    <definedName name="solver_lhs9" localSheetId="3" hidden="1">'Section  2.2 ILP'!$C$30</definedName>
    <definedName name="solver_lin" localSheetId="3" hidden="1">1</definedName>
    <definedName name="solver_lin" localSheetId="1" hidden="1">1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mip" localSheetId="3" hidden="1">2147483647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3" hidden="1">30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3" hidden="1">0.075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3" hidden="1">2</definedName>
    <definedName name="solver_msl" localSheetId="1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3" hidden="1">1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3" hidden="1">2147483647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3" hidden="1">10</definedName>
    <definedName name="solver_num" localSheetId="1" hidden="1">5</definedName>
    <definedName name="solver_num" localSheetId="4" hidden="1">2</definedName>
    <definedName name="solver_num" localSheetId="5" hidden="1">2</definedName>
    <definedName name="solver_num" localSheetId="6" hidden="1">1</definedName>
    <definedName name="solver_nwt" localSheetId="3" hidden="1">1</definedName>
    <definedName name="solver_nwt" localSheetId="1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3" hidden="1">'Section  2.2 ILP'!$E$13</definedName>
    <definedName name="solver_opt" localSheetId="1" hidden="1">'Section 2.1 LP'!$E$15</definedName>
    <definedName name="solver_opt" localSheetId="4" hidden="1">'Section 2.3 NLP (a)'!$F$62</definedName>
    <definedName name="solver_opt" localSheetId="5" hidden="1">'Section 2.3 NLP (b)'!$F$51</definedName>
    <definedName name="solver_opt" localSheetId="6" hidden="1">'Section 2.3 NLP (c)'!$F$59</definedName>
    <definedName name="solver_pre" localSheetId="3" hidden="1">0.000001</definedName>
    <definedName name="solver_pre" localSheetId="1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3" hidden="1">2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3" hidden="1">2</definedName>
    <definedName name="solver_rel1" localSheetId="1" hidden="1">2</definedName>
    <definedName name="solver_rel1" localSheetId="4" hidden="1">1</definedName>
    <definedName name="solver_rel1" localSheetId="5" hidden="1">3</definedName>
    <definedName name="solver_rel1" localSheetId="6" hidden="1">2</definedName>
    <definedName name="solver_rel10" localSheetId="3" hidden="1">5</definedName>
    <definedName name="solver_rel2" localSheetId="3" hidden="1">3</definedName>
    <definedName name="solver_rel2" localSheetId="1" hidden="1">3</definedName>
    <definedName name="solver_rel2" localSheetId="4" hidden="1">2</definedName>
    <definedName name="solver_rel2" localSheetId="5" hidden="1">2</definedName>
    <definedName name="solver_rel3" localSheetId="3" hidden="1">3</definedName>
    <definedName name="solver_rel3" localSheetId="1" hidden="1">3</definedName>
    <definedName name="solver_rel4" localSheetId="3" hidden="1">3</definedName>
    <definedName name="solver_rel4" localSheetId="1" hidden="1">3</definedName>
    <definedName name="solver_rel5" localSheetId="3" hidden="1">3</definedName>
    <definedName name="solver_rel5" localSheetId="1" hidden="1">3</definedName>
    <definedName name="solver_rel6" localSheetId="3" hidden="1">3</definedName>
    <definedName name="solver_rel7" localSheetId="3" hidden="1">3</definedName>
    <definedName name="solver_rel8" localSheetId="3" hidden="1">1</definedName>
    <definedName name="solver_rel9" localSheetId="3" hidden="1">1</definedName>
    <definedName name="solver_rhs1" localSheetId="3" hidden="1">'Section  2.2 ILP'!$E$18</definedName>
    <definedName name="solver_rhs1" localSheetId="1" hidden="1">'Section 2.1 LP'!$H$20</definedName>
    <definedName name="solver_rhs1" localSheetId="4" hidden="1">'Section 2.3 NLP (a)'!$E$69</definedName>
    <definedName name="solver_rhs1" localSheetId="5" hidden="1">'Section 2.3 NLP (b)'!$E$61</definedName>
    <definedName name="solver_rhs1" localSheetId="6" hidden="1">'Section 2.3 NLP (c)'!$E$67</definedName>
    <definedName name="solver_rhs10" localSheetId="3" hidden="1">"binary"</definedName>
    <definedName name="solver_rhs2" localSheetId="3" hidden="1">'Section  2.2 ILP'!$E$20</definedName>
    <definedName name="solver_rhs2" localSheetId="1" hidden="1">'Section 2.1 LP'!$H$22</definedName>
    <definedName name="solver_rhs2" localSheetId="4" hidden="1">'Section 2.3 NLP (a)'!$E$71</definedName>
    <definedName name="solver_rhs2" localSheetId="5" hidden="1">'Section 2.3 NLP (b)'!$E$63</definedName>
    <definedName name="solver_rhs3" localSheetId="3" hidden="1">'Section  2.2 ILP'!$E$21</definedName>
    <definedName name="solver_rhs3" localSheetId="1" hidden="1">'Section 2.1 LP'!$H$24</definedName>
    <definedName name="solver_rhs4" localSheetId="3" hidden="1">'Section  2.2 ILP'!$E$22</definedName>
    <definedName name="solver_rhs4" localSheetId="1" hidden="1">'Section 2.1 LP'!$H$26</definedName>
    <definedName name="solver_rhs5" localSheetId="3" hidden="1">'Section  2.2 ILP'!$E$23</definedName>
    <definedName name="solver_rhs5" localSheetId="1" hidden="1">'Section 2.1 LP'!$H$28</definedName>
    <definedName name="solver_rhs6" localSheetId="3" hidden="1">'Section  2.2 ILP'!$E$24</definedName>
    <definedName name="solver_rhs7" localSheetId="3" hidden="1">'Section  2.2 ILP'!$E$26</definedName>
    <definedName name="solver_rhs8" localSheetId="3" hidden="1">'Section  2.2 ILP'!$E$28</definedName>
    <definedName name="solver_rhs9" localSheetId="3" hidden="1">'Section  2.2 ILP'!$E$30</definedName>
    <definedName name="solver_rlx" localSheetId="3" hidden="1">2</definedName>
    <definedName name="solver_rlx" localSheetId="1" hidden="1">1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3" hidden="1">0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3" hidden="1">2</definedName>
    <definedName name="solver_scl" localSheetId="1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3" hidden="1">2</definedName>
    <definedName name="solver_sho" localSheetId="1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3" hidden="1">100</definedName>
    <definedName name="solver_ssz" localSheetId="1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3" hidden="1">2147483647</definedName>
    <definedName name="solver_tim" localSheetId="1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3" hidden="1">0.01</definedName>
    <definedName name="solver_tol" localSheetId="1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3" hidden="1">1</definedName>
    <definedName name="solver_typ" localSheetId="1" hidden="1">1</definedName>
    <definedName name="solver_typ" localSheetId="4" hidden="1">1</definedName>
    <definedName name="solver_typ" localSheetId="5" hidden="1">2</definedName>
    <definedName name="solver_typ" localSheetId="6" hidden="1">1</definedName>
    <definedName name="solver_val" localSheetId="3" hidden="1">0</definedName>
    <definedName name="solver_val" localSheetId="1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3" hidden="1">2</definedName>
    <definedName name="solver_ver" localSheetId="1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8" l="1"/>
  <c r="S5" i="1"/>
  <c r="F58" i="6"/>
  <c r="F62" i="6"/>
  <c r="C26" i="3"/>
  <c r="C20" i="3"/>
  <c r="E13" i="3"/>
  <c r="C30" i="3"/>
  <c r="C28" i="3"/>
  <c r="F28" i="2"/>
  <c r="F26" i="2"/>
  <c r="F24" i="2"/>
  <c r="F22" i="2"/>
  <c r="F20" i="2"/>
  <c r="S47" i="1"/>
  <c r="D31" i="6"/>
  <c r="C67" i="9"/>
  <c r="F56" i="9"/>
  <c r="J23" i="9"/>
  <c r="D29" i="9"/>
  <c r="L45" i="9"/>
  <c r="K44" i="9"/>
  <c r="O23" i="9"/>
  <c r="O40" i="9" s="1"/>
  <c r="N23" i="9"/>
  <c r="M23" i="9"/>
  <c r="L23" i="9"/>
  <c r="K23" i="9"/>
  <c r="I23" i="9"/>
  <c r="H23" i="9"/>
  <c r="G23" i="9"/>
  <c r="F23" i="9"/>
  <c r="F42" i="9" s="1"/>
  <c r="D34" i="9"/>
  <c r="D33" i="9"/>
  <c r="D32" i="9"/>
  <c r="D31" i="9"/>
  <c r="D30" i="9"/>
  <c r="J43" i="9" s="1"/>
  <c r="D28" i="9"/>
  <c r="M41" i="9" s="1"/>
  <c r="D27" i="9"/>
  <c r="L40" i="9" s="1"/>
  <c r="D26" i="9"/>
  <c r="F39" i="9" s="1"/>
  <c r="D25" i="9"/>
  <c r="F55" i="8"/>
  <c r="C61" i="8" s="1"/>
  <c r="O23" i="8"/>
  <c r="D34" i="8"/>
  <c r="D25" i="8"/>
  <c r="J23" i="8"/>
  <c r="D27" i="8"/>
  <c r="N23" i="8"/>
  <c r="M23" i="8"/>
  <c r="L23" i="8"/>
  <c r="K23" i="8"/>
  <c r="I23" i="8"/>
  <c r="H23" i="8"/>
  <c r="G23" i="8"/>
  <c r="F23" i="8"/>
  <c r="D33" i="8"/>
  <c r="D32" i="8"/>
  <c r="D31" i="8"/>
  <c r="D30" i="8"/>
  <c r="D29" i="8"/>
  <c r="D28" i="8"/>
  <c r="D26" i="8"/>
  <c r="C71" i="6"/>
  <c r="O29" i="6"/>
  <c r="N29" i="6"/>
  <c r="M29" i="6"/>
  <c r="M45" i="6" s="1"/>
  <c r="L29" i="6"/>
  <c r="K29" i="6"/>
  <c r="J29" i="6"/>
  <c r="I29" i="6"/>
  <c r="H29" i="6"/>
  <c r="G29" i="6"/>
  <c r="F29" i="6"/>
  <c r="D40" i="6"/>
  <c r="F54" i="6" s="1"/>
  <c r="D39" i="6"/>
  <c r="D38" i="6"/>
  <c r="D37" i="6"/>
  <c r="D36" i="6"/>
  <c r="D35" i="6"/>
  <c r="D34" i="6"/>
  <c r="D33" i="6"/>
  <c r="D32" i="6"/>
  <c r="H45" i="6"/>
  <c r="O50" i="6"/>
  <c r="O49" i="6"/>
  <c r="I50" i="6"/>
  <c r="G40" i="9" l="1"/>
  <c r="F46" i="9"/>
  <c r="M39" i="9"/>
  <c r="G38" i="9"/>
  <c r="H47" i="9"/>
  <c r="N39" i="9"/>
  <c r="N42" i="9"/>
  <c r="L46" i="9"/>
  <c r="H38" i="9"/>
  <c r="L47" i="9"/>
  <c r="N41" i="9"/>
  <c r="F43" i="9"/>
  <c r="H39" i="9"/>
  <c r="O46" i="9"/>
  <c r="O41" i="9"/>
  <c r="H46" i="9"/>
  <c r="M38" i="9"/>
  <c r="I46" i="9"/>
  <c r="F41" i="9"/>
  <c r="I40" i="9"/>
  <c r="M46" i="9"/>
  <c r="O44" i="9"/>
  <c r="F40" i="9"/>
  <c r="L39" i="9"/>
  <c r="G46" i="9"/>
  <c r="J41" i="9"/>
  <c r="M40" i="9"/>
  <c r="J40" i="8"/>
  <c r="I47" i="8"/>
  <c r="K42" i="8"/>
  <c r="G41" i="8"/>
  <c r="N43" i="8"/>
  <c r="K41" i="8"/>
  <c r="H44" i="8"/>
  <c r="O42" i="8"/>
  <c r="H45" i="8"/>
  <c r="K40" i="8"/>
  <c r="F41" i="8"/>
  <c r="H43" i="8"/>
  <c r="M38" i="8"/>
  <c r="H39" i="8"/>
  <c r="G40" i="8"/>
  <c r="I38" i="8"/>
  <c r="H47" i="8"/>
  <c r="J41" i="8"/>
  <c r="F42" i="8"/>
  <c r="G42" i="8"/>
  <c r="I40" i="8"/>
  <c r="I39" i="8"/>
  <c r="O43" i="8"/>
  <c r="H42" i="8"/>
  <c r="M46" i="8"/>
  <c r="N42" i="8"/>
  <c r="F39" i="8"/>
  <c r="G43" i="8"/>
  <c r="I43" i="8"/>
  <c r="L45" i="8"/>
  <c r="I45" i="6"/>
  <c r="N46" i="6"/>
  <c r="K51" i="6"/>
  <c r="K52" i="6"/>
  <c r="H49" i="6"/>
  <c r="H50" i="6"/>
  <c r="L45" i="6"/>
  <c r="I47" i="6"/>
  <c r="F49" i="6"/>
  <c r="N45" i="6"/>
  <c r="H48" i="6"/>
  <c r="G45" i="6"/>
  <c r="O45" i="6"/>
  <c r="J54" i="6"/>
  <c r="G54" i="6"/>
  <c r="H54" i="6"/>
  <c r="M50" i="6"/>
  <c r="N47" i="6"/>
  <c r="F46" i="6"/>
  <c r="G48" i="6"/>
  <c r="F47" i="6"/>
  <c r="F48" i="6"/>
  <c r="J45" i="6"/>
  <c r="J53" i="6"/>
  <c r="I46" i="6"/>
  <c r="N48" i="6"/>
  <c r="G49" i="6"/>
  <c r="N49" i="6"/>
  <c r="M49" i="6"/>
  <c r="G50" i="6"/>
  <c r="I49" i="6"/>
  <c r="N50" i="6"/>
  <c r="H46" i="6"/>
  <c r="M47" i="6"/>
  <c r="L50" i="6"/>
  <c r="L48" i="6"/>
  <c r="O47" i="6"/>
  <c r="K53" i="6"/>
  <c r="O46" i="6"/>
  <c r="I53" i="6"/>
  <c r="M48" i="6"/>
  <c r="G47" i="6"/>
  <c r="I54" i="6"/>
  <c r="O48" i="6"/>
  <c r="J51" i="6"/>
  <c r="G51" i="6"/>
  <c r="N51" i="6"/>
  <c r="F51" i="6"/>
  <c r="I51" i="6"/>
  <c r="O51" i="6"/>
  <c r="H51" i="6"/>
  <c r="M51" i="6"/>
  <c r="J47" i="6"/>
  <c r="J50" i="6"/>
  <c r="J48" i="6"/>
  <c r="J46" i="6"/>
  <c r="K47" i="8"/>
  <c r="G47" i="8"/>
  <c r="N47" i="8"/>
  <c r="J47" i="8"/>
  <c r="F47" i="8"/>
  <c r="L47" i="8"/>
  <c r="N45" i="9"/>
  <c r="J45" i="9"/>
  <c r="I45" i="9"/>
  <c r="H45" i="9"/>
  <c r="F45" i="9"/>
  <c r="O45" i="9"/>
  <c r="L49" i="6"/>
  <c r="I52" i="6"/>
  <c r="N52" i="6"/>
  <c r="O52" i="6"/>
  <c r="H52" i="6"/>
  <c r="G52" i="6"/>
  <c r="F52" i="6"/>
  <c r="K49" i="6"/>
  <c r="K54" i="6"/>
  <c r="K45" i="6"/>
  <c r="N41" i="8"/>
  <c r="O40" i="8"/>
  <c r="O41" i="8"/>
  <c r="G45" i="9"/>
  <c r="J44" i="8"/>
  <c r="G44" i="8"/>
  <c r="F44" i="8"/>
  <c r="N44" i="8"/>
  <c r="M44" i="8"/>
  <c r="O44" i="8"/>
  <c r="O45" i="8"/>
  <c r="F45" i="8"/>
  <c r="J45" i="8"/>
  <c r="I45" i="8"/>
  <c r="N45" i="8"/>
  <c r="K45" i="8"/>
  <c r="K44" i="8"/>
  <c r="M42" i="9"/>
  <c r="L42" i="9"/>
  <c r="G42" i="9"/>
  <c r="O42" i="9"/>
  <c r="H42" i="9"/>
  <c r="K42" i="9"/>
  <c r="I42" i="9"/>
  <c r="L40" i="8"/>
  <c r="L42" i="8"/>
  <c r="L43" i="8"/>
  <c r="L39" i="8"/>
  <c r="M43" i="8"/>
  <c r="M40" i="8"/>
  <c r="M47" i="8"/>
  <c r="K46" i="8"/>
  <c r="G46" i="8"/>
  <c r="J46" i="8"/>
  <c r="F46" i="8"/>
  <c r="O46" i="8"/>
  <c r="I46" i="8"/>
  <c r="H46" i="8"/>
  <c r="M39" i="8"/>
  <c r="L38" i="8"/>
  <c r="M44" i="9"/>
  <c r="I44" i="9"/>
  <c r="F44" i="9"/>
  <c r="H44" i="9"/>
  <c r="G44" i="9"/>
  <c r="N44" i="9"/>
  <c r="J44" i="9"/>
  <c r="K40" i="9"/>
  <c r="K41" i="9"/>
  <c r="K46" i="9"/>
  <c r="O53" i="6"/>
  <c r="H53" i="6"/>
  <c r="G53" i="6"/>
  <c r="F53" i="6"/>
  <c r="M53" i="6"/>
  <c r="L53" i="6"/>
  <c r="M41" i="8"/>
  <c r="I44" i="8"/>
  <c r="N40" i="8"/>
  <c r="J52" i="6"/>
  <c r="L52" i="6"/>
  <c r="M42" i="8"/>
  <c r="G45" i="8"/>
  <c r="L46" i="8"/>
  <c r="K45" i="9"/>
  <c r="J39" i="9"/>
  <c r="J40" i="9"/>
  <c r="G47" i="9"/>
  <c r="L38" i="9"/>
  <c r="F40" i="8"/>
  <c r="J38" i="8"/>
  <c r="J39" i="8"/>
  <c r="N38" i="8"/>
  <c r="N39" i="8"/>
  <c r="I38" i="9"/>
  <c r="I39" i="9"/>
  <c r="M47" i="9"/>
  <c r="N40" i="9"/>
  <c r="O43" i="9"/>
  <c r="L43" i="9"/>
  <c r="L46" i="6"/>
  <c r="M54" i="6"/>
  <c r="K38" i="8"/>
  <c r="O38" i="8"/>
  <c r="O39" i="8"/>
  <c r="K48" i="6"/>
  <c r="L47" i="6"/>
  <c r="M46" i="6"/>
  <c r="N54" i="6"/>
  <c r="I42" i="8"/>
  <c r="L41" i="8"/>
  <c r="F47" i="9"/>
  <c r="G41" i="9"/>
  <c r="J46" i="9"/>
  <c r="K38" i="9"/>
  <c r="K39" i="9"/>
  <c r="L41" i="9"/>
  <c r="M43" i="9"/>
  <c r="O38" i="9"/>
  <c r="O39" i="9"/>
  <c r="K46" i="6"/>
  <c r="L54" i="6"/>
  <c r="G43" i="9"/>
  <c r="I47" i="9"/>
  <c r="N38" i="9"/>
  <c r="K47" i="6"/>
  <c r="G38" i="8"/>
  <c r="H41" i="8"/>
  <c r="K39" i="8"/>
  <c r="H43" i="9"/>
  <c r="J38" i="9"/>
  <c r="J47" i="9"/>
  <c r="N47" i="9"/>
  <c r="N43" i="9"/>
  <c r="F43" i="8"/>
  <c r="H38" i="8"/>
  <c r="J43" i="8"/>
  <c r="H41" i="9"/>
  <c r="I43" i="9"/>
  <c r="K47" i="9"/>
  <c r="F50" i="6"/>
  <c r="C24" i="3" l="1"/>
  <c r="C23" i="3"/>
  <c r="C22" i="3"/>
  <c r="C21" i="3"/>
  <c r="C18" i="3"/>
  <c r="E15" i="2"/>
  <c r="X5" i="1"/>
  <c r="W5" i="1"/>
  <c r="V5" i="1"/>
  <c r="V63" i="1" s="1"/>
  <c r="AB40" i="1"/>
  <c r="AB6" i="1"/>
  <c r="O17" i="6" s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5" i="1"/>
  <c r="X6" i="1"/>
  <c r="X54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" i="1"/>
  <c r="H33" i="6" s="1"/>
  <c r="H47" i="6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" i="1"/>
  <c r="S28" i="1"/>
  <c r="S39" i="1"/>
  <c r="S40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N16" i="6" l="1"/>
  <c r="S54" i="1"/>
  <c r="L37" i="6"/>
  <c r="L51" i="6" s="1"/>
  <c r="L31" i="9"/>
  <c r="L44" i="9" s="1"/>
  <c r="L31" i="8"/>
  <c r="L44" i="8" s="1"/>
  <c r="L13" i="9"/>
  <c r="L13" i="8"/>
  <c r="G32" i="6"/>
  <c r="G46" i="6" s="1"/>
  <c r="G8" i="9"/>
  <c r="G8" i="8"/>
  <c r="G26" i="9"/>
  <c r="G39" i="9" s="1"/>
  <c r="G26" i="8"/>
  <c r="G39" i="8" s="1"/>
  <c r="I11" i="6"/>
  <c r="N39" i="6"/>
  <c r="N53" i="6" s="1"/>
  <c r="N33" i="9"/>
  <c r="N46" i="9" s="1"/>
  <c r="N33" i="8"/>
  <c r="N46" i="8" s="1"/>
  <c r="N15" i="8"/>
  <c r="N15" i="9"/>
  <c r="F31" i="6"/>
  <c r="F45" i="6" s="1"/>
  <c r="F7" i="9"/>
  <c r="F8" i="6"/>
  <c r="F7" i="8"/>
  <c r="F25" i="9"/>
  <c r="F38" i="9" s="1"/>
  <c r="F25" i="8"/>
  <c r="F38" i="8" s="1"/>
  <c r="J29" i="9"/>
  <c r="J42" i="9" s="1"/>
  <c r="J29" i="8"/>
  <c r="J42" i="8" s="1"/>
  <c r="J11" i="9"/>
  <c r="J11" i="8"/>
  <c r="W54" i="1"/>
  <c r="J35" i="6"/>
  <c r="J49" i="6" s="1"/>
  <c r="I34" i="6"/>
  <c r="I48" i="6" s="1"/>
  <c r="K13" i="6"/>
  <c r="K12" i="8"/>
  <c r="K30" i="9"/>
  <c r="K43" i="9" s="1"/>
  <c r="K30" i="8"/>
  <c r="K43" i="8" s="1"/>
  <c r="K12" i="9"/>
  <c r="W64" i="1"/>
  <c r="I10" i="9"/>
  <c r="I10" i="8"/>
  <c r="I28" i="9"/>
  <c r="I41" i="9" s="1"/>
  <c r="I28" i="8"/>
  <c r="I41" i="8" s="1"/>
  <c r="H9" i="9"/>
  <c r="H9" i="8"/>
  <c r="H27" i="8"/>
  <c r="H40" i="8" s="1"/>
  <c r="H27" i="9"/>
  <c r="H40" i="9" s="1"/>
  <c r="H10" i="6"/>
  <c r="K36" i="6"/>
  <c r="K50" i="6" s="1"/>
  <c r="Z47" i="1"/>
  <c r="M32" i="9"/>
  <c r="M45" i="9" s="1"/>
  <c r="M32" i="8"/>
  <c r="M45" i="8" s="1"/>
  <c r="M14" i="8"/>
  <c r="M14" i="9"/>
  <c r="O40" i="6"/>
  <c r="O54" i="6" s="1"/>
  <c r="O16" i="9"/>
  <c r="O34" i="9"/>
  <c r="O47" i="9" s="1"/>
  <c r="O34" i="8"/>
  <c r="O47" i="8" s="1"/>
  <c r="O16" i="8"/>
  <c r="G9" i="6"/>
  <c r="U62" i="1"/>
  <c r="J12" i="6"/>
  <c r="Y66" i="1"/>
  <c r="M15" i="6"/>
  <c r="L14" i="6"/>
  <c r="M38" i="6"/>
  <c r="M52" i="6" s="1"/>
  <c r="T54" i="1"/>
  <c r="V54" i="1"/>
  <c r="X47" i="1"/>
  <c r="Y54" i="1"/>
  <c r="Z54" i="1"/>
  <c r="AA54" i="1"/>
  <c r="AB47" i="1"/>
  <c r="X65" i="1"/>
  <c r="AB54" i="1"/>
  <c r="U54" i="1"/>
  <c r="AA47" i="1"/>
  <c r="Z67" i="1"/>
  <c r="W47" i="1"/>
  <c r="S60" i="1"/>
  <c r="AA68" i="1"/>
  <c r="T61" i="1"/>
  <c r="AB69" i="1"/>
  <c r="Y47" i="1"/>
  <c r="V47" i="1"/>
  <c r="U47" i="1"/>
  <c r="T47" i="1"/>
  <c r="C69" i="6" l="1"/>
  <c r="F53" i="9"/>
  <c r="F59" i="9" s="1"/>
  <c r="F51" i="8"/>
</calcChain>
</file>

<file path=xl/sharedStrings.xml><?xml version="1.0" encoding="utf-8"?>
<sst xmlns="http://schemas.openxmlformats.org/spreadsheetml/2006/main" count="585" uniqueCount="115">
  <si>
    <t>Date</t>
  </si>
  <si>
    <t>RIO.AX</t>
  </si>
  <si>
    <t>CSL.AX</t>
  </si>
  <si>
    <t>WBC.AX</t>
  </si>
  <si>
    <t>CPU.AX</t>
  </si>
  <si>
    <t xml:space="preserve">QAN.AX </t>
  </si>
  <si>
    <t>BHP.AX</t>
  </si>
  <si>
    <t xml:space="preserve">COH.AX </t>
  </si>
  <si>
    <t>CBA.AX</t>
  </si>
  <si>
    <t>TNE.AX</t>
  </si>
  <si>
    <t xml:space="preserve">TCL.AX </t>
  </si>
  <si>
    <t xml:space="preserve">       MONTHLY STOCK VALUES DATA</t>
  </si>
  <si>
    <t xml:space="preserve">           AVERAGE MONTHLY RETURNS</t>
  </si>
  <si>
    <t xml:space="preserve">AVERAGE RETURNS </t>
  </si>
  <si>
    <t xml:space="preserve">AVERAGE RISK </t>
  </si>
  <si>
    <t>QAN.AX</t>
  </si>
  <si>
    <t>COH.AX</t>
  </si>
  <si>
    <t>TCL.AX</t>
  </si>
  <si>
    <t xml:space="preserve">COVARIANCE MATRIX </t>
  </si>
  <si>
    <t>Healthcare (C2)</t>
  </si>
  <si>
    <t>Technology (C4)</t>
  </si>
  <si>
    <t>Total</t>
  </si>
  <si>
    <t>R1</t>
  </si>
  <si>
    <t>R2</t>
  </si>
  <si>
    <t>R3</t>
  </si>
  <si>
    <t>R4</t>
  </si>
  <si>
    <t>Basic materials (C1)</t>
  </si>
  <si>
    <t>Financial (C3)</t>
  </si>
  <si>
    <t>Industrial goods (C5)</t>
  </si>
  <si>
    <t>RIO.AX / BHP.AX</t>
  </si>
  <si>
    <t>INPUTS</t>
  </si>
  <si>
    <t xml:space="preserve">DECISION VARIABLES </t>
  </si>
  <si>
    <t xml:space="preserve">Investment weights </t>
  </si>
  <si>
    <t>OBJECTIVE FUNCTION</t>
  </si>
  <si>
    <t xml:space="preserve">Average portfolio return </t>
  </si>
  <si>
    <t xml:space="preserve">Average Portfolio Return </t>
  </si>
  <si>
    <t>CONSTRIANTS</t>
  </si>
  <si>
    <t>STOCK</t>
  </si>
  <si>
    <t xml:space="preserve">MEAN </t>
  </si>
  <si>
    <t xml:space="preserve">LHS </t>
  </si>
  <si>
    <t>RHS</t>
  </si>
  <si>
    <t>=</t>
  </si>
  <si>
    <t>≥</t>
  </si>
  <si>
    <t>(Portfolio = 100% of total investment)</t>
  </si>
  <si>
    <t xml:space="preserve">(At least 20% in C1) </t>
  </si>
  <si>
    <t xml:space="preserve">(At least 20% in C5) </t>
  </si>
  <si>
    <t xml:space="preserve">(At least 25% in R1) </t>
  </si>
  <si>
    <t>(Portfolio = 100% of  total investment)</t>
  </si>
  <si>
    <t>Worksheet: [MIS275_ass_1_222181609.xlsx]Section 2.1 LP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</si>
  <si>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</si>
  <si>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</si>
  <si>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</si>
  <si>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</si>
  <si>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</si>
  <si>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</si>
  <si>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</si>
  <si>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</si>
  <si>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</si>
  <si>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</si>
  <si>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</si>
  <si>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</si>
  <si>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</si>
  <si>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</si>
  <si>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</si>
  <si>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</si>
  <si>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</si>
  <si>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</si>
  <si>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</si>
  <si>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</si>
  <si>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</si>
  <si>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</si>
  <si>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</si>
  <si>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</si>
  <si>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</si>
  <si>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</si>
  <si>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</si>
  <si>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$F$16</t>
  </si>
  <si>
    <t>$F$18</t>
  </si>
  <si>
    <t>$F$20</t>
  </si>
  <si>
    <t>$F$22</t>
  </si>
  <si>
    <t>$F$24</t>
  </si>
  <si>
    <t>Microsoft Excel 16.0 Sensitivity Report</t>
  </si>
  <si>
    <t>Report Created: 10/08/2024 1:31:50 PM</t>
  </si>
  <si>
    <t>Invest (Yes = 1 &amp; No = 0)</t>
  </si>
  <si>
    <t>≤</t>
  </si>
  <si>
    <t>Cov</t>
  </si>
  <si>
    <t>Portfolio variance terms</t>
  </si>
  <si>
    <t>Standard deviation of portfolio return</t>
  </si>
  <si>
    <t>LHS</t>
  </si>
  <si>
    <t>(Minimum expected return of 1%)</t>
  </si>
  <si>
    <t>Sharpe Ratio</t>
  </si>
  <si>
    <t>0  –  0.0525</t>
  </si>
  <si>
    <t>0.0525 - 0.0700</t>
  </si>
  <si>
    <t>0.0700  -  0.08300</t>
  </si>
  <si>
    <t>&gt;  0.08300</t>
  </si>
  <si>
    <t xml:space="preserve">     RISK CLASSICATION</t>
  </si>
  <si>
    <t xml:space="preserve"> RISK CATEGORY 1 </t>
  </si>
  <si>
    <t>RISK CATEGORY 2</t>
  </si>
  <si>
    <t>RISK CATEGORY 3</t>
  </si>
  <si>
    <t>RISK CATEGORY 4</t>
  </si>
  <si>
    <t>CT</t>
  </si>
  <si>
    <t xml:space="preserve">(At least 15% in R3) </t>
  </si>
  <si>
    <t xml:space="preserve">       Risk Assesment  </t>
  </si>
  <si>
    <t>CONSTRAINTS</t>
  </si>
  <si>
    <t>(EQUAL WEIGHT OF EXACT 8 STOCKS)</t>
  </si>
  <si>
    <t xml:space="preserve">(CATEGORY 1) </t>
  </si>
  <si>
    <t xml:space="preserve">(CATEGORY 2) </t>
  </si>
  <si>
    <t xml:space="preserve">(CATEGORY 3) </t>
  </si>
  <si>
    <t xml:space="preserve">(CATEGORY 4) </t>
  </si>
  <si>
    <t xml:space="preserve">(CATEGORY 5) </t>
  </si>
  <si>
    <t xml:space="preserve">(At least 2 of the assets can be in the least risky group R1.) </t>
  </si>
  <si>
    <t>(No more than 2 of the assets can be in the risk group R3)</t>
  </si>
  <si>
    <t>(At most 1 must be in riskiest group 1)</t>
  </si>
  <si>
    <t xml:space="preserve">Formula to calculate average monthly returns </t>
  </si>
  <si>
    <t>(Maximum standard deviation)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</si>
</sst>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%"/>
  </numFmts>
  <fonts count="3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scheme val="minor"/>
    </font>
    <font>
      <b/>
      <sz val="12"/>
      <color theme="0"/>
      <name val="Aptos Narrow"/>
      <scheme val="minor"/>
    </font>
    <font>
      <i/>
      <sz val="12"/>
      <color theme="1"/>
      <name val="Aptos Narrow"/>
      <family val="2"/>
      <scheme val="minor"/>
    </font>
    <font>
      <b/>
      <u/>
      <sz val="12"/>
      <color theme="1"/>
      <name val="Aptos Narrow (Body)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indexed="18"/>
      <name val="Aptos Narrow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theme="1" tint="4.9989318521683403E-2"/>
      <name val="Aptos Narrow"/>
      <family val="2"/>
      <scheme val="minor"/>
    </font>
    <font>
      <sz val="10"/>
      <color rgb="FF373636"/>
      <name val="Calibri"/>
      <family val="2"/>
    </font>
    <font>
      <b/>
      <sz val="10"/>
      <color theme="1"/>
      <name val="Calibri"/>
      <family val="2"/>
    </font>
    <font>
      <b/>
      <i/>
      <sz val="12"/>
      <color theme="1"/>
      <name val="Aptos Narrow"/>
      <family val="2"/>
      <scheme val="minor"/>
    </font>
    <font>
      <b/>
      <sz val="16"/>
      <color theme="1" tint="4.9989318521683403E-2"/>
      <name val="Calibri"/>
      <family val="2"/>
    </font>
    <font>
      <sz val="16"/>
      <color theme="1" tint="4.9989318521683403E-2"/>
      <name val="Calibri"/>
      <family val="2"/>
    </font>
    <font>
      <b/>
      <sz val="16"/>
      <color theme="1" tint="4.9989318521683403E-2"/>
      <name val="Aptos Narrow"/>
      <scheme val="minor"/>
    </font>
    <font>
      <sz val="16"/>
      <color theme="1" tint="4.9989318521683403E-2"/>
      <name val="Aptos Narrow"/>
      <scheme val="minor"/>
    </font>
    <font>
      <sz val="12"/>
      <color theme="1" tint="4.9989318521683403E-2"/>
      <name val="Aptos Narrow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 (Body)"/>
    </font>
    <font>
      <b/>
      <sz val="12"/>
      <color theme="1"/>
      <name val="Calibri"/>
      <family val="2"/>
    </font>
    <font>
      <b/>
      <sz val="14"/>
      <color theme="1"/>
      <name val="Aptos Narrow (Body)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4" fillId="0" borderId="0" xfId="0" applyFont="1"/>
    <xf numFmtId="14" fontId="4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4" fillId="2" borderId="1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14" fontId="2" fillId="0" borderId="0" xfId="0" applyNumberFormat="1" applyFont="1"/>
    <xf numFmtId="14" fontId="2" fillId="2" borderId="3" xfId="0" applyNumberFormat="1" applyFont="1" applyFill="1" applyBorder="1"/>
    <xf numFmtId="14" fontId="4" fillId="2" borderId="2" xfId="0" applyNumberFormat="1" applyFont="1" applyFill="1" applyBorder="1"/>
    <xf numFmtId="14" fontId="2" fillId="2" borderId="4" xfId="0" applyNumberFormat="1" applyFont="1" applyFill="1" applyBorder="1"/>
    <xf numFmtId="0" fontId="4" fillId="0" borderId="0" xfId="0" applyFont="1" applyAlignment="1">
      <alignment horizontal="center"/>
    </xf>
    <xf numFmtId="0" fontId="5" fillId="5" borderId="0" xfId="0" applyFont="1" applyFill="1"/>
    <xf numFmtId="0" fontId="6" fillId="5" borderId="0" xfId="0" applyFont="1" applyFill="1" applyAlignment="1">
      <alignment horizontal="righ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11" xfId="1" applyNumberFormat="1" applyFont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4" fontId="0" fillId="0" borderId="12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0" fontId="7" fillId="6" borderId="1" xfId="0" applyFont="1" applyFill="1" applyBorder="1" applyAlignment="1">
      <alignment horizontal="center"/>
    </xf>
    <xf numFmtId="0" fontId="4" fillId="6" borderId="3" xfId="0" applyFont="1" applyFill="1" applyBorder="1"/>
    <xf numFmtId="0" fontId="4" fillId="6" borderId="4" xfId="0" applyFont="1" applyFill="1" applyBorder="1"/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8" xfId="0" applyFont="1" applyBorder="1"/>
    <xf numFmtId="0" fontId="1" fillId="0" borderId="29" xfId="0" applyFont="1" applyBorder="1" applyAlignment="1">
      <alignment horizontal="center"/>
    </xf>
    <xf numFmtId="0" fontId="0" fillId="0" borderId="30" xfId="0" applyBorder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31" xfId="0" applyBorder="1"/>
    <xf numFmtId="0" fontId="1" fillId="0" borderId="33" xfId="0" applyFont="1" applyBorder="1"/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/>
    <xf numFmtId="0" fontId="1" fillId="0" borderId="38" xfId="0" applyFont="1" applyBorder="1" applyAlignment="1">
      <alignment horizontal="center" vertical="center"/>
    </xf>
    <xf numFmtId="0" fontId="0" fillId="0" borderId="35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10" fillId="0" borderId="1" xfId="0" applyFont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13" xfId="0" applyFont="1" applyBorder="1" applyAlignment="1">
      <alignment horizontal="justify" vertical="center"/>
    </xf>
    <xf numFmtId="0" fontId="4" fillId="0" borderId="2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9" fillId="9" borderId="33" xfId="0" applyFont="1" applyFill="1" applyBorder="1" applyAlignment="1">
      <alignment horizontal="center"/>
    </xf>
    <xf numFmtId="0" fontId="9" fillId="7" borderId="3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9" fontId="0" fillId="9" borderId="14" xfId="1" applyFont="1" applyFill="1" applyBorder="1" applyAlignment="1">
      <alignment horizontal="center"/>
    </xf>
    <xf numFmtId="0" fontId="9" fillId="9" borderId="19" xfId="0" applyFont="1" applyFill="1" applyBorder="1" applyAlignment="1">
      <alignment horizontal="center"/>
    </xf>
    <xf numFmtId="9" fontId="0" fillId="9" borderId="42" xfId="1" applyFont="1" applyFill="1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9" borderId="43" xfId="1" applyFont="1" applyFill="1" applyBorder="1" applyAlignment="1">
      <alignment horizontal="center"/>
    </xf>
    <xf numFmtId="9" fontId="0" fillId="9" borderId="44" xfId="1" applyFont="1" applyFill="1" applyBorder="1" applyAlignment="1">
      <alignment horizontal="center"/>
    </xf>
    <xf numFmtId="9" fontId="0" fillId="9" borderId="45" xfId="1" applyFont="1" applyFill="1" applyBorder="1" applyAlignment="1">
      <alignment horizontal="center"/>
    </xf>
    <xf numFmtId="0" fontId="9" fillId="9" borderId="24" xfId="0" applyFont="1" applyFill="1" applyBorder="1" applyAlignment="1">
      <alignment horizontal="center"/>
    </xf>
    <xf numFmtId="9" fontId="0" fillId="9" borderId="46" xfId="1" applyFont="1" applyFill="1" applyBorder="1" applyAlignment="1">
      <alignment horizontal="center"/>
    </xf>
    <xf numFmtId="0" fontId="12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/>
    <xf numFmtId="0" fontId="0" fillId="0" borderId="49" xfId="0" applyBorder="1"/>
    <xf numFmtId="0" fontId="0" fillId="0" borderId="50" xfId="0" applyBorder="1"/>
    <xf numFmtId="0" fontId="16" fillId="0" borderId="47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2" fillId="0" borderId="49" xfId="0" applyFont="1" applyBorder="1"/>
    <xf numFmtId="0" fontId="2" fillId="0" borderId="50" xfId="0" applyFont="1" applyBorder="1"/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/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7" xfId="0" applyBorder="1"/>
    <xf numFmtId="0" fontId="0" fillId="0" borderId="3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8" borderId="0" xfId="0" applyFont="1" applyFill="1"/>
    <xf numFmtId="0" fontId="18" fillId="0" borderId="0" xfId="0" applyFont="1"/>
    <xf numFmtId="0" fontId="19" fillId="8" borderId="0" xfId="0" applyFont="1" applyFill="1"/>
    <xf numFmtId="0" fontId="2" fillId="6" borderId="33" xfId="0" applyFont="1" applyFill="1" applyBorder="1" applyAlignment="1">
      <alignment horizontal="center"/>
    </xf>
    <xf numFmtId="0" fontId="3" fillId="8" borderId="8" xfId="0" applyFont="1" applyFill="1" applyBorder="1"/>
    <xf numFmtId="0" fontId="3" fillId="8" borderId="11" xfId="0" applyFont="1" applyFill="1" applyBorder="1"/>
    <xf numFmtId="164" fontId="0" fillId="0" borderId="33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11" borderId="33" xfId="0" applyFont="1" applyFill="1" applyBorder="1" applyAlignment="1">
      <alignment horizontal="center"/>
    </xf>
    <xf numFmtId="10" fontId="0" fillId="12" borderId="1" xfId="0" applyNumberFormat="1" applyFill="1" applyBorder="1"/>
    <xf numFmtId="10" fontId="20" fillId="11" borderId="1" xfId="0" applyNumberFormat="1" applyFont="1" applyFill="1" applyBorder="1"/>
    <xf numFmtId="0" fontId="4" fillId="11" borderId="33" xfId="0" applyFont="1" applyFill="1" applyBorder="1" applyAlignment="1">
      <alignment horizontal="center"/>
    </xf>
    <xf numFmtId="10" fontId="0" fillId="0" borderId="33" xfId="0" applyNumberFormat="1" applyBorder="1"/>
    <xf numFmtId="0" fontId="2" fillId="6" borderId="19" xfId="0" applyFont="1" applyFill="1" applyBorder="1" applyAlignment="1">
      <alignment horizontal="center"/>
    </xf>
    <xf numFmtId="0" fontId="2" fillId="6" borderId="51" xfId="0" applyFont="1" applyFill="1" applyBorder="1" applyAlignment="1">
      <alignment horizontal="center"/>
    </xf>
    <xf numFmtId="164" fontId="0" fillId="0" borderId="24" xfId="1" applyNumberFormat="1" applyFont="1" applyBorder="1" applyAlignment="1">
      <alignment horizontal="center"/>
    </xf>
    <xf numFmtId="164" fontId="0" fillId="0" borderId="52" xfId="1" applyNumberFormat="1" applyFont="1" applyBorder="1" applyAlignment="1">
      <alignment horizontal="center"/>
    </xf>
    <xf numFmtId="0" fontId="17" fillId="0" borderId="0" xfId="0" applyFont="1"/>
    <xf numFmtId="0" fontId="7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3" xfId="0" applyFont="1" applyFill="1" applyBorder="1"/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165" fontId="0" fillId="3" borderId="8" xfId="0" applyNumberFormat="1" applyFill="1" applyBorder="1"/>
    <xf numFmtId="165" fontId="0" fillId="3" borderId="9" xfId="0" applyNumberFormat="1" applyFill="1" applyBorder="1"/>
    <xf numFmtId="165" fontId="0" fillId="3" borderId="10" xfId="0" applyNumberFormat="1" applyFill="1" applyBorder="1"/>
    <xf numFmtId="165" fontId="0" fillId="3" borderId="15" xfId="0" applyNumberFormat="1" applyFill="1" applyBorder="1"/>
    <xf numFmtId="165" fontId="0" fillId="3" borderId="0" xfId="0" applyNumberFormat="1" applyFill="1"/>
    <xf numFmtId="165" fontId="0" fillId="3" borderId="16" xfId="0" applyNumberFormat="1" applyFill="1" applyBorder="1"/>
    <xf numFmtId="165" fontId="0" fillId="3" borderId="11" xfId="0" applyNumberFormat="1" applyFill="1" applyBorder="1"/>
    <xf numFmtId="165" fontId="0" fillId="3" borderId="12" xfId="0" applyNumberFormat="1" applyFill="1" applyBorder="1"/>
    <xf numFmtId="165" fontId="0" fillId="3" borderId="13" xfId="0" applyNumberFormat="1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2" fontId="0" fillId="3" borderId="15" xfId="0" applyNumberFormat="1" applyFill="1" applyBorder="1"/>
    <xf numFmtId="2" fontId="0" fillId="3" borderId="0" xfId="0" applyNumberFormat="1" applyFill="1"/>
    <xf numFmtId="2" fontId="0" fillId="3" borderId="16" xfId="0" applyNumberFormat="1" applyFill="1" applyBorder="1"/>
    <xf numFmtId="2" fontId="0" fillId="3" borderId="11" xfId="0" applyNumberFormat="1" applyFill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165" fontId="21" fillId="0" borderId="0" xfId="0" applyNumberFormat="1" applyFont="1" applyAlignment="1">
      <alignment horizontal="right" vertical="center" wrapText="1" indent="1" readingOrder="1"/>
    </xf>
    <xf numFmtId="165" fontId="21" fillId="0" borderId="16" xfId="0" applyNumberFormat="1" applyFont="1" applyBorder="1" applyAlignment="1">
      <alignment horizontal="right" vertical="center" wrapText="1" indent="1" readingOrder="1"/>
    </xf>
    <xf numFmtId="165" fontId="21" fillId="0" borderId="12" xfId="0" applyNumberFormat="1" applyFont="1" applyBorder="1" applyAlignment="1">
      <alignment horizontal="right" vertical="center" wrapText="1" indent="1" readingOrder="1"/>
    </xf>
    <xf numFmtId="165" fontId="21" fillId="0" borderId="13" xfId="0" applyNumberFormat="1" applyFont="1" applyBorder="1" applyAlignment="1">
      <alignment horizontal="right" vertical="center" wrapText="1" indent="1" readingOrder="1"/>
    </xf>
    <xf numFmtId="165" fontId="21" fillId="0" borderId="8" xfId="0" applyNumberFormat="1" applyFont="1" applyBorder="1" applyAlignment="1">
      <alignment horizontal="right" vertical="center" wrapText="1" indent="1" readingOrder="1"/>
    </xf>
    <xf numFmtId="165" fontId="21" fillId="0" borderId="9" xfId="0" applyNumberFormat="1" applyFont="1" applyBorder="1" applyAlignment="1">
      <alignment horizontal="right" vertical="center" wrapText="1" indent="1" readingOrder="1"/>
    </xf>
    <xf numFmtId="165" fontId="21" fillId="0" borderId="10" xfId="0" applyNumberFormat="1" applyFont="1" applyBorder="1" applyAlignment="1">
      <alignment horizontal="right" vertical="center" wrapText="1" indent="1" readingOrder="1"/>
    </xf>
    <xf numFmtId="165" fontId="21" fillId="0" borderId="15" xfId="0" applyNumberFormat="1" applyFont="1" applyBorder="1" applyAlignment="1">
      <alignment horizontal="right" vertical="center" wrapText="1" indent="1" readingOrder="1"/>
    </xf>
    <xf numFmtId="165" fontId="21" fillId="0" borderId="11" xfId="0" applyNumberFormat="1" applyFont="1" applyBorder="1" applyAlignment="1">
      <alignment horizontal="right" vertical="center" wrapText="1" indent="1" readingOrder="1"/>
    </xf>
    <xf numFmtId="0" fontId="22" fillId="3" borderId="1" xfId="0" applyFont="1" applyFill="1" applyBorder="1" applyAlignment="1">
      <alignment horizontal="center" vertical="center" wrapText="1" readingOrder="1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7" xfId="0" applyFont="1" applyFill="1" applyBorder="1" applyAlignment="1">
      <alignment horizontal="center"/>
    </xf>
    <xf numFmtId="10" fontId="12" fillId="10" borderId="33" xfId="1" applyNumberFormat="1" applyFont="1" applyFill="1" applyBorder="1" applyAlignment="1">
      <alignment horizontal="center"/>
    </xf>
    <xf numFmtId="0" fontId="13" fillId="0" borderId="0" xfId="0" applyFont="1"/>
    <xf numFmtId="0" fontId="17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0" fontId="0" fillId="9" borderId="1" xfId="0" applyNumberFormat="1" applyFill="1" applyBorder="1"/>
    <xf numFmtId="165" fontId="21" fillId="0" borderId="33" xfId="0" applyNumberFormat="1" applyFont="1" applyBorder="1" applyAlignment="1">
      <alignment horizontal="right" vertical="center" wrapText="1" indent="1" readingOrder="1"/>
    </xf>
    <xf numFmtId="165" fontId="21" fillId="0" borderId="53" xfId="0" applyNumberFormat="1" applyFont="1" applyBorder="1" applyAlignment="1">
      <alignment horizontal="right" vertical="center" wrapText="1" indent="1" readingOrder="1"/>
    </xf>
    <xf numFmtId="165" fontId="21" fillId="0" borderId="24" xfId="0" applyNumberFormat="1" applyFont="1" applyBorder="1" applyAlignment="1">
      <alignment horizontal="right" vertical="center" wrapText="1" indent="1" readingOrder="1"/>
    </xf>
    <xf numFmtId="165" fontId="21" fillId="0" borderId="52" xfId="0" applyNumberFormat="1" applyFont="1" applyBorder="1" applyAlignment="1">
      <alignment horizontal="right" vertical="center" wrapText="1" indent="1" readingOrder="1"/>
    </xf>
    <xf numFmtId="9" fontId="0" fillId="0" borderId="0" xfId="0" applyNumberFormat="1"/>
    <xf numFmtId="10" fontId="0" fillId="0" borderId="33" xfId="1" applyNumberFormat="1" applyFont="1" applyBorder="1"/>
    <xf numFmtId="10" fontId="0" fillId="9" borderId="1" xfId="0" applyNumberFormat="1" applyFill="1" applyBorder="1" applyAlignment="1">
      <alignment horizontal="center"/>
    </xf>
    <xf numFmtId="10" fontId="0" fillId="9" borderId="33" xfId="0" applyNumberFormat="1" applyFill="1" applyBorder="1"/>
    <xf numFmtId="9" fontId="0" fillId="9" borderId="1" xfId="1" applyFont="1" applyFill="1" applyBorder="1"/>
    <xf numFmtId="166" fontId="12" fillId="10" borderId="33" xfId="1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10" fontId="0" fillId="0" borderId="0" xfId="0" applyNumberFormat="1"/>
    <xf numFmtId="10" fontId="0" fillId="0" borderId="54" xfId="1" applyNumberFormat="1" applyFont="1" applyBorder="1"/>
    <xf numFmtId="10" fontId="0" fillId="0" borderId="34" xfId="1" applyNumberFormat="1" applyFont="1" applyBorder="1"/>
    <xf numFmtId="10" fontId="0" fillId="0" borderId="0" xfId="1" applyNumberFormat="1" applyFont="1" applyBorder="1"/>
    <xf numFmtId="0" fontId="2" fillId="11" borderId="37" xfId="0" applyFont="1" applyFill="1" applyBorder="1" applyAlignment="1">
      <alignment horizontal="center"/>
    </xf>
    <xf numFmtId="0" fontId="22" fillId="3" borderId="55" xfId="0" applyFont="1" applyFill="1" applyBorder="1" applyAlignment="1">
      <alignment horizontal="center" vertical="center" wrapText="1" readingOrder="1"/>
    </xf>
    <xf numFmtId="0" fontId="2" fillId="3" borderId="19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3" borderId="56" xfId="0" applyFont="1" applyFill="1" applyBorder="1"/>
    <xf numFmtId="0" fontId="2" fillId="3" borderId="57" xfId="0" applyFont="1" applyFill="1" applyBorder="1"/>
    <xf numFmtId="0" fontId="2" fillId="0" borderId="0" xfId="0" applyFont="1" applyAlignment="1">
      <alignment horizontal="center"/>
    </xf>
    <xf numFmtId="10" fontId="0" fillId="9" borderId="34" xfId="0" applyNumberFormat="1" applyFill="1" applyBorder="1"/>
    <xf numFmtId="10" fontId="0" fillId="9" borderId="37" xfId="0" applyNumberFormat="1" applyFill="1" applyBorder="1"/>
    <xf numFmtId="0" fontId="0" fillId="0" borderId="16" xfId="0" applyBorder="1"/>
    <xf numFmtId="0" fontId="0" fillId="0" borderId="13" xfId="0" applyBorder="1"/>
    <xf numFmtId="165" fontId="12" fillId="10" borderId="33" xfId="1" applyNumberFormat="1" applyFont="1" applyFill="1" applyBorder="1" applyAlignment="1">
      <alignment horizontal="center"/>
    </xf>
    <xf numFmtId="0" fontId="20" fillId="4" borderId="0" xfId="0" applyFont="1" applyFill="1"/>
    <xf numFmtId="0" fontId="24" fillId="4" borderId="0" xfId="0" applyFont="1" applyFill="1"/>
    <xf numFmtId="0" fontId="25" fillId="4" borderId="0" xfId="0" applyFont="1" applyFill="1"/>
    <xf numFmtId="0" fontId="26" fillId="4" borderId="0" xfId="0" applyFont="1" applyFill="1"/>
    <xf numFmtId="0" fontId="27" fillId="4" borderId="0" xfId="0" applyFont="1" applyFill="1"/>
    <xf numFmtId="0" fontId="28" fillId="4" borderId="0" xfId="0" applyFont="1" applyFill="1"/>
    <xf numFmtId="0" fontId="8" fillId="0" borderId="7" xfId="0" applyFont="1" applyBorder="1"/>
    <xf numFmtId="0" fontId="0" fillId="0" borderId="6" xfId="0" applyBorder="1"/>
    <xf numFmtId="0" fontId="2" fillId="13" borderId="7" xfId="0" applyFont="1" applyFill="1" applyBorder="1" applyAlignment="1">
      <alignment horizontal="left"/>
    </xf>
    <xf numFmtId="0" fontId="0" fillId="13" borderId="6" xfId="0" applyFill="1" applyBorder="1" applyAlignment="1">
      <alignment horizontal="left"/>
    </xf>
    <xf numFmtId="0" fontId="10" fillId="0" borderId="17" xfId="0" applyFont="1" applyBorder="1" applyAlignment="1">
      <alignment horizontal="justify" vertical="center"/>
    </xf>
    <xf numFmtId="0" fontId="10" fillId="0" borderId="58" xfId="0" applyFont="1" applyBorder="1" applyAlignment="1">
      <alignment horizontal="justify" vertical="center"/>
    </xf>
    <xf numFmtId="0" fontId="10" fillId="0" borderId="22" xfId="0" applyFont="1" applyBorder="1" applyAlignment="1">
      <alignment horizontal="justify" vertical="center"/>
    </xf>
    <xf numFmtId="0" fontId="29" fillId="0" borderId="0" xfId="0" applyFont="1"/>
    <xf numFmtId="0" fontId="3" fillId="0" borderId="0" xfId="0" applyFont="1"/>
    <xf numFmtId="0" fontId="30" fillId="13" borderId="2" xfId="0" applyFont="1" applyFill="1" applyBorder="1"/>
    <xf numFmtId="10" fontId="12" fillId="0" borderId="0" xfId="1" applyNumberFormat="1" applyFont="1" applyFill="1"/>
    <xf numFmtId="0" fontId="31" fillId="0" borderId="0" xfId="0" applyFont="1"/>
    <xf numFmtId="0" fontId="32" fillId="0" borderId="0" xfId="0" applyFont="1"/>
    <xf numFmtId="0" fontId="4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30072</xdr:colOff>
      <xdr:row>60</xdr:row>
      <xdr:rowOff>7591</xdr:rowOff>
    </xdr:from>
    <xdr:to>
      <xdr:col>12</xdr:col>
      <xdr:colOff>493841</xdr:colOff>
      <xdr:row>63</xdr:row>
      <xdr:rowOff>155319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0E6B7F-B365-F56C-97B9-642A9ADBB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2672" y="13012391"/>
          <a:ext cx="6661369" cy="75732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253999</xdr:colOff>
      <xdr:row>47</xdr:row>
      <xdr:rowOff>16933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3649D2-3F4E-6E60-FC80-0184963800F5}"/>
            </a:ext>
          </a:extLst>
        </xdr:cNvPr>
        <xdr:cNvSpPr txBox="1"/>
      </xdr:nvSpPr>
      <xdr:spPr>
        <a:xfrm>
          <a:off x="11565466" y="990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253999</xdr:colOff>
      <xdr:row>40</xdr:row>
      <xdr:rowOff>16933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67A50C-6940-44EA-8473-A418D49A940C}"/>
            </a:ext>
          </a:extLst>
        </xdr:cNvPr>
        <xdr:cNvSpPr txBox="1"/>
      </xdr:nvSpPr>
      <xdr:spPr>
        <a:xfrm>
          <a:off x="12607924" y="989435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253999</xdr:colOff>
      <xdr:row>40</xdr:row>
      <xdr:rowOff>16933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5B19A1-70EC-4A4D-B3E6-3A1916D5CE75}"/>
            </a:ext>
          </a:extLst>
        </xdr:cNvPr>
        <xdr:cNvSpPr txBox="1"/>
      </xdr:nvSpPr>
      <xdr:spPr>
        <a:xfrm>
          <a:off x="9207499" y="838940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17</xdr:col>
      <xdr:colOff>25400</xdr:colOff>
      <xdr:row>5</xdr:row>
      <xdr:rowOff>-1</xdr:rowOff>
    </xdr:from>
    <xdr:to>
      <xdr:col>24</xdr:col>
      <xdr:colOff>304799</xdr:colOff>
      <xdr:row>19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99918-6065-D18F-47A5-F3A2669B8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51200" y="1092199"/>
          <a:ext cx="6146799" cy="3073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61E4-9F1F-2743-9D0B-9A74B8B9F0E5}">
  <dimension ref="D1:AK87"/>
  <sheetViews>
    <sheetView tabSelected="1" zoomScale="43" zoomScaleNormal="38" workbookViewId="0">
      <selection activeCell="H73" sqref="H73"/>
    </sheetView>
  </sheetViews>
  <sheetFormatPr baseColWidth="10" defaultRowHeight="16" x14ac:dyDescent="0.2"/>
  <cols>
    <col min="3" max="4" width="11.6640625" bestFit="1" customWidth="1"/>
    <col min="5" max="7" width="11" bestFit="1" customWidth="1"/>
    <col min="8" max="8" width="15.6640625" customWidth="1"/>
    <col min="9" max="10" width="11.6640625" bestFit="1" customWidth="1"/>
    <col min="11" max="11" width="9.33203125" customWidth="1"/>
    <col min="12" max="12" width="11" bestFit="1" customWidth="1"/>
    <col min="19" max="20" width="14.83203125" bestFit="1" customWidth="1"/>
    <col min="21" max="21" width="14.1640625" bestFit="1" customWidth="1"/>
    <col min="22" max="22" width="17.6640625" customWidth="1"/>
    <col min="23" max="24" width="14.83203125" bestFit="1" customWidth="1"/>
    <col min="25" max="25" width="11.6640625" customWidth="1"/>
    <col min="26" max="26" width="14.1640625" bestFit="1" customWidth="1"/>
    <col min="27" max="27" width="14.83203125" bestFit="1" customWidth="1"/>
    <col min="28" max="28" width="14.1640625" bestFit="1" customWidth="1"/>
    <col min="31" max="31" width="14.5" customWidth="1"/>
    <col min="32" max="32" width="16.83203125" customWidth="1"/>
    <col min="33" max="33" width="14.83203125" customWidth="1"/>
    <col min="34" max="34" width="18.5" customWidth="1"/>
    <col min="35" max="35" width="15.83203125" customWidth="1"/>
    <col min="36" max="36" width="14.33203125" customWidth="1"/>
    <col min="37" max="37" width="18.33203125" customWidth="1"/>
  </cols>
  <sheetData>
    <row r="1" spans="4:37" ht="23" thickBot="1" x14ac:dyDescent="0.35">
      <c r="I1" s="215" t="s">
        <v>11</v>
      </c>
      <c r="J1" s="216"/>
      <c r="K1" s="216"/>
      <c r="L1" s="217"/>
      <c r="V1" s="213" t="s">
        <v>12</v>
      </c>
      <c r="W1" s="214"/>
      <c r="X1" s="214"/>
      <c r="Y1" s="212"/>
    </row>
    <row r="2" spans="4:37" ht="17" thickBot="1" x14ac:dyDescent="0.25">
      <c r="D2" s="6" t="s">
        <v>0</v>
      </c>
      <c r="E2" s="7"/>
      <c r="F2" s="7" t="s">
        <v>1</v>
      </c>
      <c r="G2" s="7" t="s">
        <v>2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7</v>
      </c>
      <c r="M2" s="7" t="s">
        <v>8</v>
      </c>
      <c r="N2" s="7" t="s">
        <v>9</v>
      </c>
      <c r="O2" s="8" t="s">
        <v>10</v>
      </c>
      <c r="S2" s="9" t="s">
        <v>1</v>
      </c>
      <c r="T2" s="7" t="s">
        <v>2</v>
      </c>
      <c r="U2" s="7" t="s">
        <v>3</v>
      </c>
      <c r="V2" s="7" t="s">
        <v>4</v>
      </c>
      <c r="W2" s="7" t="s">
        <v>5</v>
      </c>
      <c r="X2" s="7" t="s">
        <v>6</v>
      </c>
      <c r="Y2" s="7" t="s">
        <v>7</v>
      </c>
      <c r="Z2" s="7" t="s">
        <v>8</v>
      </c>
      <c r="AA2" s="7" t="s">
        <v>9</v>
      </c>
      <c r="AB2" s="8" t="s">
        <v>10</v>
      </c>
    </row>
    <row r="3" spans="4:37" ht="17" thickBot="1" x14ac:dyDescent="0.25"/>
    <row r="4" spans="4:37" ht="17" thickBot="1" x14ac:dyDescent="0.25">
      <c r="D4" s="12">
        <v>44228</v>
      </c>
      <c r="E4" s="2"/>
      <c r="F4" s="157">
        <v>109.290001</v>
      </c>
      <c r="G4" s="158">
        <v>272.29998799999998</v>
      </c>
      <c r="H4" s="158">
        <v>20.799999</v>
      </c>
      <c r="I4" s="158">
        <v>14.060812</v>
      </c>
      <c r="J4" s="158">
        <v>4.4800000000000004</v>
      </c>
      <c r="K4" s="158">
        <v>38.795062999999999</v>
      </c>
      <c r="L4" s="158">
        <v>199.770004</v>
      </c>
      <c r="M4" s="158">
        <v>83</v>
      </c>
      <c r="N4" s="158">
        <v>8.66</v>
      </c>
      <c r="O4" s="159">
        <v>12.891824</v>
      </c>
    </row>
    <row r="5" spans="4:37" ht="17" thickBot="1" x14ac:dyDescent="0.25">
      <c r="D5" s="11">
        <v>44256</v>
      </c>
      <c r="E5" s="10"/>
      <c r="F5" s="160">
        <v>128.5</v>
      </c>
      <c r="G5" s="161">
        <v>265.94000199999999</v>
      </c>
      <c r="H5" s="161">
        <v>23.870000999999998</v>
      </c>
      <c r="I5" s="161">
        <v>13.288456999999999</v>
      </c>
      <c r="J5" s="161">
        <v>5.0199999999999996</v>
      </c>
      <c r="K5" s="161">
        <v>43.683402999999998</v>
      </c>
      <c r="L5" s="161">
        <v>212.91000399999999</v>
      </c>
      <c r="M5" s="161">
        <v>81.900002000000001</v>
      </c>
      <c r="N5" s="161">
        <v>8.5500000000000007</v>
      </c>
      <c r="O5" s="162">
        <v>12.792655999999999</v>
      </c>
      <c r="S5" s="148">
        <f>(F5-F4)/F4</f>
        <v>0.17577087404363731</v>
      </c>
      <c r="T5" s="149">
        <f t="shared" ref="T5:T40" si="0">(G5-G4)/G4</f>
        <v>-2.3356541609542755E-2</v>
      </c>
      <c r="U5" s="149">
        <f t="shared" ref="U5:U40" si="1">(H5-H4)/H4</f>
        <v>0.14759625709597385</v>
      </c>
      <c r="V5" s="149">
        <f t="shared" ref="V5:V40" si="2">(I5-I4)/I4</f>
        <v>-5.4929615729162794E-2</v>
      </c>
      <c r="W5" s="149">
        <f t="shared" ref="W5:W40" si="3">(J5-J4)/J4</f>
        <v>0.12053571428571408</v>
      </c>
      <c r="X5" s="149">
        <f t="shared" ref="X5:X40" si="4">(K5-K4)/K4</f>
        <v>0.12600417738721031</v>
      </c>
      <c r="Y5" s="149">
        <f t="shared" ref="Y5:Y40" si="5">(L5-L4)/L4</f>
        <v>6.5775640671259072E-2</v>
      </c>
      <c r="Z5" s="149">
        <f t="shared" ref="Z5:Z40" si="6">(M5-M4)/M4</f>
        <v>-1.3252987951807221E-2</v>
      </c>
      <c r="AA5" s="149">
        <f t="shared" ref="AA5:AA40" si="7">(N5-N4)/N4</f>
        <v>-1.2702078521939887E-2</v>
      </c>
      <c r="AB5" s="150">
        <f t="shared" ref="AB5:AB40" si="8">(O5-O4)/O4</f>
        <v>-7.6923172392052968E-3</v>
      </c>
    </row>
    <row r="6" spans="4:37" ht="17" thickBot="1" x14ac:dyDescent="0.25">
      <c r="D6" s="11">
        <v>44287</v>
      </c>
      <c r="E6" s="10"/>
      <c r="F6" s="160">
        <v>112.139999</v>
      </c>
      <c r="G6" s="161">
        <v>267</v>
      </c>
      <c r="H6" s="161">
        <v>24.42</v>
      </c>
      <c r="I6" s="161">
        <v>15.11</v>
      </c>
      <c r="J6" s="161">
        <v>5.13</v>
      </c>
      <c r="K6" s="161">
        <v>40.513550000000002</v>
      </c>
      <c r="L6" s="161">
        <v>211.66999799999999</v>
      </c>
      <c r="M6" s="161">
        <v>85.949996999999996</v>
      </c>
      <c r="N6" s="161">
        <v>9.4</v>
      </c>
      <c r="O6" s="162">
        <v>13.219078</v>
      </c>
      <c r="S6" s="151">
        <f t="shared" ref="S6:S40" si="9">(F6-F5)/F5</f>
        <v>-0.1273151828793774</v>
      </c>
      <c r="T6" s="152">
        <f t="shared" si="0"/>
        <v>3.9858539220436924E-3</v>
      </c>
      <c r="U6" s="152">
        <f t="shared" si="1"/>
        <v>2.3041431795499435E-2</v>
      </c>
      <c r="V6" s="152">
        <f t="shared" si="2"/>
        <v>0.13707708878464972</v>
      </c>
      <c r="W6" s="152">
        <f t="shared" si="3"/>
        <v>2.1912350597609629E-2</v>
      </c>
      <c r="X6" s="152">
        <f t="shared" si="4"/>
        <v>-7.2564241389344059E-2</v>
      </c>
      <c r="Y6" s="152">
        <f t="shared" si="5"/>
        <v>-5.824085184837036E-3</v>
      </c>
      <c r="Z6" s="152">
        <f t="shared" si="6"/>
        <v>4.9450487192906241E-2</v>
      </c>
      <c r="AA6" s="152">
        <f t="shared" si="7"/>
        <v>9.9415204678362526E-2</v>
      </c>
      <c r="AB6" s="153">
        <f t="shared" si="8"/>
        <v>3.3333343755980037E-2</v>
      </c>
      <c r="AH6" s="227" t="s">
        <v>102</v>
      </c>
    </row>
    <row r="7" spans="4:37" x14ac:dyDescent="0.2">
      <c r="D7" s="11">
        <v>44317</v>
      </c>
      <c r="E7" s="10"/>
      <c r="F7" s="160">
        <v>121</v>
      </c>
      <c r="G7" s="161">
        <v>272.5</v>
      </c>
      <c r="H7" s="161">
        <v>25.709999</v>
      </c>
      <c r="I7" s="161">
        <v>13.95</v>
      </c>
      <c r="J7" s="161">
        <v>4.97</v>
      </c>
      <c r="K7" s="161">
        <v>42.232036999999998</v>
      </c>
      <c r="L7" s="161">
        <v>222.38999899999999</v>
      </c>
      <c r="M7" s="161">
        <v>89.470000999999996</v>
      </c>
      <c r="N7" s="161">
        <v>9.5</v>
      </c>
      <c r="O7" s="162">
        <v>14.091756</v>
      </c>
      <c r="S7" s="151">
        <f t="shared" si="9"/>
        <v>7.90083920011449E-2</v>
      </c>
      <c r="T7" s="152">
        <f t="shared" si="0"/>
        <v>2.0599250936329586E-2</v>
      </c>
      <c r="U7" s="152">
        <f t="shared" si="1"/>
        <v>5.2825511875511794E-2</v>
      </c>
      <c r="V7" s="152">
        <f t="shared" si="2"/>
        <v>-7.677035076108539E-2</v>
      </c>
      <c r="W7" s="152">
        <f t="shared" si="3"/>
        <v>-3.1189083820662798E-2</v>
      </c>
      <c r="X7" s="152">
        <f t="shared" si="4"/>
        <v>4.2417586214982296E-2</v>
      </c>
      <c r="Y7" s="152">
        <f t="shared" si="5"/>
        <v>5.0644876937165163E-2</v>
      </c>
      <c r="Z7" s="152">
        <f t="shared" si="6"/>
        <v>4.0954091016431333E-2</v>
      </c>
      <c r="AA7" s="152">
        <f t="shared" si="7"/>
        <v>1.0638297872340387E-2</v>
      </c>
      <c r="AB7" s="153">
        <f t="shared" si="8"/>
        <v>6.6016555768866822E-2</v>
      </c>
      <c r="AE7" s="233"/>
      <c r="AF7" s="235" t="s">
        <v>26</v>
      </c>
      <c r="AG7" s="237" t="s">
        <v>19</v>
      </c>
      <c r="AH7" s="239" t="s">
        <v>27</v>
      </c>
      <c r="AI7" s="239" t="s">
        <v>20</v>
      </c>
      <c r="AJ7" s="241" t="s">
        <v>28</v>
      </c>
      <c r="AK7" s="231" t="s">
        <v>21</v>
      </c>
    </row>
    <row r="8" spans="4:37" ht="17" thickBot="1" x14ac:dyDescent="0.25">
      <c r="D8" s="11">
        <v>44348</v>
      </c>
      <c r="E8" s="10"/>
      <c r="F8" s="160">
        <v>124</v>
      </c>
      <c r="G8" s="161">
        <v>289.67999300000002</v>
      </c>
      <c r="H8" s="161">
        <v>26.290001</v>
      </c>
      <c r="I8" s="161">
        <v>15.65</v>
      </c>
      <c r="J8" s="161">
        <v>4.7300000000000004</v>
      </c>
      <c r="K8" s="161">
        <v>42.801898999999999</v>
      </c>
      <c r="L8" s="161">
        <v>227.279999</v>
      </c>
      <c r="M8" s="161">
        <v>99.370002999999997</v>
      </c>
      <c r="N8" s="161">
        <v>9.1999999999999993</v>
      </c>
      <c r="O8" s="162">
        <v>13.734750999999999</v>
      </c>
      <c r="S8" s="151">
        <f t="shared" si="9"/>
        <v>2.4793388429752067E-2</v>
      </c>
      <c r="T8" s="152">
        <f t="shared" si="0"/>
        <v>6.3045845871559716E-2</v>
      </c>
      <c r="U8" s="152">
        <f t="shared" si="1"/>
        <v>2.2559394109661395E-2</v>
      </c>
      <c r="V8" s="152">
        <f t="shared" si="2"/>
        <v>0.1218637992831542</v>
      </c>
      <c r="W8" s="152">
        <f t="shared" si="3"/>
        <v>-4.8289738430583366E-2</v>
      </c>
      <c r="X8" s="152">
        <f t="shared" si="4"/>
        <v>1.3493594921788891E-2</v>
      </c>
      <c r="Y8" s="152">
        <f t="shared" si="5"/>
        <v>2.1988398857810214E-2</v>
      </c>
      <c r="Z8" s="152">
        <f t="shared" si="6"/>
        <v>0.1106516361836187</v>
      </c>
      <c r="AA8" s="152">
        <f t="shared" si="7"/>
        <v>-3.157894736842113E-2</v>
      </c>
      <c r="AB8" s="153">
        <f t="shared" si="8"/>
        <v>-2.5334316035560148E-2</v>
      </c>
      <c r="AE8" s="234"/>
      <c r="AF8" s="236"/>
      <c r="AG8" s="238"/>
      <c r="AH8" s="240"/>
      <c r="AI8" s="240"/>
      <c r="AJ8" s="242"/>
      <c r="AK8" s="232"/>
    </row>
    <row r="9" spans="4:37" ht="17" x14ac:dyDescent="0.2">
      <c r="D9" s="11">
        <v>44378</v>
      </c>
      <c r="E9" s="10"/>
      <c r="F9" s="160">
        <v>127.849998</v>
      </c>
      <c r="G9" s="161">
        <v>284.77999899999998</v>
      </c>
      <c r="H9" s="161">
        <v>25.940000999999999</v>
      </c>
      <c r="I9" s="161">
        <v>16.889999</v>
      </c>
      <c r="J9" s="161">
        <v>4.68</v>
      </c>
      <c r="K9" s="161">
        <v>43.353951000000002</v>
      </c>
      <c r="L9" s="161">
        <v>251.21000699999999</v>
      </c>
      <c r="M9" s="161">
        <v>99.849997999999999</v>
      </c>
      <c r="N9" s="161">
        <v>9.26</v>
      </c>
      <c r="O9" s="162">
        <v>14.220674000000001</v>
      </c>
      <c r="S9" s="151">
        <f t="shared" si="9"/>
        <v>3.104837096774193E-2</v>
      </c>
      <c r="T9" s="152">
        <f t="shared" si="0"/>
        <v>-1.6915196487180421E-2</v>
      </c>
      <c r="U9" s="152">
        <f t="shared" si="1"/>
        <v>-1.3313046279458163E-2</v>
      </c>
      <c r="V9" s="152">
        <f t="shared" si="2"/>
        <v>7.9233162939297067E-2</v>
      </c>
      <c r="W9" s="152">
        <f t="shared" si="3"/>
        <v>-1.0570824524313046E-2</v>
      </c>
      <c r="X9" s="152">
        <f t="shared" si="4"/>
        <v>1.2897838948687845E-2</v>
      </c>
      <c r="Y9" s="152">
        <f t="shared" si="5"/>
        <v>0.10528866642594444</v>
      </c>
      <c r="Z9" s="152">
        <f t="shared" si="6"/>
        <v>4.8303812570077353E-3</v>
      </c>
      <c r="AA9" s="152">
        <f t="shared" si="7"/>
        <v>6.5217391304348369E-3</v>
      </c>
      <c r="AB9" s="153">
        <f t="shared" si="8"/>
        <v>3.5379090600186451E-2</v>
      </c>
      <c r="AE9" s="54" t="s">
        <v>22</v>
      </c>
      <c r="AF9" s="29"/>
      <c r="AG9" s="30" t="s">
        <v>2</v>
      </c>
      <c r="AH9" s="30"/>
      <c r="AI9" s="31"/>
      <c r="AJ9" s="32" t="s">
        <v>17</v>
      </c>
      <c r="AK9" s="33">
        <v>2</v>
      </c>
    </row>
    <row r="10" spans="4:37" x14ac:dyDescent="0.2">
      <c r="D10" s="11">
        <v>44409</v>
      </c>
      <c r="E10" s="10"/>
      <c r="F10" s="160">
        <v>132.949997</v>
      </c>
      <c r="G10" s="161">
        <v>291.88000499999998</v>
      </c>
      <c r="H10" s="161">
        <v>24.65</v>
      </c>
      <c r="I10" s="161">
        <v>15.67</v>
      </c>
      <c r="J10" s="161">
        <v>4.5999999999999996</v>
      </c>
      <c r="K10" s="161">
        <v>47.654620999999999</v>
      </c>
      <c r="L10" s="161">
        <v>246.279999</v>
      </c>
      <c r="M10" s="161">
        <v>99.889999000000003</v>
      </c>
      <c r="N10" s="161">
        <v>9.5299999999999994</v>
      </c>
      <c r="O10" s="162">
        <v>14.200839999999999</v>
      </c>
      <c r="S10" s="151">
        <f t="shared" si="9"/>
        <v>3.9890489478146079E-2</v>
      </c>
      <c r="T10" s="152">
        <f t="shared" si="0"/>
        <v>2.4931547246757342E-2</v>
      </c>
      <c r="U10" s="152">
        <f t="shared" si="1"/>
        <v>-4.9730183125282081E-2</v>
      </c>
      <c r="V10" s="152">
        <f t="shared" si="2"/>
        <v>-7.2232035064063629E-2</v>
      </c>
      <c r="W10" s="152">
        <f t="shared" si="3"/>
        <v>-1.709401709401711E-2</v>
      </c>
      <c r="X10" s="152">
        <f t="shared" si="4"/>
        <v>9.9199032632573597E-2</v>
      </c>
      <c r="Y10" s="152">
        <f t="shared" si="5"/>
        <v>-1.9625046226761127E-2</v>
      </c>
      <c r="Z10" s="152">
        <f t="shared" si="6"/>
        <v>4.0061092439885404E-4</v>
      </c>
      <c r="AA10" s="152">
        <f t="shared" si="7"/>
        <v>2.9157667386609024E-2</v>
      </c>
      <c r="AB10" s="153">
        <f t="shared" si="8"/>
        <v>-1.3947299544312202E-3</v>
      </c>
      <c r="AE10" s="55" t="s">
        <v>23</v>
      </c>
      <c r="AF10" s="34"/>
      <c r="AG10" s="35" t="s">
        <v>16</v>
      </c>
      <c r="AH10" s="35" t="s">
        <v>8</v>
      </c>
      <c r="AI10" s="35" t="s">
        <v>4</v>
      </c>
      <c r="AJ10" s="36"/>
      <c r="AK10" s="37">
        <v>3</v>
      </c>
    </row>
    <row r="11" spans="4:37" ht="17" x14ac:dyDescent="0.2">
      <c r="D11" s="11">
        <v>44440</v>
      </c>
      <c r="E11" s="10"/>
      <c r="F11" s="160">
        <v>110.400002</v>
      </c>
      <c r="G11" s="161">
        <v>310.01001000000002</v>
      </c>
      <c r="H11" s="161">
        <v>25.629999000000002</v>
      </c>
      <c r="I11" s="161">
        <v>16.399999999999999</v>
      </c>
      <c r="J11" s="161">
        <v>5.08</v>
      </c>
      <c r="K11" s="161">
        <v>40.228622000000001</v>
      </c>
      <c r="L11" s="161">
        <v>232.279999</v>
      </c>
      <c r="M11" s="161">
        <v>99.620002999999997</v>
      </c>
      <c r="N11" s="161">
        <v>9.8000000000000007</v>
      </c>
      <c r="O11" s="162">
        <v>14.091756</v>
      </c>
      <c r="S11" s="151">
        <f t="shared" si="9"/>
        <v>-0.1696126025486108</v>
      </c>
      <c r="T11" s="152">
        <f t="shared" si="0"/>
        <v>6.2114583696817605E-2</v>
      </c>
      <c r="U11" s="152">
        <f t="shared" si="1"/>
        <v>3.9756551724138056E-2</v>
      </c>
      <c r="V11" s="152">
        <f t="shared" si="2"/>
        <v>4.6585832801531502E-2</v>
      </c>
      <c r="W11" s="152">
        <f t="shared" si="3"/>
        <v>0.10434782608695663</v>
      </c>
      <c r="X11" s="152">
        <f t="shared" si="4"/>
        <v>-0.15582956792374864</v>
      </c>
      <c r="Y11" s="152">
        <f t="shared" si="5"/>
        <v>-5.6845866724240163E-2</v>
      </c>
      <c r="Z11" s="152">
        <f t="shared" si="6"/>
        <v>-2.7029332536083629E-3</v>
      </c>
      <c r="AA11" s="152">
        <f t="shared" si="7"/>
        <v>2.8331584470094581E-2</v>
      </c>
      <c r="AB11" s="153">
        <f t="shared" si="8"/>
        <v>-7.6815174313631654E-3</v>
      </c>
      <c r="AE11" s="55" t="s">
        <v>24</v>
      </c>
      <c r="AF11" s="34"/>
      <c r="AG11" s="38"/>
      <c r="AH11" s="65" t="s">
        <v>3</v>
      </c>
      <c r="AI11" s="39" t="s">
        <v>9</v>
      </c>
      <c r="AJ11" s="40" t="s">
        <v>15</v>
      </c>
      <c r="AK11" s="37">
        <v>3</v>
      </c>
    </row>
    <row r="12" spans="4:37" ht="17" thickBot="1" x14ac:dyDescent="0.25">
      <c r="D12" s="11">
        <v>44470</v>
      </c>
      <c r="E12" s="10"/>
      <c r="F12" s="160">
        <v>97.860000999999997</v>
      </c>
      <c r="G12" s="161">
        <v>293.13000499999998</v>
      </c>
      <c r="H12" s="161">
        <v>25.610001</v>
      </c>
      <c r="I12" s="161">
        <v>17.93</v>
      </c>
      <c r="J12" s="161">
        <v>5.62</v>
      </c>
      <c r="K12" s="161">
        <v>33.051932999999998</v>
      </c>
      <c r="L12" s="161">
        <v>219.33999600000001</v>
      </c>
      <c r="M12" s="161">
        <v>102</v>
      </c>
      <c r="N12" s="161">
        <v>11.35</v>
      </c>
      <c r="O12" s="162">
        <v>13.87</v>
      </c>
      <c r="S12" s="151">
        <f t="shared" si="9"/>
        <v>-0.11358696352197534</v>
      </c>
      <c r="T12" s="152">
        <f t="shared" si="0"/>
        <v>-5.4449870828364666E-2</v>
      </c>
      <c r="U12" s="152">
        <f t="shared" si="1"/>
        <v>-7.8025754117279009E-4</v>
      </c>
      <c r="V12" s="152">
        <f t="shared" si="2"/>
        <v>9.3292682926829351E-2</v>
      </c>
      <c r="W12" s="152">
        <f t="shared" si="3"/>
        <v>0.1062992125984252</v>
      </c>
      <c r="X12" s="152">
        <f t="shared" si="4"/>
        <v>-0.17839758468485456</v>
      </c>
      <c r="Y12" s="152">
        <f t="shared" si="5"/>
        <v>-5.570864067379297E-2</v>
      </c>
      <c r="Z12" s="152">
        <f t="shared" si="6"/>
        <v>2.3890754149043774E-2</v>
      </c>
      <c r="AA12" s="152">
        <f t="shared" si="7"/>
        <v>0.15816326530612232</v>
      </c>
      <c r="AB12" s="153">
        <f t="shared" si="8"/>
        <v>-1.5736576761618704E-2</v>
      </c>
      <c r="AE12" s="56" t="s">
        <v>25</v>
      </c>
      <c r="AF12" s="58" t="s">
        <v>29</v>
      </c>
      <c r="AG12" s="41"/>
      <c r="AH12" s="42"/>
      <c r="AI12" s="42"/>
      <c r="AJ12" s="43"/>
      <c r="AK12" s="44">
        <v>2</v>
      </c>
    </row>
    <row r="13" spans="4:37" ht="17" thickBot="1" x14ac:dyDescent="0.25">
      <c r="D13" s="11">
        <v>44501</v>
      </c>
      <c r="E13" s="10"/>
      <c r="F13" s="160">
        <v>90.300003000000004</v>
      </c>
      <c r="G13" s="161">
        <v>305.17999300000002</v>
      </c>
      <c r="H13" s="161">
        <v>24.5</v>
      </c>
      <c r="I13" s="161">
        <v>19.02</v>
      </c>
      <c r="J13" s="161">
        <v>5.43</v>
      </c>
      <c r="K13" s="161">
        <v>32.633442000000002</v>
      </c>
      <c r="L13" s="161">
        <v>226.770004</v>
      </c>
      <c r="M13" s="161">
        <v>105.68</v>
      </c>
      <c r="N13" s="161">
        <v>12.27</v>
      </c>
      <c r="O13" s="162">
        <v>13.71</v>
      </c>
      <c r="S13" s="151">
        <f t="shared" si="9"/>
        <v>-7.7253197657334918E-2</v>
      </c>
      <c r="T13" s="152">
        <f t="shared" si="0"/>
        <v>4.1107999162351333E-2</v>
      </c>
      <c r="U13" s="152">
        <f t="shared" si="1"/>
        <v>-4.3342481712515375E-2</v>
      </c>
      <c r="V13" s="152">
        <f t="shared" si="2"/>
        <v>6.0791968767428886E-2</v>
      </c>
      <c r="W13" s="152">
        <f t="shared" si="3"/>
        <v>-3.3807829181494733E-2</v>
      </c>
      <c r="X13" s="152">
        <f t="shared" si="4"/>
        <v>-1.2661619518592028E-2</v>
      </c>
      <c r="Y13" s="152">
        <f t="shared" si="5"/>
        <v>3.387438741450504E-2</v>
      </c>
      <c r="Z13" s="152">
        <f t="shared" si="6"/>
        <v>3.607843137254909E-2</v>
      </c>
      <c r="AA13" s="152">
        <f t="shared" si="7"/>
        <v>8.1057268722466963E-2</v>
      </c>
      <c r="AB13" s="153">
        <f t="shared" si="8"/>
        <v>-1.15356885364094E-2</v>
      </c>
      <c r="AE13" s="57" t="s">
        <v>21</v>
      </c>
      <c r="AF13" s="45">
        <v>2</v>
      </c>
      <c r="AG13" s="46">
        <v>2</v>
      </c>
      <c r="AH13" s="46">
        <v>2</v>
      </c>
      <c r="AI13" s="46">
        <v>2</v>
      </c>
      <c r="AJ13" s="47">
        <v>2</v>
      </c>
      <c r="AK13" s="48"/>
    </row>
    <row r="14" spans="4:37" x14ac:dyDescent="0.2">
      <c r="D14" s="11">
        <v>44531</v>
      </c>
      <c r="E14" s="10"/>
      <c r="F14" s="160">
        <v>94.339995999999999</v>
      </c>
      <c r="G14" s="161">
        <v>311.94000199999999</v>
      </c>
      <c r="H14" s="161">
        <v>20.5</v>
      </c>
      <c r="I14" s="161">
        <v>19.350000000000001</v>
      </c>
      <c r="J14" s="161">
        <v>5.08</v>
      </c>
      <c r="K14" s="161">
        <v>35.064255000000003</v>
      </c>
      <c r="L14" s="161">
        <v>215.25</v>
      </c>
      <c r="M14" s="161">
        <v>92.599997999999999</v>
      </c>
      <c r="N14" s="161">
        <v>12.03</v>
      </c>
      <c r="O14" s="162">
        <v>13.57</v>
      </c>
      <c r="S14" s="151">
        <f t="shared" si="9"/>
        <v>4.4739677361915427E-2</v>
      </c>
      <c r="T14" s="152">
        <f t="shared" si="0"/>
        <v>2.2150891785360147E-2</v>
      </c>
      <c r="U14" s="152">
        <f t="shared" si="1"/>
        <v>-0.16326530612244897</v>
      </c>
      <c r="V14" s="152">
        <f t="shared" si="2"/>
        <v>1.7350157728706721E-2</v>
      </c>
      <c r="W14" s="152">
        <f t="shared" si="3"/>
        <v>-6.4456721915285384E-2</v>
      </c>
      <c r="X14" s="152">
        <f t="shared" si="4"/>
        <v>7.4488403644335163E-2</v>
      </c>
      <c r="Y14" s="152">
        <f t="shared" si="5"/>
        <v>-5.0800387162316232E-2</v>
      </c>
      <c r="Z14" s="152">
        <f t="shared" si="6"/>
        <v>-0.12376989023467076</v>
      </c>
      <c r="AA14" s="152">
        <f t="shared" si="7"/>
        <v>-1.9559902200489015E-2</v>
      </c>
      <c r="AB14" s="153">
        <f t="shared" si="8"/>
        <v>-1.0211524434719224E-2</v>
      </c>
    </row>
    <row r="15" spans="4:37" x14ac:dyDescent="0.2">
      <c r="D15" s="11">
        <v>44562</v>
      </c>
      <c r="E15" s="10"/>
      <c r="F15" s="160">
        <v>100.110001</v>
      </c>
      <c r="G15" s="161">
        <v>290.72000100000002</v>
      </c>
      <c r="H15" s="161">
        <v>21.35</v>
      </c>
      <c r="I15" s="161">
        <v>20</v>
      </c>
      <c r="J15" s="161">
        <v>5.01</v>
      </c>
      <c r="K15" s="161">
        <v>36.951920000000001</v>
      </c>
      <c r="L15" s="161">
        <v>216.11999499999999</v>
      </c>
      <c r="M15" s="161">
        <v>101</v>
      </c>
      <c r="N15" s="161">
        <v>12.81</v>
      </c>
      <c r="O15" s="162">
        <v>13.82</v>
      </c>
      <c r="S15" s="151">
        <f t="shared" si="9"/>
        <v>6.1161810946016977E-2</v>
      </c>
      <c r="T15" s="152">
        <f t="shared" si="0"/>
        <v>-6.8025905186728727E-2</v>
      </c>
      <c r="U15" s="152">
        <f t="shared" si="1"/>
        <v>4.1463414634146413E-2</v>
      </c>
      <c r="V15" s="152">
        <f t="shared" si="2"/>
        <v>3.3591731266149796E-2</v>
      </c>
      <c r="W15" s="152">
        <f t="shared" si="3"/>
        <v>-1.3779527559055173E-2</v>
      </c>
      <c r="X15" s="152">
        <f t="shared" si="4"/>
        <v>5.3834453348573875E-2</v>
      </c>
      <c r="Y15" s="152">
        <f t="shared" si="5"/>
        <v>4.041788617886127E-3</v>
      </c>
      <c r="Z15" s="152">
        <f t="shared" si="6"/>
        <v>9.0712766538072725E-2</v>
      </c>
      <c r="AA15" s="152">
        <f t="shared" si="7"/>
        <v>6.4837905236907828E-2</v>
      </c>
      <c r="AB15" s="153">
        <f t="shared" si="8"/>
        <v>1.8422991893883568E-2</v>
      </c>
      <c r="AE15" s="49"/>
    </row>
    <row r="16" spans="4:37" x14ac:dyDescent="0.2">
      <c r="D16" s="11">
        <v>44593</v>
      </c>
      <c r="E16" s="10"/>
      <c r="F16" s="160">
        <v>109</v>
      </c>
      <c r="G16" s="161">
        <v>262.88000499999998</v>
      </c>
      <c r="H16" s="161">
        <v>20.350000000000001</v>
      </c>
      <c r="I16" s="161">
        <v>19.610001</v>
      </c>
      <c r="J16" s="161">
        <v>4.82</v>
      </c>
      <c r="K16" s="161">
        <v>40.460129000000002</v>
      </c>
      <c r="L16" s="161">
        <v>194</v>
      </c>
      <c r="M16" s="161">
        <v>94.150002000000001</v>
      </c>
      <c r="N16" s="161">
        <v>10.3</v>
      </c>
      <c r="O16" s="162">
        <v>12.75</v>
      </c>
      <c r="S16" s="151">
        <f t="shared" si="9"/>
        <v>8.8802306574744749E-2</v>
      </c>
      <c r="T16" s="152">
        <f t="shared" si="0"/>
        <v>-9.5762231371208748E-2</v>
      </c>
      <c r="U16" s="152">
        <f t="shared" si="1"/>
        <v>-4.6838407494145196E-2</v>
      </c>
      <c r="V16" s="152">
        <f t="shared" si="2"/>
        <v>-1.9499949999999978E-2</v>
      </c>
      <c r="W16" s="152">
        <f t="shared" si="3"/>
        <v>-3.7924151696606692E-2</v>
      </c>
      <c r="X16" s="152">
        <f t="shared" si="4"/>
        <v>9.4939829919527874E-2</v>
      </c>
      <c r="Y16" s="152">
        <f t="shared" si="5"/>
        <v>-0.10235052522558123</v>
      </c>
      <c r="Z16" s="152">
        <f t="shared" si="6"/>
        <v>-6.7821762376237618E-2</v>
      </c>
      <c r="AA16" s="152">
        <f t="shared" si="7"/>
        <v>-0.19594067135050738</v>
      </c>
      <c r="AB16" s="153">
        <f t="shared" si="8"/>
        <v>-7.742402315484806E-2</v>
      </c>
    </row>
    <row r="17" spans="4:32" ht="17" thickBot="1" x14ac:dyDescent="0.25">
      <c r="D17" s="11">
        <v>44621</v>
      </c>
      <c r="E17" s="10"/>
      <c r="F17" s="160">
        <v>118.339996</v>
      </c>
      <c r="G17" s="161">
        <v>259.35998499999999</v>
      </c>
      <c r="H17" s="161">
        <v>22.85</v>
      </c>
      <c r="I17" s="161">
        <v>21.83</v>
      </c>
      <c r="J17" s="161">
        <v>5.09</v>
      </c>
      <c r="K17" s="161">
        <v>41.893684</v>
      </c>
      <c r="L17" s="161">
        <v>223</v>
      </c>
      <c r="M17" s="161">
        <v>94.010002</v>
      </c>
      <c r="N17" s="161">
        <v>9.91</v>
      </c>
      <c r="O17" s="162">
        <v>12.85</v>
      </c>
      <c r="S17" s="151">
        <f t="shared" si="9"/>
        <v>8.5688036697247699E-2</v>
      </c>
      <c r="T17" s="152">
        <f t="shared" si="0"/>
        <v>-1.3390215813484896E-2</v>
      </c>
      <c r="U17" s="152">
        <f t="shared" si="1"/>
        <v>0.12285012285012284</v>
      </c>
      <c r="V17" s="152">
        <f t="shared" si="2"/>
        <v>0.1132074904024736</v>
      </c>
      <c r="W17" s="152">
        <f t="shared" si="3"/>
        <v>5.6016597510373349E-2</v>
      </c>
      <c r="X17" s="152">
        <f t="shared" si="4"/>
        <v>3.5431300775140839E-2</v>
      </c>
      <c r="Y17" s="152">
        <f t="shared" si="5"/>
        <v>0.14948453608247422</v>
      </c>
      <c r="Z17" s="152">
        <f t="shared" si="6"/>
        <v>-1.486988815995995E-3</v>
      </c>
      <c r="AA17" s="152">
        <f t="shared" si="7"/>
        <v>-3.7864077669902962E-2</v>
      </c>
      <c r="AB17" s="153">
        <f t="shared" si="8"/>
        <v>7.8431372549019329E-3</v>
      </c>
    </row>
    <row r="18" spans="4:32" ht="17" thickBot="1" x14ac:dyDescent="0.25">
      <c r="D18" s="11">
        <v>44652</v>
      </c>
      <c r="E18" s="10"/>
      <c r="F18" s="160">
        <v>120.93</v>
      </c>
      <c r="G18" s="161">
        <v>268</v>
      </c>
      <c r="H18" s="161">
        <v>24.16</v>
      </c>
      <c r="I18" s="161">
        <v>24.48</v>
      </c>
      <c r="J18" s="161">
        <v>5.16</v>
      </c>
      <c r="K18" s="161">
        <v>46.835445</v>
      </c>
      <c r="L18" s="161">
        <v>224.009995</v>
      </c>
      <c r="M18" s="161">
        <v>105.769997</v>
      </c>
      <c r="N18" s="161">
        <v>11.45</v>
      </c>
      <c r="O18" s="162">
        <v>13.42</v>
      </c>
      <c r="S18" s="151">
        <f t="shared" si="9"/>
        <v>2.1886125465138663E-2</v>
      </c>
      <c r="T18" s="152">
        <f t="shared" si="0"/>
        <v>3.3312829656432952E-2</v>
      </c>
      <c r="U18" s="152">
        <f t="shared" si="1"/>
        <v>5.7330415754923356E-2</v>
      </c>
      <c r="V18" s="152">
        <f t="shared" si="2"/>
        <v>0.12139257901969777</v>
      </c>
      <c r="W18" s="152">
        <f t="shared" si="3"/>
        <v>1.3752455795677855E-2</v>
      </c>
      <c r="X18" s="152">
        <f t="shared" si="4"/>
        <v>0.11795957118500248</v>
      </c>
      <c r="Y18" s="152">
        <f t="shared" si="5"/>
        <v>4.5291255605381326E-3</v>
      </c>
      <c r="Z18" s="152">
        <f t="shared" si="6"/>
        <v>0.1250930193576637</v>
      </c>
      <c r="AA18" s="152">
        <f t="shared" si="7"/>
        <v>0.15539858728557004</v>
      </c>
      <c r="AB18" s="153">
        <f t="shared" si="8"/>
        <v>4.4357976653696521E-2</v>
      </c>
      <c r="AE18" s="220" t="s">
        <v>95</v>
      </c>
      <c r="AF18" s="221"/>
    </row>
    <row r="19" spans="4:32" ht="17" thickBot="1" x14ac:dyDescent="0.25">
      <c r="D19" s="11">
        <v>44682</v>
      </c>
      <c r="E19" s="10"/>
      <c r="F19" s="160">
        <v>112.389999</v>
      </c>
      <c r="G19" s="161">
        <v>269.52999899999998</v>
      </c>
      <c r="H19" s="161">
        <v>23.76</v>
      </c>
      <c r="I19" s="161">
        <v>25.07</v>
      </c>
      <c r="J19" s="161">
        <v>5.75</v>
      </c>
      <c r="K19" s="161">
        <v>42.588200000000001</v>
      </c>
      <c r="L19" s="161">
        <v>227.820007</v>
      </c>
      <c r="M19" s="161">
        <v>103.099998</v>
      </c>
      <c r="N19" s="161">
        <v>10.25</v>
      </c>
      <c r="O19" s="162">
        <v>14.29</v>
      </c>
      <c r="S19" s="151">
        <f t="shared" si="9"/>
        <v>-7.0619374844951649E-2</v>
      </c>
      <c r="T19" s="152">
        <f t="shared" si="0"/>
        <v>5.7089514925372214E-3</v>
      </c>
      <c r="U19" s="152">
        <f t="shared" si="1"/>
        <v>-1.6556291390728419E-2</v>
      </c>
      <c r="V19" s="152">
        <f t="shared" si="2"/>
        <v>2.4101307189542478E-2</v>
      </c>
      <c r="W19" s="152">
        <f t="shared" si="3"/>
        <v>0.1143410852713178</v>
      </c>
      <c r="X19" s="152">
        <f t="shared" si="4"/>
        <v>-9.0684416471328494E-2</v>
      </c>
      <c r="Y19" s="152">
        <f t="shared" si="5"/>
        <v>1.7008223226825214E-2</v>
      </c>
      <c r="Z19" s="152">
        <f t="shared" si="6"/>
        <v>-2.5243444036402916E-2</v>
      </c>
      <c r="AA19" s="152">
        <f t="shared" si="7"/>
        <v>-0.1048034934497816</v>
      </c>
      <c r="AB19" s="153">
        <f t="shared" si="8"/>
        <v>6.4828614008941826E-2</v>
      </c>
    </row>
    <row r="20" spans="4:32" ht="17" thickBot="1" x14ac:dyDescent="0.25">
      <c r="D20" s="11">
        <v>44713</v>
      </c>
      <c r="E20" s="10"/>
      <c r="F20" s="160">
        <v>114.800003</v>
      </c>
      <c r="G20" s="161">
        <v>273.05999800000001</v>
      </c>
      <c r="H20" s="161">
        <v>24.049999</v>
      </c>
      <c r="I20" s="161">
        <v>23.030000999999999</v>
      </c>
      <c r="J20" s="161">
        <v>5.56</v>
      </c>
      <c r="K20" s="161">
        <v>44.509998000000003</v>
      </c>
      <c r="L20" s="161">
        <v>224.990005</v>
      </c>
      <c r="M20" s="161">
        <v>105</v>
      </c>
      <c r="N20" s="161">
        <v>10.52</v>
      </c>
      <c r="O20" s="162">
        <v>14.52</v>
      </c>
      <c r="S20" s="151">
        <f t="shared" si="9"/>
        <v>2.1443224676957251E-2</v>
      </c>
      <c r="T20" s="152">
        <f t="shared" si="0"/>
        <v>1.3096868671750458E-2</v>
      </c>
      <c r="U20" s="152">
        <f t="shared" si="1"/>
        <v>1.2205345117845039E-2</v>
      </c>
      <c r="V20" s="152">
        <f t="shared" si="2"/>
        <v>-8.1372118069405724E-2</v>
      </c>
      <c r="W20" s="152">
        <f t="shared" si="3"/>
        <v>-3.3043478260869633E-2</v>
      </c>
      <c r="X20" s="152">
        <f t="shared" si="4"/>
        <v>4.5125128556736435E-2</v>
      </c>
      <c r="Y20" s="152">
        <f t="shared" si="5"/>
        <v>-1.2422096010206897E-2</v>
      </c>
      <c r="Z20" s="152">
        <f t="shared" si="6"/>
        <v>1.8428729746435113E-2</v>
      </c>
      <c r="AA20" s="152">
        <f t="shared" si="7"/>
        <v>2.6341463414634104E-2</v>
      </c>
      <c r="AB20" s="153">
        <f t="shared" si="8"/>
        <v>1.6095171448565461E-2</v>
      </c>
      <c r="AE20" s="50" t="s">
        <v>22</v>
      </c>
      <c r="AF20" s="51" t="s">
        <v>91</v>
      </c>
    </row>
    <row r="21" spans="4:32" ht="17" thickBot="1" x14ac:dyDescent="0.25">
      <c r="D21" s="11">
        <v>44743</v>
      </c>
      <c r="E21" s="10"/>
      <c r="F21" s="160">
        <v>101.80999799999999</v>
      </c>
      <c r="G21" s="161">
        <v>268.51001000000002</v>
      </c>
      <c r="H21" s="161">
        <v>19.709999</v>
      </c>
      <c r="I21" s="161">
        <v>24.91</v>
      </c>
      <c r="J21" s="161">
        <v>4.5</v>
      </c>
      <c r="K21" s="161">
        <v>40.830002</v>
      </c>
      <c r="L21" s="161">
        <v>198.10000600000001</v>
      </c>
      <c r="M21" s="161">
        <v>90.970000999999996</v>
      </c>
      <c r="N21" s="161">
        <v>10.86</v>
      </c>
      <c r="O21" s="162">
        <v>14.73</v>
      </c>
      <c r="S21" s="151">
        <f t="shared" si="9"/>
        <v>-0.11315335070156758</v>
      </c>
      <c r="T21" s="152">
        <f t="shared" si="0"/>
        <v>-1.6662960643543199E-2</v>
      </c>
      <c r="U21" s="152">
        <f t="shared" si="1"/>
        <v>-0.18045738796080615</v>
      </c>
      <c r="V21" s="152">
        <f t="shared" si="2"/>
        <v>8.163260609498027E-2</v>
      </c>
      <c r="W21" s="152">
        <f t="shared" si="3"/>
        <v>-0.19064748201438844</v>
      </c>
      <c r="X21" s="152">
        <f t="shared" si="4"/>
        <v>-8.2677963724015494E-2</v>
      </c>
      <c r="Y21" s="152">
        <f t="shared" si="5"/>
        <v>-0.11951641585145077</v>
      </c>
      <c r="Z21" s="152">
        <f t="shared" si="6"/>
        <v>-0.13361903809523812</v>
      </c>
      <c r="AA21" s="152">
        <f t="shared" si="7"/>
        <v>3.2319391634980973E-2</v>
      </c>
      <c r="AB21" s="153">
        <f t="shared" si="8"/>
        <v>1.4462809917355431E-2</v>
      </c>
      <c r="AE21" s="52" t="s">
        <v>23</v>
      </c>
      <c r="AF21" s="53" t="s">
        <v>92</v>
      </c>
    </row>
    <row r="22" spans="4:32" ht="17" thickBot="1" x14ac:dyDescent="0.25">
      <c r="D22" s="11">
        <v>44774</v>
      </c>
      <c r="E22" s="10"/>
      <c r="F22" s="160">
        <v>98.82</v>
      </c>
      <c r="G22" s="161">
        <v>288.64999399999999</v>
      </c>
      <c r="H22" s="161">
        <v>21.5</v>
      </c>
      <c r="I22" s="161">
        <v>25.190000999999999</v>
      </c>
      <c r="J22" s="161">
        <v>4.5599999999999996</v>
      </c>
      <c r="K22" s="161">
        <v>39.110000999999997</v>
      </c>
      <c r="L22" s="161">
        <v>213.949997</v>
      </c>
      <c r="M22" s="161">
        <v>100.68</v>
      </c>
      <c r="N22" s="161">
        <v>11.85</v>
      </c>
      <c r="O22" s="162">
        <v>14.6</v>
      </c>
      <c r="S22" s="151">
        <f t="shared" si="9"/>
        <v>-2.9368412324298446E-2</v>
      </c>
      <c r="T22" s="152">
        <f t="shared" si="0"/>
        <v>7.500645506660987E-2</v>
      </c>
      <c r="U22" s="152">
        <f t="shared" si="1"/>
        <v>9.0816899584824945E-2</v>
      </c>
      <c r="V22" s="152">
        <f t="shared" si="2"/>
        <v>1.1240505820955383E-2</v>
      </c>
      <c r="W22" s="152">
        <f t="shared" si="3"/>
        <v>1.3333333333333246E-2</v>
      </c>
      <c r="X22" s="152">
        <f t="shared" si="4"/>
        <v>-4.2125910255894759E-2</v>
      </c>
      <c r="Y22" s="152">
        <f t="shared" si="5"/>
        <v>8.0010048056232713E-2</v>
      </c>
      <c r="Z22" s="152">
        <f t="shared" si="6"/>
        <v>0.10673847304893413</v>
      </c>
      <c r="AA22" s="152">
        <f t="shared" si="7"/>
        <v>9.1160220994475169E-2</v>
      </c>
      <c r="AB22" s="153">
        <f t="shared" si="8"/>
        <v>-8.8255261371351507E-3</v>
      </c>
      <c r="AE22" s="52" t="s">
        <v>24</v>
      </c>
      <c r="AF22" s="53" t="s">
        <v>93</v>
      </c>
    </row>
    <row r="23" spans="4:32" ht="17" thickBot="1" x14ac:dyDescent="0.25">
      <c r="D23" s="11">
        <v>44805</v>
      </c>
      <c r="E23" s="10"/>
      <c r="F23" s="160">
        <v>93.650002000000001</v>
      </c>
      <c r="G23" s="161">
        <v>291</v>
      </c>
      <c r="H23" s="161">
        <v>21.309999000000001</v>
      </c>
      <c r="I23" s="161">
        <v>24.530000999999999</v>
      </c>
      <c r="J23" s="161">
        <v>5.21</v>
      </c>
      <c r="K23" s="161">
        <v>37.5</v>
      </c>
      <c r="L23" s="161">
        <v>211.89999399999999</v>
      </c>
      <c r="M23" s="161">
        <v>95.870002999999997</v>
      </c>
      <c r="N23" s="161">
        <v>11.63</v>
      </c>
      <c r="O23" s="162">
        <v>13.76</v>
      </c>
      <c r="S23" s="151">
        <f t="shared" si="9"/>
        <v>-5.231732442825332E-2</v>
      </c>
      <c r="T23" s="152">
        <f t="shared" si="0"/>
        <v>8.1413686085162629E-3</v>
      </c>
      <c r="U23" s="152">
        <f t="shared" si="1"/>
        <v>-8.8372558139534312E-3</v>
      </c>
      <c r="V23" s="152">
        <f t="shared" si="2"/>
        <v>-2.6200872322315515E-2</v>
      </c>
      <c r="W23" s="152">
        <f t="shared" si="3"/>
        <v>0.14254385964912289</v>
      </c>
      <c r="X23" s="152">
        <f t="shared" si="4"/>
        <v>-4.1165966730606761E-2</v>
      </c>
      <c r="Y23" s="152">
        <f t="shared" si="5"/>
        <v>-9.5816921184626331E-3</v>
      </c>
      <c r="Z23" s="152">
        <f t="shared" si="6"/>
        <v>-4.7775099324592861E-2</v>
      </c>
      <c r="AA23" s="152">
        <f t="shared" si="7"/>
        <v>-1.8565400843881762E-2</v>
      </c>
      <c r="AB23" s="153">
        <f t="shared" si="8"/>
        <v>-5.7534246575342458E-2</v>
      </c>
      <c r="AE23" s="52" t="s">
        <v>25</v>
      </c>
      <c r="AF23" s="53" t="s">
        <v>94</v>
      </c>
    </row>
    <row r="24" spans="4:32" x14ac:dyDescent="0.2">
      <c r="D24" s="11">
        <v>44835</v>
      </c>
      <c r="E24" s="10"/>
      <c r="F24" s="160">
        <v>93.599997999999999</v>
      </c>
      <c r="G24" s="161">
        <v>284.83999599999999</v>
      </c>
      <c r="H24" s="161">
        <v>20.700001</v>
      </c>
      <c r="I24" s="161">
        <v>24.5</v>
      </c>
      <c r="J24" s="161">
        <v>5.0199999999999996</v>
      </c>
      <c r="K24" s="161">
        <v>39.040000999999997</v>
      </c>
      <c r="L24" s="161">
        <v>194.53999300000001</v>
      </c>
      <c r="M24" s="161">
        <v>91.150002000000001</v>
      </c>
      <c r="N24" s="161">
        <v>10.5</v>
      </c>
      <c r="O24" s="162">
        <v>12.42</v>
      </c>
      <c r="S24" s="151">
        <f t="shared" si="9"/>
        <v>-5.3394553050838448E-4</v>
      </c>
      <c r="T24" s="152">
        <f t="shared" si="0"/>
        <v>-2.1168398625429605E-2</v>
      </c>
      <c r="U24" s="152">
        <f t="shared" si="1"/>
        <v>-2.8624966148520274E-2</v>
      </c>
      <c r="V24" s="152">
        <f t="shared" si="2"/>
        <v>-1.2230329709321502E-3</v>
      </c>
      <c r="W24" s="152">
        <f t="shared" si="3"/>
        <v>-3.6468330134357081E-2</v>
      </c>
      <c r="X24" s="152">
        <f t="shared" si="4"/>
        <v>4.1066693333333244E-2</v>
      </c>
      <c r="Y24" s="152">
        <f t="shared" si="5"/>
        <v>-8.1925443565609463E-2</v>
      </c>
      <c r="Z24" s="152">
        <f t="shared" si="6"/>
        <v>-4.9233345700427242E-2</v>
      </c>
      <c r="AA24" s="152">
        <f t="shared" si="7"/>
        <v>-9.7162510748065409E-2</v>
      </c>
      <c r="AB24" s="153">
        <f t="shared" si="8"/>
        <v>-9.7383720930232551E-2</v>
      </c>
    </row>
    <row r="25" spans="4:32" x14ac:dyDescent="0.2">
      <c r="D25" s="11">
        <v>44866</v>
      </c>
      <c r="E25" s="10"/>
      <c r="F25" s="160">
        <v>88.93</v>
      </c>
      <c r="G25" s="161">
        <v>280.67999300000002</v>
      </c>
      <c r="H25" s="161">
        <v>24.18</v>
      </c>
      <c r="I25" s="161">
        <v>24.85</v>
      </c>
      <c r="J25" s="161">
        <v>5.88</v>
      </c>
      <c r="K25" s="161">
        <v>37.459999000000003</v>
      </c>
      <c r="L25" s="161">
        <v>200</v>
      </c>
      <c r="M25" s="161">
        <v>104.75</v>
      </c>
      <c r="N25" s="161">
        <v>12.05</v>
      </c>
      <c r="O25" s="162">
        <v>13.26</v>
      </c>
      <c r="S25" s="151">
        <f t="shared" si="9"/>
        <v>-4.9893142091733726E-2</v>
      </c>
      <c r="T25" s="152">
        <f t="shared" si="0"/>
        <v>-1.4604701089800467E-2</v>
      </c>
      <c r="U25" s="152">
        <f t="shared" si="1"/>
        <v>0.16811588559826637</v>
      </c>
      <c r="V25" s="152">
        <f t="shared" si="2"/>
        <v>1.4285714285714344E-2</v>
      </c>
      <c r="W25" s="152">
        <f t="shared" si="3"/>
        <v>0.17131474103585664</v>
      </c>
      <c r="X25" s="152">
        <f t="shared" si="4"/>
        <v>-4.0471361668253887E-2</v>
      </c>
      <c r="Y25" s="152">
        <f t="shared" si="5"/>
        <v>2.8066244455966387E-2</v>
      </c>
      <c r="Z25" s="152">
        <f t="shared" si="6"/>
        <v>0.14920458257367894</v>
      </c>
      <c r="AA25" s="152">
        <f t="shared" si="7"/>
        <v>0.14761904761904768</v>
      </c>
      <c r="AB25" s="153">
        <f t="shared" si="8"/>
        <v>6.7632850241545889E-2</v>
      </c>
    </row>
    <row r="26" spans="4:32" ht="17" thickBot="1" x14ac:dyDescent="0.25">
      <c r="D26" s="11">
        <v>44896</v>
      </c>
      <c r="E26" s="10"/>
      <c r="F26" s="160">
        <v>110.550003</v>
      </c>
      <c r="G26" s="161">
        <v>302.13000499999998</v>
      </c>
      <c r="H26" s="161">
        <v>23.9</v>
      </c>
      <c r="I26" s="161">
        <v>27.99</v>
      </c>
      <c r="J26" s="161">
        <v>6.33</v>
      </c>
      <c r="K26" s="161">
        <v>46.200001</v>
      </c>
      <c r="L26" s="161">
        <v>214.949997</v>
      </c>
      <c r="M26" s="161">
        <v>108.480003</v>
      </c>
      <c r="N26" s="161">
        <v>14.22</v>
      </c>
      <c r="O26" s="162">
        <v>14.37</v>
      </c>
      <c r="S26" s="151">
        <f t="shared" si="9"/>
        <v>0.24311259417519393</v>
      </c>
      <c r="T26" s="152">
        <f t="shared" si="0"/>
        <v>7.6421592329168814E-2</v>
      </c>
      <c r="U26" s="152">
        <f t="shared" si="1"/>
        <v>-1.1579818031430981E-2</v>
      </c>
      <c r="V26" s="152">
        <f t="shared" si="2"/>
        <v>0.12635814889336003</v>
      </c>
      <c r="W26" s="152">
        <f t="shared" si="3"/>
        <v>7.6530612244897989E-2</v>
      </c>
      <c r="X26" s="152">
        <f t="shared" si="4"/>
        <v>0.23331559619101955</v>
      </c>
      <c r="Y26" s="152">
        <f t="shared" si="5"/>
        <v>7.4749984999999977E-2</v>
      </c>
      <c r="Z26" s="152">
        <f t="shared" si="6"/>
        <v>3.5608620525059628E-2</v>
      </c>
      <c r="AA26" s="152">
        <f t="shared" si="7"/>
        <v>0.18008298755186719</v>
      </c>
      <c r="AB26" s="153">
        <f t="shared" si="8"/>
        <v>8.3710407239818957E-2</v>
      </c>
    </row>
    <row r="27" spans="4:32" x14ac:dyDescent="0.2">
      <c r="D27" s="11">
        <v>44927</v>
      </c>
      <c r="E27" s="10"/>
      <c r="F27" s="160">
        <v>116.410004</v>
      </c>
      <c r="G27" s="161">
        <v>287.76001000000002</v>
      </c>
      <c r="H27" s="161">
        <v>23.35</v>
      </c>
      <c r="I27" s="161">
        <v>26.200001</v>
      </c>
      <c r="J27" s="161">
        <v>6.01</v>
      </c>
      <c r="K27" s="161">
        <v>45.630001</v>
      </c>
      <c r="L27" s="161">
        <v>204.11999499999999</v>
      </c>
      <c r="M27" s="161">
        <v>102.599998</v>
      </c>
      <c r="N27" s="161">
        <v>13.14</v>
      </c>
      <c r="O27" s="162">
        <v>12.98</v>
      </c>
      <c r="S27" s="151">
        <f t="shared" si="9"/>
        <v>5.3007696435792923E-2</v>
      </c>
      <c r="T27" s="152">
        <f t="shared" si="0"/>
        <v>-4.7562290279642899E-2</v>
      </c>
      <c r="U27" s="152">
        <f t="shared" si="1"/>
        <v>-2.3012552301255113E-2</v>
      </c>
      <c r="V27" s="152">
        <f t="shared" si="2"/>
        <v>-6.3951375491246812E-2</v>
      </c>
      <c r="W27" s="152">
        <f t="shared" si="3"/>
        <v>-5.0552922590837324E-2</v>
      </c>
      <c r="X27" s="152">
        <f t="shared" si="4"/>
        <v>-1.2337662070613381E-2</v>
      </c>
      <c r="Y27" s="152">
        <f t="shared" si="5"/>
        <v>-5.0383820196098945E-2</v>
      </c>
      <c r="Z27" s="152">
        <f t="shared" si="6"/>
        <v>-5.4203584415461317E-2</v>
      </c>
      <c r="AA27" s="152">
        <f t="shared" si="7"/>
        <v>-7.5949367088607597E-2</v>
      </c>
      <c r="AB27" s="153">
        <f t="shared" si="8"/>
        <v>-9.6729297146833607E-2</v>
      </c>
      <c r="AE27" s="222" t="s">
        <v>22</v>
      </c>
      <c r="AF27" s="19" t="s">
        <v>96</v>
      </c>
    </row>
    <row r="28" spans="4:32" x14ac:dyDescent="0.2">
      <c r="D28" s="11">
        <v>44958</v>
      </c>
      <c r="E28" s="10"/>
      <c r="F28" s="160">
        <v>128.229996</v>
      </c>
      <c r="G28" s="161">
        <v>299.42999300000002</v>
      </c>
      <c r="H28" s="161">
        <v>23.809999000000001</v>
      </c>
      <c r="I28" s="161">
        <v>23.950001</v>
      </c>
      <c r="J28" s="161">
        <v>6.38</v>
      </c>
      <c r="K28" s="161">
        <v>49.98</v>
      </c>
      <c r="L28" s="161">
        <v>213.85000600000001</v>
      </c>
      <c r="M28" s="161">
        <v>110.489998</v>
      </c>
      <c r="N28" s="161">
        <v>14.61</v>
      </c>
      <c r="O28" s="162">
        <v>13.84</v>
      </c>
      <c r="S28" s="151">
        <f t="shared" si="9"/>
        <v>0.10153759637359001</v>
      </c>
      <c r="T28" s="152">
        <f t="shared" si="0"/>
        <v>4.0554568371053368E-2</v>
      </c>
      <c r="U28" s="152">
        <f t="shared" si="1"/>
        <v>1.9700171306209841E-2</v>
      </c>
      <c r="V28" s="152">
        <f t="shared" si="2"/>
        <v>-8.5877859317638958E-2</v>
      </c>
      <c r="W28" s="152">
        <f t="shared" si="3"/>
        <v>6.1564059900166411E-2</v>
      </c>
      <c r="X28" s="152">
        <f t="shared" si="4"/>
        <v>9.5331994404295475E-2</v>
      </c>
      <c r="Y28" s="152">
        <f t="shared" si="5"/>
        <v>4.7668093466296718E-2</v>
      </c>
      <c r="Z28" s="152">
        <f t="shared" si="6"/>
        <v>7.690058629435842E-2</v>
      </c>
      <c r="AA28" s="152">
        <f t="shared" si="7"/>
        <v>0.11187214611872137</v>
      </c>
      <c r="AB28" s="153">
        <f t="shared" si="8"/>
        <v>6.6255778120184849E-2</v>
      </c>
      <c r="AE28" s="223" t="s">
        <v>23</v>
      </c>
      <c r="AF28" s="209" t="s">
        <v>97</v>
      </c>
    </row>
    <row r="29" spans="4:32" x14ac:dyDescent="0.2">
      <c r="D29" s="11">
        <v>44986</v>
      </c>
      <c r="E29" s="10"/>
      <c r="F29" s="160">
        <v>117.5</v>
      </c>
      <c r="G29" s="161">
        <v>294.10000600000001</v>
      </c>
      <c r="H29" s="161">
        <v>22.379999000000002</v>
      </c>
      <c r="I29" s="161">
        <v>24.5</v>
      </c>
      <c r="J29" s="161">
        <v>6.48</v>
      </c>
      <c r="K29" s="161">
        <v>45.34</v>
      </c>
      <c r="L29" s="161">
        <v>224.050003</v>
      </c>
      <c r="M29" s="161">
        <v>99.949996999999996</v>
      </c>
      <c r="N29" s="161">
        <v>14.7</v>
      </c>
      <c r="O29" s="162">
        <v>13.99</v>
      </c>
      <c r="S29" s="151">
        <f t="shared" si="9"/>
        <v>-8.3677737929587076E-2</v>
      </c>
      <c r="T29" s="152">
        <f t="shared" si="0"/>
        <v>-1.7800444593404564E-2</v>
      </c>
      <c r="U29" s="152">
        <f t="shared" si="1"/>
        <v>-6.005880134644271E-2</v>
      </c>
      <c r="V29" s="152">
        <f t="shared" si="2"/>
        <v>2.2964466682068183E-2</v>
      </c>
      <c r="W29" s="152">
        <f t="shared" si="3"/>
        <v>1.5673981191222656E-2</v>
      </c>
      <c r="X29" s="152">
        <f t="shared" si="4"/>
        <v>-9.2837134853941447E-2</v>
      </c>
      <c r="Y29" s="152">
        <f t="shared" si="5"/>
        <v>4.7696968500435748E-2</v>
      </c>
      <c r="Z29" s="152">
        <f t="shared" si="6"/>
        <v>-9.5393259035084818E-2</v>
      </c>
      <c r="AA29" s="152">
        <f t="shared" si="7"/>
        <v>6.1601642710472186E-3</v>
      </c>
      <c r="AB29" s="153">
        <f t="shared" si="8"/>
        <v>1.0838150289017367E-2</v>
      </c>
      <c r="AE29" s="223" t="s">
        <v>24</v>
      </c>
      <c r="AF29" s="209" t="s">
        <v>98</v>
      </c>
    </row>
    <row r="30" spans="4:32" ht="17" thickBot="1" x14ac:dyDescent="0.25">
      <c r="D30" s="11">
        <v>45017</v>
      </c>
      <c r="E30" s="10"/>
      <c r="F30" s="160">
        <v>119.629997</v>
      </c>
      <c r="G30" s="161">
        <v>289.42999300000002</v>
      </c>
      <c r="H30" s="161">
        <v>21.719999000000001</v>
      </c>
      <c r="I30" s="161">
        <v>21.6</v>
      </c>
      <c r="J30" s="161">
        <v>6.58</v>
      </c>
      <c r="K30" s="161">
        <v>47.380001</v>
      </c>
      <c r="L30" s="161">
        <v>235.759995</v>
      </c>
      <c r="M30" s="161">
        <v>98.589995999999999</v>
      </c>
      <c r="N30" s="161">
        <v>14.67</v>
      </c>
      <c r="O30" s="162">
        <v>14.26</v>
      </c>
      <c r="S30" s="151">
        <f t="shared" si="9"/>
        <v>1.8127634042553218E-2</v>
      </c>
      <c r="T30" s="152">
        <f t="shared" si="0"/>
        <v>-1.5878996615865362E-2</v>
      </c>
      <c r="U30" s="152">
        <f t="shared" si="1"/>
        <v>-2.94906179397059E-2</v>
      </c>
      <c r="V30" s="152">
        <f t="shared" si="2"/>
        <v>-0.11836734693877546</v>
      </c>
      <c r="W30" s="152">
        <f t="shared" si="3"/>
        <v>1.5432098765432042E-2</v>
      </c>
      <c r="X30" s="152">
        <f t="shared" si="4"/>
        <v>4.4993405381561456E-2</v>
      </c>
      <c r="Y30" s="152">
        <f t="shared" si="5"/>
        <v>5.2265082986854498E-2</v>
      </c>
      <c r="Z30" s="152">
        <f t="shared" si="6"/>
        <v>-1.360681381511194E-2</v>
      </c>
      <c r="AA30" s="152">
        <f t="shared" si="7"/>
        <v>-2.0408163265305686E-3</v>
      </c>
      <c r="AB30" s="153">
        <f t="shared" si="8"/>
        <v>1.9299499642601827E-2</v>
      </c>
      <c r="AE30" s="224" t="s">
        <v>25</v>
      </c>
      <c r="AF30" s="210" t="s">
        <v>99</v>
      </c>
    </row>
    <row r="31" spans="4:32" x14ac:dyDescent="0.2">
      <c r="D31" s="11">
        <v>45047</v>
      </c>
      <c r="E31" s="10"/>
      <c r="F31" s="160">
        <v>113.239998</v>
      </c>
      <c r="G31" s="161">
        <v>303.42999300000002</v>
      </c>
      <c r="H31" s="161">
        <v>22.66</v>
      </c>
      <c r="I31" s="161">
        <v>22.459999</v>
      </c>
      <c r="J31" s="161">
        <v>6.7</v>
      </c>
      <c r="K31" s="161">
        <v>44.400002000000001</v>
      </c>
      <c r="L31" s="161">
        <v>248.88999899999999</v>
      </c>
      <c r="M31" s="161">
        <v>99.959998999999996</v>
      </c>
      <c r="N31" s="161">
        <v>15.18</v>
      </c>
      <c r="O31" s="162">
        <v>15.06</v>
      </c>
      <c r="S31" s="151">
        <f t="shared" si="9"/>
        <v>-5.3414688290930934E-2</v>
      </c>
      <c r="T31" s="152">
        <f t="shared" si="0"/>
        <v>4.8370937147484916E-2</v>
      </c>
      <c r="U31" s="152">
        <f t="shared" si="1"/>
        <v>4.3278132747611942E-2</v>
      </c>
      <c r="V31" s="152">
        <f t="shared" si="2"/>
        <v>3.9814768518518444E-2</v>
      </c>
      <c r="W31" s="152">
        <f t="shared" si="3"/>
        <v>1.8237082066869317E-2</v>
      </c>
      <c r="X31" s="152">
        <f t="shared" si="4"/>
        <v>-6.289571416429475E-2</v>
      </c>
      <c r="Y31" s="152">
        <f t="shared" si="5"/>
        <v>5.5692247533344175E-2</v>
      </c>
      <c r="Z31" s="152">
        <f t="shared" si="6"/>
        <v>1.3895963643207745E-2</v>
      </c>
      <c r="AA31" s="152">
        <f t="shared" si="7"/>
        <v>3.476482617586911E-2</v>
      </c>
      <c r="AB31" s="153">
        <f t="shared" si="8"/>
        <v>5.610098176718098E-2</v>
      </c>
    </row>
    <row r="32" spans="4:32" x14ac:dyDescent="0.2">
      <c r="D32" s="11">
        <v>45078</v>
      </c>
      <c r="E32" s="10"/>
      <c r="F32" s="160">
        <v>106.870003</v>
      </c>
      <c r="G32" s="161">
        <v>306.41000400000001</v>
      </c>
      <c r="H32" s="161">
        <v>20.639999</v>
      </c>
      <c r="I32" s="161">
        <v>22.209999</v>
      </c>
      <c r="J32" s="161">
        <v>6.58</v>
      </c>
      <c r="K32" s="161">
        <v>41.98</v>
      </c>
      <c r="L32" s="161">
        <v>242.279999</v>
      </c>
      <c r="M32" s="161">
        <v>96.519997000000004</v>
      </c>
      <c r="N32" s="161">
        <v>16.760000000000002</v>
      </c>
      <c r="O32" s="162">
        <v>14.81</v>
      </c>
      <c r="S32" s="151">
        <f t="shared" si="9"/>
        <v>-5.6252164539953478E-2</v>
      </c>
      <c r="T32" s="152">
        <f t="shared" si="0"/>
        <v>9.8210825190243808E-3</v>
      </c>
      <c r="U32" s="152">
        <f t="shared" si="1"/>
        <v>-8.9143909973521646E-2</v>
      </c>
      <c r="V32" s="152">
        <f t="shared" si="2"/>
        <v>-1.1130899872257341E-2</v>
      </c>
      <c r="W32" s="152">
        <f t="shared" si="3"/>
        <v>-1.7910447761194045E-2</v>
      </c>
      <c r="X32" s="152">
        <f t="shared" si="4"/>
        <v>-5.4504547094389857E-2</v>
      </c>
      <c r="Y32" s="152">
        <f t="shared" si="5"/>
        <v>-2.6557917258860954E-2</v>
      </c>
      <c r="Z32" s="152">
        <f t="shared" si="6"/>
        <v>-3.4413785858481177E-2</v>
      </c>
      <c r="AA32" s="152">
        <f t="shared" si="7"/>
        <v>0.10408432147562595</v>
      </c>
      <c r="AB32" s="153">
        <f t="shared" si="8"/>
        <v>-1.6600265604249667E-2</v>
      </c>
    </row>
    <row r="33" spans="4:28" x14ac:dyDescent="0.2">
      <c r="D33" s="11">
        <v>45108</v>
      </c>
      <c r="E33" s="10"/>
      <c r="F33" s="160">
        <v>114.910004</v>
      </c>
      <c r="G33" s="161">
        <v>276.67999300000002</v>
      </c>
      <c r="H33" s="161">
        <v>21.360001</v>
      </c>
      <c r="I33" s="161">
        <v>23.51</v>
      </c>
      <c r="J33" s="161">
        <v>6.23</v>
      </c>
      <c r="K33" s="161">
        <v>44.779998999999997</v>
      </c>
      <c r="L33" s="161">
        <v>228.78999300000001</v>
      </c>
      <c r="M33" s="161">
        <v>100.300003</v>
      </c>
      <c r="N33" s="161">
        <v>15.53</v>
      </c>
      <c r="O33" s="162">
        <v>14.26</v>
      </c>
      <c r="S33" s="151">
        <f t="shared" si="9"/>
        <v>7.5231597027278121E-2</v>
      </c>
      <c r="T33" s="152">
        <f t="shared" si="0"/>
        <v>-9.702689406968576E-2</v>
      </c>
      <c r="U33" s="152">
        <f t="shared" si="1"/>
        <v>3.4883819519564943E-2</v>
      </c>
      <c r="V33" s="152">
        <f t="shared" si="2"/>
        <v>5.8532240366152281E-2</v>
      </c>
      <c r="W33" s="152">
        <f t="shared" si="3"/>
        <v>-5.3191489361702073E-2</v>
      </c>
      <c r="X33" s="152">
        <f t="shared" si="4"/>
        <v>6.6698404001905673E-2</v>
      </c>
      <c r="Y33" s="152">
        <f t="shared" si="5"/>
        <v>-5.5679404225191506E-2</v>
      </c>
      <c r="Z33" s="152">
        <f t="shared" si="6"/>
        <v>3.9162931179950206E-2</v>
      </c>
      <c r="AA33" s="152">
        <f t="shared" si="7"/>
        <v>-7.3389021479713726E-2</v>
      </c>
      <c r="AB33" s="153">
        <f t="shared" si="8"/>
        <v>-3.713706954760302E-2</v>
      </c>
    </row>
    <row r="34" spans="4:28" x14ac:dyDescent="0.2">
      <c r="D34" s="11">
        <v>45139</v>
      </c>
      <c r="E34" s="10"/>
      <c r="F34" s="160">
        <v>118.339996</v>
      </c>
      <c r="G34" s="161">
        <v>267.20001200000002</v>
      </c>
      <c r="H34" s="161">
        <v>22.219999000000001</v>
      </c>
      <c r="I34" s="161">
        <v>25.09</v>
      </c>
      <c r="J34" s="161">
        <v>6.56</v>
      </c>
      <c r="K34" s="161">
        <v>46.450001</v>
      </c>
      <c r="L34" s="161">
        <v>237.259995</v>
      </c>
      <c r="M34" s="161">
        <v>105.220001</v>
      </c>
      <c r="N34" s="161">
        <v>15.86</v>
      </c>
      <c r="O34" s="162">
        <v>14.4</v>
      </c>
      <c r="S34" s="151">
        <f t="shared" si="9"/>
        <v>2.984937673485764E-2</v>
      </c>
      <c r="T34" s="152">
        <f t="shared" si="0"/>
        <v>-3.4263341187810457E-2</v>
      </c>
      <c r="U34" s="152">
        <f t="shared" si="1"/>
        <v>4.0262076766756749E-2</v>
      </c>
      <c r="V34" s="152">
        <f t="shared" si="2"/>
        <v>6.7205444491705582E-2</v>
      </c>
      <c r="W34" s="152">
        <f t="shared" si="3"/>
        <v>5.2969502407704518E-2</v>
      </c>
      <c r="X34" s="152">
        <f t="shared" si="4"/>
        <v>3.7293480064615539E-2</v>
      </c>
      <c r="Y34" s="152">
        <f t="shared" si="5"/>
        <v>3.702085868764371E-2</v>
      </c>
      <c r="Z34" s="152">
        <f t="shared" si="6"/>
        <v>4.9052820068210691E-2</v>
      </c>
      <c r="AA34" s="152">
        <f t="shared" si="7"/>
        <v>2.1249195106245979E-2</v>
      </c>
      <c r="AB34" s="153">
        <f t="shared" si="8"/>
        <v>9.8176718092567016E-3</v>
      </c>
    </row>
    <row r="35" spans="4:28" x14ac:dyDescent="0.2">
      <c r="D35" s="11">
        <v>45170</v>
      </c>
      <c r="E35" s="10"/>
      <c r="F35" s="160">
        <v>112.019997</v>
      </c>
      <c r="G35" s="161">
        <v>272.14001500000001</v>
      </c>
      <c r="H35" s="161">
        <v>21.889999</v>
      </c>
      <c r="I35" s="161">
        <v>25.07</v>
      </c>
      <c r="J35" s="161">
        <v>5.85</v>
      </c>
      <c r="K35" s="161">
        <v>44.400002000000001</v>
      </c>
      <c r="L35" s="161">
        <v>271.41000400000001</v>
      </c>
      <c r="M35" s="161">
        <v>101.699997</v>
      </c>
      <c r="N35" s="161">
        <v>15.54</v>
      </c>
      <c r="O35" s="162">
        <v>13.25</v>
      </c>
      <c r="S35" s="151">
        <f t="shared" si="9"/>
        <v>-5.3405435301856825E-2</v>
      </c>
      <c r="T35" s="152">
        <f t="shared" si="0"/>
        <v>1.8488034349339738E-2</v>
      </c>
      <c r="U35" s="152">
        <f t="shared" si="1"/>
        <v>-1.4851485816898633E-2</v>
      </c>
      <c r="V35" s="152">
        <f t="shared" si="2"/>
        <v>-7.971303308090703E-4</v>
      </c>
      <c r="W35" s="152">
        <f t="shared" si="3"/>
        <v>-0.10823170731707317</v>
      </c>
      <c r="X35" s="152">
        <f t="shared" si="4"/>
        <v>-4.4133454378181815E-2</v>
      </c>
      <c r="Y35" s="152">
        <f t="shared" si="5"/>
        <v>0.14393496467872727</v>
      </c>
      <c r="Z35" s="152">
        <f t="shared" si="6"/>
        <v>-3.3453753721215042E-2</v>
      </c>
      <c r="AA35" s="152">
        <f t="shared" si="7"/>
        <v>-2.0176544766708718E-2</v>
      </c>
      <c r="AB35" s="153">
        <f t="shared" si="8"/>
        <v>-7.9861111111111133E-2</v>
      </c>
    </row>
    <row r="36" spans="4:28" x14ac:dyDescent="0.2">
      <c r="D36" s="11">
        <v>45200</v>
      </c>
      <c r="E36" s="10"/>
      <c r="F36" s="160">
        <v>113.160004</v>
      </c>
      <c r="G36" s="161">
        <v>250.800003</v>
      </c>
      <c r="H36" s="161">
        <v>21.15</v>
      </c>
      <c r="I36" s="161">
        <v>25.959999</v>
      </c>
      <c r="J36" s="161">
        <v>5.18</v>
      </c>
      <c r="K36" s="161">
        <v>44.25</v>
      </c>
      <c r="L36" s="161">
        <v>255</v>
      </c>
      <c r="M36" s="161">
        <v>99.360000999999997</v>
      </c>
      <c r="N36" s="161">
        <v>15.56</v>
      </c>
      <c r="O36" s="162">
        <v>12.58</v>
      </c>
      <c r="S36" s="151">
        <f t="shared" si="9"/>
        <v>1.017681691243035E-2</v>
      </c>
      <c r="T36" s="152">
        <f t="shared" si="0"/>
        <v>-7.8415561195585293E-2</v>
      </c>
      <c r="U36" s="152">
        <f t="shared" si="1"/>
        <v>-3.3805346450678272E-2</v>
      </c>
      <c r="V36" s="152">
        <f t="shared" si="2"/>
        <v>3.5500558436378123E-2</v>
      </c>
      <c r="W36" s="152">
        <f t="shared" si="3"/>
        <v>-0.11452991452991453</v>
      </c>
      <c r="X36" s="152">
        <f t="shared" si="4"/>
        <v>-3.3784232712422094E-3</v>
      </c>
      <c r="Y36" s="152">
        <f t="shared" si="5"/>
        <v>-6.046204545945924E-2</v>
      </c>
      <c r="Z36" s="152">
        <f t="shared" si="6"/>
        <v>-2.3008810904881338E-2</v>
      </c>
      <c r="AA36" s="152">
        <f t="shared" si="7"/>
        <v>1.2870012870013739E-3</v>
      </c>
      <c r="AB36" s="153">
        <f t="shared" si="8"/>
        <v>-5.056603773584905E-2</v>
      </c>
    </row>
    <row r="37" spans="4:28" x14ac:dyDescent="0.2">
      <c r="D37" s="11">
        <v>45231</v>
      </c>
      <c r="E37" s="10"/>
      <c r="F37" s="160">
        <v>118.41999800000001</v>
      </c>
      <c r="G37" s="161">
        <v>234.03999300000001</v>
      </c>
      <c r="H37" s="161">
        <v>20.68</v>
      </c>
      <c r="I37" s="161">
        <v>24.860001</v>
      </c>
      <c r="J37" s="161">
        <v>4.97</v>
      </c>
      <c r="K37" s="161">
        <v>44.700001</v>
      </c>
      <c r="L37" s="161">
        <v>240.800003</v>
      </c>
      <c r="M37" s="161">
        <v>96.900002000000001</v>
      </c>
      <c r="N37" s="161">
        <v>14.61</v>
      </c>
      <c r="O37" s="162">
        <v>11.88</v>
      </c>
      <c r="S37" s="151">
        <f t="shared" si="9"/>
        <v>4.6482801467557441E-2</v>
      </c>
      <c r="T37" s="152">
        <f t="shared" si="0"/>
        <v>-6.6826195372892375E-2</v>
      </c>
      <c r="U37" s="152">
        <f t="shared" si="1"/>
        <v>-2.2222222222222171E-2</v>
      </c>
      <c r="V37" s="152">
        <f t="shared" si="2"/>
        <v>-4.2372805946564146E-2</v>
      </c>
      <c r="W37" s="152">
        <f t="shared" si="3"/>
        <v>-4.0540540540540536E-2</v>
      </c>
      <c r="X37" s="152">
        <f t="shared" si="4"/>
        <v>1.0169514124293793E-2</v>
      </c>
      <c r="Y37" s="152">
        <f t="shared" si="5"/>
        <v>-5.5686262745098025E-2</v>
      </c>
      <c r="Z37" s="152">
        <f t="shared" si="6"/>
        <v>-2.4758443792688732E-2</v>
      </c>
      <c r="AA37" s="152">
        <f t="shared" si="7"/>
        <v>-6.1053984575835545E-2</v>
      </c>
      <c r="AB37" s="153">
        <f t="shared" si="8"/>
        <v>-5.5643879173290882E-2</v>
      </c>
    </row>
    <row r="38" spans="4:28" x14ac:dyDescent="0.2">
      <c r="D38" s="11">
        <v>45261</v>
      </c>
      <c r="E38" s="10"/>
      <c r="F38" s="160">
        <v>124.949997</v>
      </c>
      <c r="G38" s="161">
        <v>261.08999599999999</v>
      </c>
      <c r="H38" s="161">
        <v>21.35</v>
      </c>
      <c r="I38" s="161">
        <v>23.73</v>
      </c>
      <c r="J38" s="161">
        <v>5.29</v>
      </c>
      <c r="K38" s="161">
        <v>45.950001</v>
      </c>
      <c r="L38" s="161">
        <v>273.80999800000001</v>
      </c>
      <c r="M38" s="161">
        <v>104.650002</v>
      </c>
      <c r="N38" s="161">
        <v>15.48</v>
      </c>
      <c r="O38" s="162">
        <v>12.99</v>
      </c>
      <c r="S38" s="151">
        <f t="shared" si="9"/>
        <v>5.5142704866453292E-2</v>
      </c>
      <c r="T38" s="152">
        <f t="shared" si="0"/>
        <v>0.11557854985921134</v>
      </c>
      <c r="U38" s="152">
        <f t="shared" si="1"/>
        <v>3.2398452611218653E-2</v>
      </c>
      <c r="V38" s="152">
        <f t="shared" si="2"/>
        <v>-4.54545838513844E-2</v>
      </c>
      <c r="W38" s="152">
        <f t="shared" si="3"/>
        <v>6.4386317907444729E-2</v>
      </c>
      <c r="X38" s="152">
        <f t="shared" si="4"/>
        <v>2.7964205190957377E-2</v>
      </c>
      <c r="Y38" s="152">
        <f t="shared" si="5"/>
        <v>0.13708469513598803</v>
      </c>
      <c r="Z38" s="152">
        <f t="shared" si="6"/>
        <v>7.9979358514357932E-2</v>
      </c>
      <c r="AA38" s="152">
        <f t="shared" si="7"/>
        <v>5.9548254620123274E-2</v>
      </c>
      <c r="AB38" s="153">
        <f t="shared" si="8"/>
        <v>9.3434343434343384E-2</v>
      </c>
    </row>
    <row r="39" spans="4:28" x14ac:dyDescent="0.2">
      <c r="D39" s="11">
        <v>45292</v>
      </c>
      <c r="E39" s="10"/>
      <c r="F39" s="160">
        <v>135.66000399999999</v>
      </c>
      <c r="G39" s="161">
        <v>286.64999399999999</v>
      </c>
      <c r="H39" s="161">
        <v>22.9</v>
      </c>
      <c r="I39" s="161">
        <v>24.389999</v>
      </c>
      <c r="J39" s="161">
        <v>5.37</v>
      </c>
      <c r="K39" s="161">
        <v>50.41</v>
      </c>
      <c r="L39" s="161">
        <v>298.67001299999998</v>
      </c>
      <c r="M39" s="161">
        <v>111.800003</v>
      </c>
      <c r="N39" s="161">
        <v>15.37</v>
      </c>
      <c r="O39" s="162">
        <v>13.71</v>
      </c>
      <c r="S39" s="151">
        <f t="shared" si="9"/>
        <v>8.5714343794662043E-2</v>
      </c>
      <c r="T39" s="152">
        <f t="shared" si="0"/>
        <v>9.7897270640733433E-2</v>
      </c>
      <c r="U39" s="152">
        <f t="shared" si="1"/>
        <v>7.2599531615924917E-2</v>
      </c>
      <c r="V39" s="152">
        <f t="shared" si="2"/>
        <v>2.7812852928782095E-2</v>
      </c>
      <c r="W39" s="152">
        <f t="shared" si="3"/>
        <v>1.512287334593574E-2</v>
      </c>
      <c r="X39" s="152">
        <f t="shared" si="4"/>
        <v>9.7062000063938975E-2</v>
      </c>
      <c r="Y39" s="152">
        <f t="shared" si="5"/>
        <v>9.0792941023285695E-2</v>
      </c>
      <c r="Z39" s="152">
        <f t="shared" si="6"/>
        <v>6.8322989616378629E-2</v>
      </c>
      <c r="AA39" s="152">
        <f t="shared" si="7"/>
        <v>-7.1059431524548586E-3</v>
      </c>
      <c r="AB39" s="153">
        <f t="shared" si="8"/>
        <v>5.5427251732101668E-2</v>
      </c>
    </row>
    <row r="40" spans="4:28" ht="17" thickBot="1" x14ac:dyDescent="0.25">
      <c r="D40" s="13">
        <v>45323</v>
      </c>
      <c r="E40" s="10"/>
      <c r="F40" s="163">
        <v>131.509995</v>
      </c>
      <c r="G40" s="164">
        <v>300.5</v>
      </c>
      <c r="H40" s="164">
        <v>23.950001</v>
      </c>
      <c r="I40" s="164">
        <v>25.299999</v>
      </c>
      <c r="J40" s="164">
        <v>5.55</v>
      </c>
      <c r="K40" s="164">
        <v>47.27</v>
      </c>
      <c r="L40" s="164">
        <v>302.66000400000001</v>
      </c>
      <c r="M40" s="164">
        <v>116.650002</v>
      </c>
      <c r="N40" s="164">
        <v>15.7</v>
      </c>
      <c r="O40" s="165">
        <v>13.49</v>
      </c>
      <c r="S40" s="154">
        <f t="shared" si="9"/>
        <v>-3.0591249282286497E-2</v>
      </c>
      <c r="T40" s="155">
        <f t="shared" si="0"/>
        <v>4.8316784545266757E-2</v>
      </c>
      <c r="U40" s="155">
        <f t="shared" si="1"/>
        <v>4.5851572052401826E-2</v>
      </c>
      <c r="V40" s="155">
        <f t="shared" si="2"/>
        <v>3.7310374633471699E-2</v>
      </c>
      <c r="W40" s="155">
        <f t="shared" si="3"/>
        <v>3.3519553072625642E-2</v>
      </c>
      <c r="X40" s="155">
        <f t="shared" si="4"/>
        <v>-6.228922832771263E-2</v>
      </c>
      <c r="Y40" s="155">
        <f t="shared" si="5"/>
        <v>1.3359195186428146E-2</v>
      </c>
      <c r="Z40" s="155">
        <f t="shared" si="6"/>
        <v>4.3381027458469716E-2</v>
      </c>
      <c r="AA40" s="155">
        <f t="shared" si="7"/>
        <v>2.1470396877033188E-2</v>
      </c>
      <c r="AB40" s="156">
        <f t="shared" si="8"/>
        <v>-1.6046681254558763E-2</v>
      </c>
    </row>
    <row r="43" spans="4:28" x14ac:dyDescent="0.2">
      <c r="P43" s="5"/>
      <c r="S43" t="s">
        <v>100</v>
      </c>
    </row>
    <row r="44" spans="4:28" ht="17" thickBot="1" x14ac:dyDescent="0.25">
      <c r="V44" s="15"/>
      <c r="W44" s="16" t="s">
        <v>13</v>
      </c>
      <c r="X44" s="16"/>
    </row>
    <row r="45" spans="4:28" ht="17" thickBot="1" x14ac:dyDescent="0.25">
      <c r="S45" s="64" t="s">
        <v>1</v>
      </c>
      <c r="T45" s="59" t="s">
        <v>2</v>
      </c>
      <c r="U45" s="59" t="s">
        <v>3</v>
      </c>
      <c r="V45" s="59" t="s">
        <v>4</v>
      </c>
      <c r="W45" s="59" t="s">
        <v>5</v>
      </c>
      <c r="X45" s="59" t="s">
        <v>6</v>
      </c>
      <c r="Y45" s="59" t="s">
        <v>7</v>
      </c>
      <c r="Z45" s="59" t="s">
        <v>8</v>
      </c>
      <c r="AA45" s="59" t="s">
        <v>9</v>
      </c>
      <c r="AB45" s="60" t="s">
        <v>10</v>
      </c>
    </row>
    <row r="46" spans="4:28" x14ac:dyDescent="0.2">
      <c r="S46" s="17"/>
      <c r="T46" s="18"/>
      <c r="U46" s="18"/>
      <c r="V46" s="18"/>
      <c r="W46" s="18"/>
      <c r="X46" s="18"/>
      <c r="Y46" s="18"/>
      <c r="Z46" s="18"/>
      <c r="AA46" s="18"/>
      <c r="AB46" s="19"/>
    </row>
    <row r="47" spans="4:28" ht="17" thickBot="1" x14ac:dyDescent="0.25">
      <c r="S47" s="124">
        <f>AVERAGE(S5:S40)</f>
        <v>8.6561412944329338E-3</v>
      </c>
      <c r="T47" s="125">
        <f t="shared" ref="T47:AB47" si="10">AVERAGE(T5:T40)</f>
        <v>4.0705978030049659E-3</v>
      </c>
      <c r="U47" s="125">
        <f t="shared" si="10"/>
        <v>6.4340180302615586E-3</v>
      </c>
      <c r="V47" s="125">
        <f t="shared" si="10"/>
        <v>1.863793071099739E-2</v>
      </c>
      <c r="W47" s="125">
        <f t="shared" si="10"/>
        <v>8.7668069537164238E-3</v>
      </c>
      <c r="X47" s="125">
        <f t="shared" si="10"/>
        <v>8.9092059378740526E-3</v>
      </c>
      <c r="Y47" s="125">
        <f t="shared" si="10"/>
        <v>1.3822425552156768E-2</v>
      </c>
      <c r="Z47" s="125">
        <f t="shared" si="10"/>
        <v>1.1638731092467438E-2</v>
      </c>
      <c r="AA47" s="125">
        <f t="shared" si="10"/>
        <v>1.9821893824798362E-2</v>
      </c>
      <c r="AB47" s="126">
        <f t="shared" si="10"/>
        <v>2.4977249115018924E-3</v>
      </c>
    </row>
    <row r="49" spans="6:28" x14ac:dyDescent="0.2">
      <c r="T49" s="4"/>
    </row>
    <row r="51" spans="6:28" ht="17" thickBot="1" x14ac:dyDescent="0.25">
      <c r="V51" s="15"/>
      <c r="W51" s="16" t="s">
        <v>14</v>
      </c>
      <c r="X51" s="16"/>
    </row>
    <row r="52" spans="6:28" ht="17" thickBot="1" x14ac:dyDescent="0.25">
      <c r="S52" s="61" t="s">
        <v>1</v>
      </c>
      <c r="T52" s="62" t="s">
        <v>2</v>
      </c>
      <c r="U52" s="62" t="s">
        <v>3</v>
      </c>
      <c r="V52" s="62" t="s">
        <v>4</v>
      </c>
      <c r="W52" s="62" t="s">
        <v>5</v>
      </c>
      <c r="X52" s="62" t="s">
        <v>6</v>
      </c>
      <c r="Y52" s="62" t="s">
        <v>7</v>
      </c>
      <c r="Z52" s="62" t="s">
        <v>8</v>
      </c>
      <c r="AA52" s="62" t="s">
        <v>9</v>
      </c>
      <c r="AB52" s="63" t="s">
        <v>10</v>
      </c>
    </row>
    <row r="53" spans="6:28" x14ac:dyDescent="0.2">
      <c r="S53" s="17"/>
      <c r="T53" s="18"/>
      <c r="U53" s="18"/>
      <c r="V53" s="18"/>
      <c r="W53" s="18"/>
      <c r="X53" s="18"/>
      <c r="Y53" s="18"/>
      <c r="Z53" s="18"/>
      <c r="AA53" s="18"/>
      <c r="AB53" s="19"/>
    </row>
    <row r="54" spans="6:28" ht="17" thickBot="1" x14ac:dyDescent="0.25">
      <c r="S54" s="20">
        <f>_xlfn.STDEV.S(S5:S40)</f>
        <v>8.5491766463456867E-2</v>
      </c>
      <c r="T54" s="21">
        <f t="shared" ref="T54:AB54" si="11">_xlfn.STDEV.S(T5:T40)</f>
        <v>5.2309924207588641E-2</v>
      </c>
      <c r="U54" s="21">
        <f t="shared" si="11"/>
        <v>7.1323099823478245E-2</v>
      </c>
      <c r="V54" s="21">
        <f t="shared" si="11"/>
        <v>6.7457244713770292E-2</v>
      </c>
      <c r="W54" s="21">
        <f>_xlfn.STDEV.S(W5:W40)</f>
        <v>7.5786635725568333E-2</v>
      </c>
      <c r="X54" s="21">
        <f t="shared" si="11"/>
        <v>8.3886461039647503E-2</v>
      </c>
      <c r="Y54" s="21">
        <f t="shared" si="11"/>
        <v>6.803652114413343E-2</v>
      </c>
      <c r="Z54" s="21">
        <f t="shared" si="11"/>
        <v>6.6437799754988189E-2</v>
      </c>
      <c r="AA54" s="21">
        <f t="shared" si="11"/>
        <v>8.0762707917091711E-2</v>
      </c>
      <c r="AB54" s="22">
        <f t="shared" si="11"/>
        <v>5.0272403441123416E-2</v>
      </c>
    </row>
    <row r="58" spans="6:28" ht="17" thickBot="1" x14ac:dyDescent="0.25"/>
    <row r="59" spans="6:28" ht="20" thickBot="1" x14ac:dyDescent="0.3">
      <c r="F59" s="230" t="s">
        <v>113</v>
      </c>
      <c r="P59" s="218" t="s">
        <v>18</v>
      </c>
      <c r="Q59" s="219"/>
      <c r="R59" s="26"/>
      <c r="S59" s="59" t="s">
        <v>1</v>
      </c>
      <c r="T59" s="59" t="s">
        <v>2</v>
      </c>
      <c r="U59" s="59" t="s">
        <v>3</v>
      </c>
      <c r="V59" s="59" t="s">
        <v>4</v>
      </c>
      <c r="W59" s="59" t="s">
        <v>5</v>
      </c>
      <c r="X59" s="59" t="s">
        <v>6</v>
      </c>
      <c r="Y59" s="59" t="s">
        <v>7</v>
      </c>
      <c r="Z59" s="59" t="s">
        <v>8</v>
      </c>
      <c r="AA59" s="59" t="s">
        <v>9</v>
      </c>
      <c r="AB59" s="60" t="s">
        <v>10</v>
      </c>
    </row>
    <row r="60" spans="6:28" x14ac:dyDescent="0.2">
      <c r="R60" s="27" t="s">
        <v>1</v>
      </c>
      <c r="S60" s="3">
        <f>VARP('Section 1 Preliminary work'!$S$5:$S$40)</f>
        <v>7.1058187404577401E-3</v>
      </c>
      <c r="T60" s="3">
        <v>-1.0142690578526522E-4</v>
      </c>
      <c r="U60" s="3">
        <v>1.3658063070858017E-3</v>
      </c>
      <c r="V60" s="3">
        <v>-1.1625708689807644E-3</v>
      </c>
      <c r="W60" s="3">
        <v>9.8898753175639248E-5</v>
      </c>
      <c r="X60" s="3">
        <v>6.3490481764487787E-3</v>
      </c>
      <c r="Y60" s="3">
        <v>1.5500416968892313E-3</v>
      </c>
      <c r="Z60" s="3">
        <v>8.6015932448711132E-4</v>
      </c>
      <c r="AA60" s="3">
        <v>-8.1406523390941267E-4</v>
      </c>
      <c r="AB60" s="24">
        <v>5.8724521242770045E-4</v>
      </c>
    </row>
    <row r="61" spans="6:28" x14ac:dyDescent="0.2">
      <c r="R61" s="27" t="s">
        <v>2</v>
      </c>
      <c r="S61" s="3">
        <v>-1.0142690578526522E-4</v>
      </c>
      <c r="T61" s="3">
        <f>VARP('Section 1 Preliminary work'!$T$5:$T$40)</f>
        <v>2.6603190547535662E-3</v>
      </c>
      <c r="U61" s="3">
        <v>5.5921766518770091E-4</v>
      </c>
      <c r="V61" s="3">
        <v>1.9029818626137968E-4</v>
      </c>
      <c r="W61" s="3">
        <v>9.0395255505398126E-4</v>
      </c>
      <c r="X61" s="3">
        <v>2.6036598984969925E-4</v>
      </c>
      <c r="Y61" s="3">
        <v>1.7951239321164015E-3</v>
      </c>
      <c r="Z61" s="3">
        <v>1.1997617544074362E-3</v>
      </c>
      <c r="AA61" s="3">
        <v>1.67424937975946E-3</v>
      </c>
      <c r="AB61" s="24">
        <v>1.3120089032314577E-3</v>
      </c>
    </row>
    <row r="62" spans="6:28" x14ac:dyDescent="0.2">
      <c r="R62" s="27" t="s">
        <v>3</v>
      </c>
      <c r="S62" s="3">
        <v>1.3658063070858017E-3</v>
      </c>
      <c r="T62" s="3">
        <v>5.5921766518770091E-4</v>
      </c>
      <c r="U62" s="3">
        <f>VARP('Section 1 Preliminary work'!$U$5:$U$40)</f>
        <v>4.9456794415290144E-3</v>
      </c>
      <c r="V62" s="3">
        <v>2.4770769055627016E-4</v>
      </c>
      <c r="W62" s="3">
        <v>3.20024520638665E-3</v>
      </c>
      <c r="X62" s="3">
        <v>6.7720573255998268E-4</v>
      </c>
      <c r="Y62" s="3">
        <v>2.4112110446242534E-3</v>
      </c>
      <c r="Z62" s="3">
        <v>3.381323482355546E-3</v>
      </c>
      <c r="AA62" s="3">
        <v>1.0916259559891064E-3</v>
      </c>
      <c r="AB62" s="24">
        <v>1.0142751682587969E-3</v>
      </c>
    </row>
    <row r="63" spans="6:28" x14ac:dyDescent="0.2">
      <c r="R63" s="27" t="s">
        <v>4</v>
      </c>
      <c r="S63" s="3">
        <v>-1.1625708689807644E-3</v>
      </c>
      <c r="T63" s="3">
        <v>1.9029818626137968E-4</v>
      </c>
      <c r="U63" s="3">
        <v>2.4770769055627016E-4</v>
      </c>
      <c r="V63" s="3">
        <f>VARP('Section 1 Preliminary work'!$V$5:$V$40)</f>
        <v>4.4240776459186721E-3</v>
      </c>
      <c r="W63" s="3">
        <v>2.5590208416740388E-6</v>
      </c>
      <c r="X63" s="3">
        <v>-8.4990609843955478E-4</v>
      </c>
      <c r="Y63" s="3">
        <v>8.9825118369886472E-5</v>
      </c>
      <c r="Z63" s="3">
        <v>8.6121837393994235E-4</v>
      </c>
      <c r="AA63" s="3">
        <v>1.5002836383739397E-3</v>
      </c>
      <c r="AB63" s="24">
        <v>4.1535746937909081E-4</v>
      </c>
    </row>
    <row r="64" spans="6:28" x14ac:dyDescent="0.2">
      <c r="R64" s="27" t="s">
        <v>15</v>
      </c>
      <c r="S64" s="3">
        <v>9.8898753175639248E-5</v>
      </c>
      <c r="T64" s="3">
        <v>9.0395255505398126E-4</v>
      </c>
      <c r="U64" s="3">
        <v>3.20024520638665E-3</v>
      </c>
      <c r="V64" s="3">
        <v>2.5590208416740388E-6</v>
      </c>
      <c r="W64" s="3">
        <f>VARP('Section 1 Preliminary work'!$W$5:$W$40)</f>
        <v>5.5840693169722138E-3</v>
      </c>
      <c r="X64" s="3">
        <v>-4.5930708808504132E-4</v>
      </c>
      <c r="Y64" s="3">
        <v>1.6282224725781298E-3</v>
      </c>
      <c r="Z64" s="3">
        <v>1.9398165736889228E-3</v>
      </c>
      <c r="AA64" s="3">
        <v>1.8215860450373563E-3</v>
      </c>
      <c r="AB64" s="24">
        <v>1.4928640571642037E-3</v>
      </c>
    </row>
    <row r="65" spans="18:31" x14ac:dyDescent="0.2">
      <c r="R65" s="27" t="s">
        <v>6</v>
      </c>
      <c r="S65" s="3">
        <v>6.3490481764487787E-3</v>
      </c>
      <c r="T65" s="3">
        <v>2.6036598984969925E-4</v>
      </c>
      <c r="U65" s="3">
        <v>6.7720573255998268E-4</v>
      </c>
      <c r="V65" s="3">
        <v>-8.4990609843955478E-4</v>
      </c>
      <c r="W65" s="3">
        <v>-4.5930708808504132E-4</v>
      </c>
      <c r="X65" s="3">
        <f>VARP('Section 1 Preliminary work'!$X$5:$X$40)</f>
        <v>6.8414678361519562E-3</v>
      </c>
      <c r="Y65" s="3">
        <v>1.0719788361306464E-3</v>
      </c>
      <c r="Z65" s="3">
        <v>9.7258289972239516E-4</v>
      </c>
      <c r="AA65" s="3">
        <v>-2.6476282083103697E-4</v>
      </c>
      <c r="AB65" s="24">
        <v>6.9649735778002037E-4</v>
      </c>
    </row>
    <row r="66" spans="18:31" x14ac:dyDescent="0.2">
      <c r="R66" s="27" t="s">
        <v>16</v>
      </c>
      <c r="S66" s="3">
        <v>1.5500416968892313E-3</v>
      </c>
      <c r="T66" s="3">
        <v>1.7951239321164015E-3</v>
      </c>
      <c r="U66" s="3">
        <v>2.4112110446242534E-3</v>
      </c>
      <c r="V66" s="3">
        <v>8.9825118369886472E-5</v>
      </c>
      <c r="W66" s="3">
        <v>1.6282224725781298E-3</v>
      </c>
      <c r="X66" s="3">
        <v>1.0719788361306464E-3</v>
      </c>
      <c r="Y66" s="3">
        <f>VARP('Section 1 Preliminary work'!$Y$5:$Y$40)</f>
        <v>4.5003857591351115E-3</v>
      </c>
      <c r="Z66" s="3">
        <v>1.8164990542182461E-3</v>
      </c>
      <c r="AA66" s="3">
        <v>1.2787975978877538E-3</v>
      </c>
      <c r="AB66" s="24">
        <v>1.6223290331696541E-3</v>
      </c>
    </row>
    <row r="67" spans="18:31" x14ac:dyDescent="0.2">
      <c r="R67" s="27" t="s">
        <v>8</v>
      </c>
      <c r="S67" s="3">
        <v>8.6015932448711132E-4</v>
      </c>
      <c r="T67" s="3">
        <v>1.1997617544074362E-3</v>
      </c>
      <c r="U67" s="3">
        <v>3.381323482355546E-3</v>
      </c>
      <c r="V67" s="3">
        <v>8.6121837393994235E-4</v>
      </c>
      <c r="W67" s="3">
        <v>1.9398165736889228E-3</v>
      </c>
      <c r="X67" s="3">
        <v>9.7258289972239516E-4</v>
      </c>
      <c r="Y67" s="3">
        <v>1.8164990542182461E-3</v>
      </c>
      <c r="Z67" s="3">
        <f>VARP('Section 1 Preliminary work'!$Z$5:$Z$40)</f>
        <v>4.2913706463871331E-3</v>
      </c>
      <c r="AA67" s="3">
        <v>2.7423231475143441E-3</v>
      </c>
      <c r="AB67" s="24">
        <v>1.5367590156816133E-3</v>
      </c>
    </row>
    <row r="68" spans="18:31" x14ac:dyDescent="0.2">
      <c r="R68" s="27" t="s">
        <v>9</v>
      </c>
      <c r="S68" s="3">
        <v>-8.1406523390941267E-4</v>
      </c>
      <c r="T68" s="3">
        <v>1.67424937975946E-3</v>
      </c>
      <c r="U68" s="3">
        <v>1.0916259559891064E-3</v>
      </c>
      <c r="V68" s="3">
        <v>1.5002836383739397E-3</v>
      </c>
      <c r="W68" s="3">
        <v>1.8215860450373563E-3</v>
      </c>
      <c r="X68" s="3">
        <v>-2.6476282083103697E-4</v>
      </c>
      <c r="Y68" s="3">
        <v>1.2787975978877538E-3</v>
      </c>
      <c r="Z68" s="3">
        <v>2.7423231475143441E-3</v>
      </c>
      <c r="AA68" s="3">
        <f>VARP('Section 1 Preliminary work'!$AA$5:$AA$40)</f>
        <v>6.341431240376426E-3</v>
      </c>
      <c r="AB68" s="24">
        <v>2.2065024078640593E-3</v>
      </c>
    </row>
    <row r="69" spans="18:31" ht="17" thickBot="1" x14ac:dyDescent="0.25">
      <c r="R69" s="28" t="s">
        <v>17</v>
      </c>
      <c r="S69" s="23">
        <v>5.8724521242770045E-4</v>
      </c>
      <c r="T69" s="23">
        <v>1.3120089032314577E-3</v>
      </c>
      <c r="U69" s="23">
        <v>1.0142751682587969E-3</v>
      </c>
      <c r="V69" s="23">
        <v>4.1535746937909081E-4</v>
      </c>
      <c r="W69" s="23">
        <v>1.4928640571642037E-3</v>
      </c>
      <c r="X69" s="23">
        <v>6.9649735778002037E-4</v>
      </c>
      <c r="Y69" s="23">
        <v>1.6223290331696541E-3</v>
      </c>
      <c r="Z69" s="23">
        <v>1.5367590156816133E-3</v>
      </c>
      <c r="AA69" s="23">
        <v>2.2065024078640593E-3</v>
      </c>
      <c r="AB69" s="25">
        <f>VARP('Section 1 Preliminary work'!$AB$5:$AB$40)</f>
        <v>2.4571113658652141E-3</v>
      </c>
      <c r="AC69" s="3"/>
    </row>
    <row r="78" spans="18:31" x14ac:dyDescent="0.2"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8:31" x14ac:dyDescent="0.2"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8:31" x14ac:dyDescent="0.2"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22:31" x14ac:dyDescent="0.2"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22:31" x14ac:dyDescent="0.2"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22:31" x14ac:dyDescent="0.2"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22:31" x14ac:dyDescent="0.2"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22:31" x14ac:dyDescent="0.2"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22:31" x14ac:dyDescent="0.2"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22:31" x14ac:dyDescent="0.2">
      <c r="V87" s="3"/>
      <c r="W87" s="3"/>
      <c r="X87" s="3"/>
      <c r="Y87" s="3"/>
      <c r="Z87" s="3"/>
      <c r="AA87" s="3"/>
      <c r="AB87" s="3"/>
      <c r="AC87" s="3"/>
      <c r="AD87" s="3"/>
      <c r="AE87" s="3"/>
    </row>
  </sheetData>
  <mergeCells count="7">
    <mergeCell ref="AK7:AK8"/>
    <mergeCell ref="AE7:AE8"/>
    <mergeCell ref="AF7:AF8"/>
    <mergeCell ref="AG7:AG8"/>
    <mergeCell ref="AH7:AH8"/>
    <mergeCell ref="AI7:AI8"/>
    <mergeCell ref="AJ7:AJ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6F6F-AF15-0947-BBA4-9FDA6F88AD5F}">
  <dimension ref="C2:U28"/>
  <sheetViews>
    <sheetView zoomScale="62" workbookViewId="0">
      <selection activeCell="I20" sqref="I20:K29"/>
    </sheetView>
  </sheetViews>
  <sheetFormatPr baseColWidth="10" defaultRowHeight="16" x14ac:dyDescent="0.2"/>
  <cols>
    <col min="3" max="3" width="22" customWidth="1"/>
    <col min="4" max="4" width="16" customWidth="1"/>
    <col min="6" max="10" width="13" bestFit="1" customWidth="1"/>
    <col min="11" max="11" width="13.83203125" customWidth="1"/>
    <col min="12" max="15" width="13" bestFit="1" customWidth="1"/>
    <col min="16" max="16" width="16" customWidth="1"/>
    <col min="18" max="18" width="22.33203125" customWidth="1"/>
  </cols>
  <sheetData>
    <row r="2" spans="3:21" x14ac:dyDescent="0.2">
      <c r="C2" s="118"/>
      <c r="H2" s="15"/>
      <c r="I2" s="16" t="s">
        <v>13</v>
      </c>
      <c r="J2" s="16"/>
    </row>
    <row r="3" spans="3:21" ht="17" thickBot="1" x14ac:dyDescent="0.25">
      <c r="D3" s="117" t="s">
        <v>30</v>
      </c>
    </row>
    <row r="4" spans="3:21" ht="17" thickBot="1" x14ac:dyDescent="0.25">
      <c r="C4" s="118"/>
      <c r="E4" s="226"/>
      <c r="F4" s="64" t="s">
        <v>1</v>
      </c>
      <c r="G4" s="60" t="s">
        <v>2</v>
      </c>
      <c r="H4" s="59" t="s">
        <v>3</v>
      </c>
      <c r="I4" s="59" t="s">
        <v>4</v>
      </c>
      <c r="J4" s="59" t="s">
        <v>5</v>
      </c>
      <c r="K4" s="59" t="s">
        <v>6</v>
      </c>
      <c r="L4" s="59" t="s">
        <v>7</v>
      </c>
      <c r="M4" s="59" t="s">
        <v>8</v>
      </c>
      <c r="N4" s="59" t="s">
        <v>9</v>
      </c>
      <c r="O4" s="60" t="s">
        <v>10</v>
      </c>
    </row>
    <row r="5" spans="3:21" ht="17" thickBot="1" x14ac:dyDescent="0.25">
      <c r="E5" s="226"/>
      <c r="F5" s="124">
        <v>8.6561412944329338E-3</v>
      </c>
      <c r="G5" s="126">
        <v>4.0705978030049659E-3</v>
      </c>
      <c r="H5" s="125">
        <v>6.4340180302615586E-3</v>
      </c>
      <c r="I5" s="125">
        <v>1.863793071099739E-2</v>
      </c>
      <c r="J5" s="125">
        <v>8.7668069537164238E-3</v>
      </c>
      <c r="K5" s="125">
        <v>8.9092059378740526E-3</v>
      </c>
      <c r="L5" s="125">
        <v>1.3822425552156768E-2</v>
      </c>
      <c r="M5" s="125">
        <v>1.1638731092467438E-2</v>
      </c>
      <c r="N5" s="125">
        <v>1.9821893824798362E-2</v>
      </c>
      <c r="O5" s="126">
        <v>2.4977249115018924E-3</v>
      </c>
    </row>
    <row r="6" spans="3:21" x14ac:dyDescent="0.2">
      <c r="C6" s="118"/>
    </row>
    <row r="7" spans="3:21" ht="16" customHeight="1" x14ac:dyDescent="0.2">
      <c r="C7" s="117" t="s">
        <v>31</v>
      </c>
    </row>
    <row r="8" spans="3:21" x14ac:dyDescent="0.2">
      <c r="C8" s="118"/>
    </row>
    <row r="9" spans="3:21" x14ac:dyDescent="0.2">
      <c r="C9" s="119" t="s">
        <v>32</v>
      </c>
      <c r="E9" s="132" t="s">
        <v>1</v>
      </c>
      <c r="F9" s="132" t="s">
        <v>2</v>
      </c>
      <c r="G9" s="132" t="s">
        <v>3</v>
      </c>
      <c r="H9" s="132" t="s">
        <v>4</v>
      </c>
      <c r="I9" s="132" t="s">
        <v>5</v>
      </c>
      <c r="J9" s="132" t="s">
        <v>6</v>
      </c>
      <c r="K9" s="132" t="s">
        <v>7</v>
      </c>
      <c r="L9" s="132" t="s">
        <v>8</v>
      </c>
      <c r="M9" s="132" t="s">
        <v>9</v>
      </c>
      <c r="N9" s="132" t="s">
        <v>10</v>
      </c>
    </row>
    <row r="10" spans="3:21" x14ac:dyDescent="0.2">
      <c r="E10" s="133">
        <v>0</v>
      </c>
      <c r="F10" s="133">
        <v>4.9999999999999989E-2</v>
      </c>
      <c r="G10" s="133">
        <v>0</v>
      </c>
      <c r="H10" s="133">
        <v>0</v>
      </c>
      <c r="I10" s="133">
        <v>0</v>
      </c>
      <c r="J10" s="133">
        <v>0.19999999999999996</v>
      </c>
      <c r="K10" s="133">
        <v>0</v>
      </c>
      <c r="L10" s="133">
        <v>0</v>
      </c>
      <c r="M10" s="133">
        <v>0.54999999999999993</v>
      </c>
      <c r="N10" s="133">
        <v>0.2</v>
      </c>
    </row>
    <row r="13" spans="3:21" ht="17" thickBot="1" x14ac:dyDescent="0.25">
      <c r="C13" s="117" t="s">
        <v>33</v>
      </c>
    </row>
    <row r="14" spans="3:21" ht="17" thickBot="1" x14ac:dyDescent="0.25">
      <c r="C14" s="118"/>
      <c r="R14" s="227" t="s">
        <v>102</v>
      </c>
    </row>
    <row r="15" spans="3:21" ht="17" thickBot="1" x14ac:dyDescent="0.25">
      <c r="C15" s="119" t="s">
        <v>35</v>
      </c>
      <c r="E15" s="131">
        <f>SUMPRODUCT(F5:O5,E10:N10)</f>
        <v>1.3386957663664536E-2</v>
      </c>
      <c r="O15" s="233"/>
      <c r="P15" s="235" t="s">
        <v>26</v>
      </c>
      <c r="Q15" s="237" t="s">
        <v>19</v>
      </c>
      <c r="R15" s="239" t="s">
        <v>27</v>
      </c>
      <c r="S15" s="239" t="s">
        <v>20</v>
      </c>
      <c r="T15" s="241" t="s">
        <v>28</v>
      </c>
      <c r="U15" s="231" t="s">
        <v>21</v>
      </c>
    </row>
    <row r="16" spans="3:21" ht="17" thickBot="1" x14ac:dyDescent="0.25">
      <c r="C16" s="118"/>
      <c r="O16" s="234"/>
      <c r="P16" s="236"/>
      <c r="Q16" s="238"/>
      <c r="R16" s="240"/>
      <c r="S16" s="240"/>
      <c r="T16" s="242"/>
      <c r="U16" s="232"/>
    </row>
    <row r="17" spans="4:21" ht="17" x14ac:dyDescent="0.2">
      <c r="O17" s="54" t="s">
        <v>22</v>
      </c>
      <c r="P17" s="29"/>
      <c r="Q17" s="30" t="s">
        <v>2</v>
      </c>
      <c r="R17" s="30"/>
      <c r="S17" s="31"/>
      <c r="T17" s="32" t="s">
        <v>17</v>
      </c>
      <c r="U17" s="33">
        <v>2</v>
      </c>
    </row>
    <row r="18" spans="4:21" x14ac:dyDescent="0.2">
      <c r="D18" s="117" t="s">
        <v>36</v>
      </c>
      <c r="F18" s="66" t="s">
        <v>39</v>
      </c>
      <c r="G18" s="66"/>
      <c r="H18" s="66" t="s">
        <v>40</v>
      </c>
      <c r="O18" s="55" t="s">
        <v>23</v>
      </c>
      <c r="P18" s="34"/>
      <c r="Q18" s="35" t="s">
        <v>16</v>
      </c>
      <c r="R18" s="35" t="s">
        <v>8</v>
      </c>
      <c r="S18" s="35" t="s">
        <v>4</v>
      </c>
      <c r="T18" s="36"/>
      <c r="U18" s="37">
        <v>3</v>
      </c>
    </row>
    <row r="19" spans="4:21" ht="18" thickBot="1" x14ac:dyDescent="0.25">
      <c r="O19" s="55" t="s">
        <v>24</v>
      </c>
      <c r="P19" s="34"/>
      <c r="Q19" s="38"/>
      <c r="R19" s="65" t="s">
        <v>3</v>
      </c>
      <c r="S19" s="39" t="s">
        <v>9</v>
      </c>
      <c r="T19" s="40" t="s">
        <v>15</v>
      </c>
      <c r="U19" s="37">
        <v>3</v>
      </c>
    </row>
    <row r="20" spans="4:21" ht="17" thickBot="1" x14ac:dyDescent="0.25">
      <c r="F20" s="70">
        <f>SUM(E10:N10)</f>
        <v>0.99999999999999978</v>
      </c>
      <c r="G20" s="71" t="s">
        <v>41</v>
      </c>
      <c r="H20" s="72">
        <v>1</v>
      </c>
      <c r="I20" s="225" t="s">
        <v>47</v>
      </c>
      <c r="J20" s="225"/>
      <c r="K20" s="81"/>
      <c r="O20" s="56" t="s">
        <v>25</v>
      </c>
      <c r="P20" s="58" t="s">
        <v>29</v>
      </c>
      <c r="Q20" s="41"/>
      <c r="R20" s="42"/>
      <c r="S20" s="42"/>
      <c r="T20" s="43"/>
      <c r="U20" s="44">
        <v>2</v>
      </c>
    </row>
    <row r="21" spans="4:21" ht="17" thickBot="1" x14ac:dyDescent="0.25">
      <c r="F21" s="73"/>
      <c r="G21" s="68"/>
      <c r="H21" s="74"/>
      <c r="I21" s="225"/>
      <c r="J21" s="225"/>
      <c r="K21" s="81"/>
      <c r="O21" s="57" t="s">
        <v>21</v>
      </c>
      <c r="P21" s="45">
        <v>2</v>
      </c>
      <c r="Q21" s="46">
        <v>2</v>
      </c>
      <c r="R21" s="46">
        <v>2</v>
      </c>
      <c r="S21" s="46">
        <v>2</v>
      </c>
      <c r="T21" s="47">
        <v>2</v>
      </c>
      <c r="U21" s="48"/>
    </row>
    <row r="22" spans="4:21" x14ac:dyDescent="0.2">
      <c r="F22" s="75">
        <f>SUM(E10,J10)</f>
        <v>0.19999999999999996</v>
      </c>
      <c r="G22" s="67" t="s">
        <v>42</v>
      </c>
      <c r="H22" s="76">
        <v>0.2</v>
      </c>
      <c r="I22" s="225" t="s">
        <v>44</v>
      </c>
      <c r="J22" s="225"/>
      <c r="K22" s="81"/>
    </row>
    <row r="23" spans="4:21" x14ac:dyDescent="0.2">
      <c r="F23" s="73"/>
      <c r="G23" s="68"/>
      <c r="H23" s="74"/>
      <c r="I23" s="225"/>
      <c r="J23" s="225"/>
      <c r="K23" s="81"/>
    </row>
    <row r="24" spans="4:21" x14ac:dyDescent="0.2">
      <c r="F24" s="75">
        <f>SUM(I10,N10)</f>
        <v>0.2</v>
      </c>
      <c r="G24" s="67" t="s">
        <v>42</v>
      </c>
      <c r="H24" s="76">
        <v>0.2</v>
      </c>
      <c r="I24" s="225" t="s">
        <v>45</v>
      </c>
      <c r="J24" s="225"/>
      <c r="K24" s="81"/>
    </row>
    <row r="25" spans="4:21" x14ac:dyDescent="0.2">
      <c r="F25" s="73"/>
      <c r="G25" s="68"/>
      <c r="H25" s="74"/>
      <c r="I25" s="225"/>
      <c r="J25" s="225"/>
      <c r="K25" s="81"/>
      <c r="L25" s="82"/>
    </row>
    <row r="26" spans="4:21" x14ac:dyDescent="0.2">
      <c r="F26" s="75">
        <f>G10+M10+I10</f>
        <v>0.54999999999999993</v>
      </c>
      <c r="G26" s="67" t="s">
        <v>42</v>
      </c>
      <c r="H26" s="76">
        <v>0.15</v>
      </c>
      <c r="I26" s="225" t="s">
        <v>101</v>
      </c>
      <c r="J26" s="225"/>
      <c r="K26" s="81"/>
    </row>
    <row r="27" spans="4:21" x14ac:dyDescent="0.2">
      <c r="F27" s="73"/>
      <c r="G27" s="68"/>
      <c r="H27" s="74"/>
      <c r="I27" s="225"/>
      <c r="J27" s="225"/>
      <c r="K27" s="81"/>
    </row>
    <row r="28" spans="4:21" ht="17" thickBot="1" x14ac:dyDescent="0.25">
      <c r="F28" s="77">
        <f>F10+N10</f>
        <v>0.25</v>
      </c>
      <c r="G28" s="78" t="s">
        <v>42</v>
      </c>
      <c r="H28" s="79">
        <v>0.25</v>
      </c>
      <c r="I28" s="225" t="s">
        <v>46</v>
      </c>
      <c r="J28" s="225"/>
      <c r="K28" s="81"/>
    </row>
  </sheetData>
  <mergeCells count="7">
    <mergeCell ref="T15:T16"/>
    <mergeCell ref="U15:U16"/>
    <mergeCell ref="O15:O16"/>
    <mergeCell ref="P15:P16"/>
    <mergeCell ref="Q15:Q16"/>
    <mergeCell ref="R15:R16"/>
    <mergeCell ref="S15:S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E069-E8DF-45E9-BD6B-3BCE444F9FC2}">
  <dimension ref="A1:H27"/>
  <sheetViews>
    <sheetView showGridLines="0" topLeftCell="A5" workbookViewId="0">
      <selection activeCell="I29" sqref="I29"/>
    </sheetView>
  </sheetViews>
  <sheetFormatPr baseColWidth="10" defaultRowHeight="16" x14ac:dyDescent="0.2"/>
  <cols>
    <col min="1" max="1" width="2.1640625" customWidth="1"/>
    <col min="2" max="2" width="6.1640625" bestFit="1" customWidth="1"/>
    <col min="3" max="3" width="8" bestFit="1" customWidth="1"/>
    <col min="4" max="4" width="5.83203125" bestFit="1" customWidth="1"/>
    <col min="5" max="5" width="12.83203125" bestFit="1" customWidth="1"/>
    <col min="6" max="8" width="12.1640625" bestFit="1" customWidth="1"/>
  </cols>
  <sheetData>
    <row r="1" spans="1:8" x14ac:dyDescent="0.2">
      <c r="A1" s="83" t="s">
        <v>81</v>
      </c>
    </row>
    <row r="2" spans="1:8" x14ac:dyDescent="0.2">
      <c r="A2" s="83" t="s">
        <v>48</v>
      </c>
    </row>
    <row r="3" spans="1:8" x14ac:dyDescent="0.2">
      <c r="A3" s="83" t="s">
        <v>82</v>
      </c>
    </row>
    <row r="6" spans="1:8" ht="17" thickBot="1" x14ac:dyDescent="0.25">
      <c r="A6" t="s">
        <v>49</v>
      </c>
    </row>
    <row r="7" spans="1:8" x14ac:dyDescent="0.2">
      <c r="B7" s="86"/>
      <c r="C7" s="86"/>
      <c r="D7" s="86" t="s">
        <v>52</v>
      </c>
      <c r="E7" s="86" t="s">
        <v>54</v>
      </c>
      <c r="F7" s="86" t="s">
        <v>56</v>
      </c>
      <c r="G7" s="86" t="s">
        <v>58</v>
      </c>
      <c r="H7" s="86" t="s">
        <v>58</v>
      </c>
    </row>
    <row r="8" spans="1:8" ht="17" thickBot="1" x14ac:dyDescent="0.25">
      <c r="B8" s="87" t="s">
        <v>50</v>
      </c>
      <c r="C8" s="87" t="s">
        <v>51</v>
      </c>
      <c r="D8" s="87" t="s">
        <v>53</v>
      </c>
      <c r="E8" s="87" t="s">
        <v>55</v>
      </c>
      <c r="F8" s="87" t="s">
        <v>57</v>
      </c>
      <c r="G8" s="87" t="s">
        <v>59</v>
      </c>
      <c r="H8" s="87" t="s">
        <v>60</v>
      </c>
    </row>
    <row r="9" spans="1:8" x14ac:dyDescent="0.2">
      <c r="B9" s="84" t="s">
        <v>66</v>
      </c>
      <c r="C9" s="88" t="s">
        <v>1</v>
      </c>
      <c r="D9" s="84">
        <v>0</v>
      </c>
      <c r="E9" s="84">
        <v>-2.5306464344111886E-4</v>
      </c>
      <c r="F9" s="84">
        <v>8.6561412944329338E-3</v>
      </c>
      <c r="G9" s="84">
        <v>2.5306464344111886E-4</v>
      </c>
      <c r="H9" s="84">
        <v>1E+30</v>
      </c>
    </row>
    <row r="10" spans="1:8" x14ac:dyDescent="0.2">
      <c r="B10" s="84" t="s">
        <v>67</v>
      </c>
      <c r="C10" s="88" t="s">
        <v>2</v>
      </c>
      <c r="D10" s="84">
        <v>4.9999999999999989E-2</v>
      </c>
      <c r="E10" s="84">
        <v>0</v>
      </c>
      <c r="F10" s="84">
        <v>4.0705978030049651E-3</v>
      </c>
      <c r="G10" s="84">
        <v>9.482213979578864E-3</v>
      </c>
      <c r="H10" s="84">
        <v>1.5728728915030705E-3</v>
      </c>
    </row>
    <row r="11" spans="1:8" x14ac:dyDescent="0.2">
      <c r="B11" s="84" t="s">
        <v>68</v>
      </c>
      <c r="C11" s="88" t="s">
        <v>3</v>
      </c>
      <c r="D11" s="84">
        <v>0</v>
      </c>
      <c r="E11" s="84">
        <v>-1.3387875794536805E-2</v>
      </c>
      <c r="F11" s="84">
        <v>6.4340180302615568E-3</v>
      </c>
      <c r="G11" s="84">
        <v>1.3387875794536805E-2</v>
      </c>
      <c r="H11" s="84">
        <v>1E+30</v>
      </c>
    </row>
    <row r="12" spans="1:8" x14ac:dyDescent="0.2">
      <c r="B12" s="84" t="s">
        <v>69</v>
      </c>
      <c r="C12" s="88" t="s">
        <v>4</v>
      </c>
      <c r="D12" s="84">
        <v>0</v>
      </c>
      <c r="E12" s="84">
        <v>-1.1839631138009718E-3</v>
      </c>
      <c r="F12" s="84">
        <v>1.863793071099739E-2</v>
      </c>
      <c r="G12" s="84">
        <v>1.1839631138009718E-3</v>
      </c>
      <c r="H12" s="84">
        <v>1E+30</v>
      </c>
    </row>
    <row r="13" spans="1:8" x14ac:dyDescent="0.2">
      <c r="B13" s="84" t="s">
        <v>70</v>
      </c>
      <c r="C13" s="88" t="s">
        <v>5</v>
      </c>
      <c r="D13" s="84">
        <v>0</v>
      </c>
      <c r="E13" s="84">
        <v>-9.482213979578864E-3</v>
      </c>
      <c r="F13" s="84">
        <v>8.7668069537164273E-3</v>
      </c>
      <c r="G13" s="84">
        <v>9.482213979578864E-3</v>
      </c>
      <c r="H13" s="84">
        <v>1E+30</v>
      </c>
    </row>
    <row r="14" spans="1:8" x14ac:dyDescent="0.2">
      <c r="B14" s="84" t="s">
        <v>71</v>
      </c>
      <c r="C14" s="88" t="s">
        <v>6</v>
      </c>
      <c r="D14" s="84">
        <v>0.19999999999999996</v>
      </c>
      <c r="E14" s="84">
        <v>0</v>
      </c>
      <c r="F14" s="84">
        <v>8.9092059378740526E-3</v>
      </c>
      <c r="G14" s="84">
        <v>1.0912687886924309E-2</v>
      </c>
      <c r="H14" s="84">
        <v>2.5306464344111886E-4</v>
      </c>
    </row>
    <row r="15" spans="1:8" x14ac:dyDescent="0.2">
      <c r="B15" s="84" t="s">
        <v>72</v>
      </c>
      <c r="C15" s="88" t="s">
        <v>7</v>
      </c>
      <c r="D15" s="84">
        <v>0</v>
      </c>
      <c r="E15" s="84">
        <v>-5.9994682726415907E-3</v>
      </c>
      <c r="F15" s="84">
        <v>1.3822425552156771E-2</v>
      </c>
      <c r="G15" s="84">
        <v>5.9994682726415907E-3</v>
      </c>
      <c r="H15" s="84">
        <v>1E+30</v>
      </c>
    </row>
    <row r="16" spans="1:8" x14ac:dyDescent="0.2">
      <c r="B16" s="84" t="s">
        <v>73</v>
      </c>
      <c r="C16" s="88" t="s">
        <v>8</v>
      </c>
      <c r="D16" s="84">
        <v>0</v>
      </c>
      <c r="E16" s="84">
        <v>-8.1831627323309258E-3</v>
      </c>
      <c r="F16" s="84">
        <v>1.1638731092467436E-2</v>
      </c>
      <c r="G16" s="84">
        <v>8.1831627323309258E-3</v>
      </c>
      <c r="H16" s="84">
        <v>1E+30</v>
      </c>
    </row>
    <row r="17" spans="1:8" x14ac:dyDescent="0.2">
      <c r="B17" s="84" t="s">
        <v>74</v>
      </c>
      <c r="C17" s="88" t="s">
        <v>9</v>
      </c>
      <c r="D17" s="84">
        <v>0.55000000000000004</v>
      </c>
      <c r="E17" s="84">
        <v>0</v>
      </c>
      <c r="F17" s="84">
        <v>1.9821893824798362E-2</v>
      </c>
      <c r="G17" s="84">
        <v>1E+30</v>
      </c>
      <c r="H17" s="84">
        <v>1.1839631138009718E-3</v>
      </c>
    </row>
    <row r="18" spans="1:8" ht="17" thickBot="1" x14ac:dyDescent="0.25">
      <c r="B18" s="85" t="s">
        <v>75</v>
      </c>
      <c r="C18" s="89" t="s">
        <v>10</v>
      </c>
      <c r="D18" s="85">
        <v>0.2</v>
      </c>
      <c r="E18" s="85">
        <v>0</v>
      </c>
      <c r="F18" s="85">
        <v>2.4977249115018946E-3</v>
      </c>
      <c r="G18" s="85">
        <v>1.5728728915030705E-3</v>
      </c>
      <c r="H18" s="85">
        <v>9.482213979578864E-3</v>
      </c>
    </row>
    <row r="20" spans="1:8" ht="17" thickBot="1" x14ac:dyDescent="0.25">
      <c r="A20" t="s">
        <v>61</v>
      </c>
    </row>
    <row r="21" spans="1:8" x14ac:dyDescent="0.2">
      <c r="B21" s="86"/>
      <c r="C21" s="86"/>
      <c r="D21" s="86" t="s">
        <v>52</v>
      </c>
      <c r="E21" s="86" t="s">
        <v>62</v>
      </c>
      <c r="F21" s="86" t="s">
        <v>64</v>
      </c>
      <c r="G21" s="86" t="s">
        <v>58</v>
      </c>
      <c r="H21" s="86" t="s">
        <v>58</v>
      </c>
    </row>
    <row r="22" spans="1:8" ht="17" thickBot="1" x14ac:dyDescent="0.25">
      <c r="B22" s="87" t="s">
        <v>50</v>
      </c>
      <c r="C22" s="87" t="s">
        <v>51</v>
      </c>
      <c r="D22" s="87" t="s">
        <v>53</v>
      </c>
      <c r="E22" s="87" t="s">
        <v>63</v>
      </c>
      <c r="F22" s="87" t="s">
        <v>65</v>
      </c>
      <c r="G22" s="87" t="s">
        <v>59</v>
      </c>
      <c r="H22" s="87" t="s">
        <v>60</v>
      </c>
    </row>
    <row r="23" spans="1:8" x14ac:dyDescent="0.2">
      <c r="B23" s="84" t="s">
        <v>76</v>
      </c>
      <c r="C23" s="84" t="s">
        <v>39</v>
      </c>
      <c r="D23" s="84">
        <v>1</v>
      </c>
      <c r="E23" s="84">
        <v>1.9821893824798362E-2</v>
      </c>
      <c r="F23" s="84">
        <v>1</v>
      </c>
      <c r="G23" s="84">
        <v>1E+30</v>
      </c>
      <c r="H23" s="84">
        <v>0.35000000000000009</v>
      </c>
    </row>
    <row r="24" spans="1:8" x14ac:dyDescent="0.2">
      <c r="B24" s="84" t="s">
        <v>77</v>
      </c>
      <c r="C24" s="84" t="s">
        <v>39</v>
      </c>
      <c r="D24" s="84">
        <v>0.19999999999999996</v>
      </c>
      <c r="E24" s="84">
        <v>-1.0912687886924309E-2</v>
      </c>
      <c r="F24" s="84">
        <v>0.2</v>
      </c>
      <c r="G24" s="84">
        <v>0.35000000000000009</v>
      </c>
      <c r="H24" s="84">
        <v>0.19999999999999996</v>
      </c>
    </row>
    <row r="25" spans="1:8" x14ac:dyDescent="0.2">
      <c r="B25" s="84" t="s">
        <v>78</v>
      </c>
      <c r="C25" s="84" t="s">
        <v>39</v>
      </c>
      <c r="D25" s="84">
        <v>0.2</v>
      </c>
      <c r="E25" s="84">
        <v>-1.5728728915030705E-3</v>
      </c>
      <c r="F25" s="84">
        <v>0.2</v>
      </c>
      <c r="G25" s="84">
        <v>4.9999999999999989E-2</v>
      </c>
      <c r="H25" s="84">
        <v>0.2</v>
      </c>
    </row>
    <row r="26" spans="1:8" x14ac:dyDescent="0.2">
      <c r="B26" s="84" t="s">
        <v>79</v>
      </c>
      <c r="C26" s="84" t="s">
        <v>39</v>
      </c>
      <c r="D26" s="84">
        <v>0.55000000000000004</v>
      </c>
      <c r="E26" s="84">
        <v>0</v>
      </c>
      <c r="F26" s="84">
        <v>0.2</v>
      </c>
      <c r="G26" s="84">
        <v>0.35000000000000009</v>
      </c>
      <c r="H26" s="84">
        <v>1E+30</v>
      </c>
    </row>
    <row r="27" spans="1:8" ht="17" thickBot="1" x14ac:dyDescent="0.25">
      <c r="B27" s="85" t="s">
        <v>80</v>
      </c>
      <c r="C27" s="85" t="s">
        <v>39</v>
      </c>
      <c r="D27" s="85">
        <v>0.25</v>
      </c>
      <c r="E27" s="85">
        <v>-1.5751296021793398E-2</v>
      </c>
      <c r="F27" s="85">
        <v>0.25</v>
      </c>
      <c r="G27" s="85">
        <v>0.35000000000000009</v>
      </c>
      <c r="H27" s="85">
        <v>4.9999999999999989E-2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6FB2-6348-444E-A007-DC4A38F619F2}">
  <dimension ref="A1:R30"/>
  <sheetViews>
    <sheetView zoomScale="75" workbookViewId="0">
      <selection activeCell="O60" sqref="O60"/>
    </sheetView>
  </sheetViews>
  <sheetFormatPr baseColWidth="10" defaultRowHeight="16" x14ac:dyDescent="0.2"/>
  <cols>
    <col min="2" max="2" width="22.5" customWidth="1"/>
    <col min="5" max="5" width="12.6640625" bestFit="1" customWidth="1"/>
    <col min="6" max="6" width="17" customWidth="1"/>
    <col min="7" max="10" width="12.6640625" bestFit="1" customWidth="1"/>
    <col min="11" max="11" width="16" customWidth="1"/>
    <col min="12" max="12" width="15.1640625" customWidth="1"/>
    <col min="13" max="13" width="17.1640625" customWidth="1"/>
    <col min="14" max="14" width="14.33203125" customWidth="1"/>
    <col min="15" max="15" width="18.1640625" bestFit="1" customWidth="1"/>
    <col min="16" max="16" width="13.33203125" customWidth="1"/>
    <col min="17" max="17" width="17" customWidth="1"/>
    <col min="18" max="18" width="14.83203125" customWidth="1"/>
    <col min="19" max="19" width="18" customWidth="1"/>
    <col min="20" max="20" width="14.6640625" customWidth="1"/>
    <col min="21" max="21" width="18.1640625" customWidth="1"/>
  </cols>
  <sheetData>
    <row r="1" spans="1:14" x14ac:dyDescent="0.2">
      <c r="A1" s="228"/>
    </row>
    <row r="3" spans="1:14" ht="17" thickBot="1" x14ac:dyDescent="0.25"/>
    <row r="4" spans="1:14" ht="16" customHeight="1" x14ac:dyDescent="0.2">
      <c r="B4" s="117" t="s">
        <v>30</v>
      </c>
      <c r="D4" s="121" t="s">
        <v>37</v>
      </c>
      <c r="E4" s="134" t="s">
        <v>1</v>
      </c>
      <c r="F4" s="134" t="s">
        <v>2</v>
      </c>
      <c r="G4" s="134" t="s">
        <v>3</v>
      </c>
      <c r="H4" s="134" t="s">
        <v>4</v>
      </c>
      <c r="I4" s="134" t="s">
        <v>5</v>
      </c>
      <c r="J4" s="134" t="s">
        <v>6</v>
      </c>
      <c r="K4" s="134" t="s">
        <v>7</v>
      </c>
      <c r="L4" s="134" t="s">
        <v>8</v>
      </c>
      <c r="M4" s="134" t="s">
        <v>9</v>
      </c>
      <c r="N4" s="135" t="s">
        <v>10</v>
      </c>
    </row>
    <row r="5" spans="1:14" ht="17" thickBot="1" x14ac:dyDescent="0.25">
      <c r="B5" s="118"/>
      <c r="D5" s="122" t="s">
        <v>38</v>
      </c>
      <c r="E5" s="136">
        <v>8.6561412944329338E-3</v>
      </c>
      <c r="F5" s="136">
        <v>4.0705978030049659E-3</v>
      </c>
      <c r="G5" s="136">
        <v>6.4340180302615586E-3</v>
      </c>
      <c r="H5" s="136">
        <v>1.863793071099739E-2</v>
      </c>
      <c r="I5" s="136">
        <v>8.7668069537164238E-3</v>
      </c>
      <c r="J5" s="136">
        <v>8.9092059378740526E-3</v>
      </c>
      <c r="K5" s="136">
        <v>1.3822425552156768E-2</v>
      </c>
      <c r="L5" s="136">
        <v>1.1638731092467438E-2</v>
      </c>
      <c r="M5" s="136">
        <v>1.9821893824798362E-2</v>
      </c>
      <c r="N5" s="137">
        <v>2.4977249115018924E-3</v>
      </c>
    </row>
    <row r="6" spans="1:14" x14ac:dyDescent="0.2">
      <c r="B6" s="117" t="s">
        <v>31</v>
      </c>
    </row>
    <row r="7" spans="1:14" x14ac:dyDescent="0.2">
      <c r="B7" s="118"/>
    </row>
    <row r="8" spans="1:14" ht="18" customHeight="1" x14ac:dyDescent="0.2">
      <c r="B8" s="119" t="s">
        <v>83</v>
      </c>
      <c r="E8" s="129" t="s">
        <v>1</v>
      </c>
      <c r="F8" s="129" t="s">
        <v>2</v>
      </c>
      <c r="G8" s="129" t="s">
        <v>3</v>
      </c>
      <c r="H8" s="129" t="s">
        <v>4</v>
      </c>
      <c r="I8" s="129" t="s">
        <v>5</v>
      </c>
      <c r="J8" s="129" t="s">
        <v>6</v>
      </c>
      <c r="K8" s="129" t="s">
        <v>7</v>
      </c>
      <c r="L8" s="129" t="s">
        <v>8</v>
      </c>
      <c r="M8" s="129" t="s">
        <v>9</v>
      </c>
      <c r="N8" s="129" t="s">
        <v>10</v>
      </c>
    </row>
    <row r="9" spans="1:14" x14ac:dyDescent="0.2">
      <c r="B9" s="118"/>
      <c r="E9" s="107">
        <v>0</v>
      </c>
      <c r="F9" s="107">
        <v>1</v>
      </c>
      <c r="G9" s="107">
        <v>0</v>
      </c>
      <c r="H9" s="107">
        <v>1</v>
      </c>
      <c r="I9" s="107">
        <v>1</v>
      </c>
      <c r="J9" s="107">
        <v>1</v>
      </c>
      <c r="K9" s="107">
        <v>1</v>
      </c>
      <c r="L9" s="107">
        <v>1</v>
      </c>
      <c r="M9" s="107">
        <v>1</v>
      </c>
      <c r="N9" s="107">
        <v>1</v>
      </c>
    </row>
    <row r="10" spans="1:14" x14ac:dyDescent="0.2">
      <c r="B10" s="118"/>
    </row>
    <row r="11" spans="1:14" x14ac:dyDescent="0.2">
      <c r="B11" s="117" t="s">
        <v>33</v>
      </c>
    </row>
    <row r="12" spans="1:14" ht="17" thickBot="1" x14ac:dyDescent="0.25">
      <c r="B12" s="118"/>
    </row>
    <row r="13" spans="1:14" ht="17" thickBot="1" x14ac:dyDescent="0.25">
      <c r="B13" s="119" t="s">
        <v>35</v>
      </c>
      <c r="E13" s="130">
        <f>SUMPRODUCT(E5:N5,E9:N9)</f>
        <v>8.8165316786517289E-2</v>
      </c>
    </row>
    <row r="14" spans="1:14" x14ac:dyDescent="0.2">
      <c r="B14" s="118"/>
    </row>
    <row r="15" spans="1:14" x14ac:dyDescent="0.2">
      <c r="B15" s="118"/>
    </row>
    <row r="16" spans="1:14" x14ac:dyDescent="0.2">
      <c r="B16" s="117" t="s">
        <v>103</v>
      </c>
    </row>
    <row r="18" spans="3:18" x14ac:dyDescent="0.2">
      <c r="C18" s="127">
        <f>SUM(E9:N9)</f>
        <v>8</v>
      </c>
      <c r="D18" s="127" t="s">
        <v>41</v>
      </c>
      <c r="E18" s="127">
        <v>8</v>
      </c>
      <c r="F18" s="1" t="s">
        <v>104</v>
      </c>
      <c r="G18" s="1"/>
    </row>
    <row r="19" spans="3:18" x14ac:dyDescent="0.2">
      <c r="C19" s="128"/>
      <c r="D19" s="128"/>
      <c r="E19" s="128"/>
      <c r="F19" s="1"/>
      <c r="G19" s="1"/>
    </row>
    <row r="20" spans="3:18" x14ac:dyDescent="0.2">
      <c r="C20" s="127">
        <f>E9+J9</f>
        <v>1</v>
      </c>
      <c r="D20" s="67" t="s">
        <v>42</v>
      </c>
      <c r="E20" s="127">
        <v>1</v>
      </c>
      <c r="F20" s="1" t="s">
        <v>105</v>
      </c>
      <c r="G20" s="1"/>
      <c r="H20" s="82"/>
    </row>
    <row r="21" spans="3:18" x14ac:dyDescent="0.2">
      <c r="C21" s="127">
        <f>F9+K9</f>
        <v>2</v>
      </c>
      <c r="D21" s="67" t="s">
        <v>42</v>
      </c>
      <c r="E21" s="127">
        <v>1</v>
      </c>
      <c r="F21" s="1" t="s">
        <v>106</v>
      </c>
      <c r="G21" s="1"/>
      <c r="H21" s="82"/>
    </row>
    <row r="22" spans="3:18" ht="17" thickBot="1" x14ac:dyDescent="0.25">
      <c r="C22" s="127">
        <f>G9+L9</f>
        <v>1</v>
      </c>
      <c r="D22" s="67" t="s">
        <v>42</v>
      </c>
      <c r="E22" s="127">
        <v>1</v>
      </c>
      <c r="F22" s="1" t="s">
        <v>107</v>
      </c>
      <c r="G22" s="1"/>
      <c r="H22" s="82"/>
    </row>
    <row r="23" spans="3:18" ht="17" thickBot="1" x14ac:dyDescent="0.25">
      <c r="C23" s="127">
        <f>H9+M9</f>
        <v>2</v>
      </c>
      <c r="D23" s="67" t="s">
        <v>42</v>
      </c>
      <c r="E23" s="127">
        <v>1</v>
      </c>
      <c r="F23" s="1" t="s">
        <v>108</v>
      </c>
      <c r="G23" s="1"/>
      <c r="H23" s="82"/>
      <c r="O23" s="227" t="s">
        <v>102</v>
      </c>
    </row>
    <row r="24" spans="3:18" ht="34" x14ac:dyDescent="0.2">
      <c r="C24" s="127">
        <f>I9+N9</f>
        <v>2</v>
      </c>
      <c r="D24" s="67" t="s">
        <v>42</v>
      </c>
      <c r="E24" s="127">
        <v>1</v>
      </c>
      <c r="F24" s="1" t="s">
        <v>109</v>
      </c>
      <c r="G24" s="1"/>
      <c r="H24" s="82"/>
      <c r="L24" s="243"/>
      <c r="M24" s="245" t="s">
        <v>26</v>
      </c>
      <c r="N24" s="90" t="s">
        <v>19</v>
      </c>
      <c r="O24" s="91" t="s">
        <v>27</v>
      </c>
      <c r="P24" s="91" t="s">
        <v>20</v>
      </c>
      <c r="Q24" s="92" t="s">
        <v>28</v>
      </c>
      <c r="R24" s="93" t="s">
        <v>21</v>
      </c>
    </row>
    <row r="25" spans="3:18" ht="17" thickBot="1" x14ac:dyDescent="0.25">
      <c r="C25" s="128"/>
      <c r="D25" s="128"/>
      <c r="E25" s="128"/>
      <c r="F25" s="1"/>
      <c r="G25" s="1"/>
      <c r="H25" s="82"/>
      <c r="L25" s="244"/>
      <c r="M25" s="246"/>
      <c r="N25" s="94"/>
      <c r="O25" s="95"/>
      <c r="P25" s="95"/>
      <c r="Q25" s="96"/>
      <c r="R25" s="97"/>
    </row>
    <row r="26" spans="3:18" ht="17" x14ac:dyDescent="0.2">
      <c r="C26" s="127">
        <f>F9+N9</f>
        <v>2</v>
      </c>
      <c r="D26" s="67" t="s">
        <v>42</v>
      </c>
      <c r="E26" s="127">
        <v>2</v>
      </c>
      <c r="F26" s="1" t="s">
        <v>110</v>
      </c>
      <c r="G26" s="1"/>
      <c r="H26" s="82"/>
      <c r="L26" s="98" t="s">
        <v>22</v>
      </c>
      <c r="M26" s="99"/>
      <c r="N26" s="100" t="s">
        <v>2</v>
      </c>
      <c r="O26" s="100"/>
      <c r="P26" s="101"/>
      <c r="Q26" s="102" t="s">
        <v>17</v>
      </c>
      <c r="R26" s="33">
        <v>2</v>
      </c>
    </row>
    <row r="27" spans="3:18" x14ac:dyDescent="0.2">
      <c r="C27" s="128"/>
      <c r="D27" s="128"/>
      <c r="E27" s="128"/>
      <c r="H27" s="82"/>
      <c r="L27" s="103" t="s">
        <v>23</v>
      </c>
      <c r="M27" s="104"/>
      <c r="N27" s="105" t="s">
        <v>16</v>
      </c>
      <c r="O27" s="105" t="s">
        <v>8</v>
      </c>
      <c r="P27" s="105" t="s">
        <v>4</v>
      </c>
      <c r="Q27" s="106"/>
      <c r="R27" s="37">
        <v>3</v>
      </c>
    </row>
    <row r="28" spans="3:18" ht="17" x14ac:dyDescent="0.2">
      <c r="C28" s="127">
        <f>G9+I9</f>
        <v>1</v>
      </c>
      <c r="D28" s="67" t="s">
        <v>84</v>
      </c>
      <c r="E28" s="127">
        <v>2</v>
      </c>
      <c r="F28" s="229" t="s">
        <v>111</v>
      </c>
      <c r="H28" s="82"/>
      <c r="L28" s="103" t="s">
        <v>24</v>
      </c>
      <c r="M28" s="104"/>
      <c r="N28" s="107"/>
      <c r="O28" s="108" t="s">
        <v>3</v>
      </c>
      <c r="P28" s="109" t="s">
        <v>9</v>
      </c>
      <c r="Q28" s="110" t="s">
        <v>15</v>
      </c>
      <c r="R28" s="37">
        <v>3</v>
      </c>
    </row>
    <row r="29" spans="3:18" ht="17" thickBot="1" x14ac:dyDescent="0.25">
      <c r="C29" s="128"/>
      <c r="D29" s="128"/>
      <c r="E29" s="128"/>
      <c r="L29" s="111" t="s">
        <v>25</v>
      </c>
      <c r="M29" s="112" t="s">
        <v>29</v>
      </c>
      <c r="N29" s="113"/>
      <c r="O29" s="114"/>
      <c r="P29" s="114"/>
      <c r="Q29" s="115"/>
      <c r="R29" s="44">
        <v>2</v>
      </c>
    </row>
    <row r="30" spans="3:18" ht="17" thickBot="1" x14ac:dyDescent="0.25">
      <c r="C30" s="127">
        <f>E9</f>
        <v>0</v>
      </c>
      <c r="D30" s="127" t="s">
        <v>84</v>
      </c>
      <c r="E30" s="127">
        <v>1</v>
      </c>
      <c r="F30" s="229" t="s">
        <v>112</v>
      </c>
      <c r="L30" s="116" t="s">
        <v>21</v>
      </c>
      <c r="M30" s="45">
        <v>2</v>
      </c>
      <c r="N30" s="46">
        <v>2</v>
      </c>
      <c r="O30" s="46">
        <v>2</v>
      </c>
      <c r="P30" s="46">
        <v>2</v>
      </c>
      <c r="Q30" s="47">
        <v>2</v>
      </c>
      <c r="R30" s="48"/>
    </row>
  </sheetData>
  <mergeCells count="2">
    <mergeCell ref="L24:L25"/>
    <mergeCell ref="M24:M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43AD-3563-4E6A-B1E9-AA7BB416F69B}">
  <dimension ref="C2:Q71"/>
  <sheetViews>
    <sheetView zoomScale="41" workbookViewId="0">
      <selection activeCell="J73" sqref="J73"/>
    </sheetView>
  </sheetViews>
  <sheetFormatPr baseColWidth="10" defaultRowHeight="16" x14ac:dyDescent="0.2"/>
  <cols>
    <col min="3" max="3" width="35.1640625" customWidth="1"/>
    <col min="4" max="4" width="12.83203125" customWidth="1"/>
    <col min="5" max="5" width="15.1640625" customWidth="1"/>
    <col min="6" max="7" width="11.33203125" bestFit="1" customWidth="1"/>
    <col min="8" max="8" width="14" bestFit="1" customWidth="1"/>
    <col min="9" max="9" width="11.33203125" bestFit="1" customWidth="1"/>
    <col min="10" max="10" width="14.5" bestFit="1" customWidth="1"/>
    <col min="11" max="12" width="11.33203125" bestFit="1" customWidth="1"/>
    <col min="13" max="13" width="14.33203125" bestFit="1" customWidth="1"/>
    <col min="14" max="15" width="11.33203125" bestFit="1" customWidth="1"/>
  </cols>
  <sheetData>
    <row r="2" spans="3:15" ht="17" thickBot="1" x14ac:dyDescent="0.25"/>
    <row r="3" spans="3:15" x14ac:dyDescent="0.2">
      <c r="C3" s="181" t="s">
        <v>30</v>
      </c>
      <c r="E3" s="121" t="s">
        <v>37</v>
      </c>
      <c r="F3" s="120" t="s">
        <v>1</v>
      </c>
      <c r="G3" s="120" t="s">
        <v>2</v>
      </c>
      <c r="H3" s="120" t="s">
        <v>3</v>
      </c>
      <c r="I3" s="120" t="s">
        <v>4</v>
      </c>
      <c r="J3" s="120" t="s">
        <v>5</v>
      </c>
      <c r="K3" s="120" t="s">
        <v>6</v>
      </c>
      <c r="L3" s="120" t="s">
        <v>7</v>
      </c>
      <c r="M3" s="120" t="s">
        <v>8</v>
      </c>
      <c r="N3" s="120" t="s">
        <v>9</v>
      </c>
      <c r="O3" s="120" t="s">
        <v>10</v>
      </c>
    </row>
    <row r="4" spans="3:15" ht="17" thickBot="1" x14ac:dyDescent="0.25">
      <c r="C4" s="181" t="s">
        <v>31</v>
      </c>
      <c r="E4" s="122" t="s">
        <v>38</v>
      </c>
      <c r="F4" s="123">
        <v>8.6561412944329303E-3</v>
      </c>
      <c r="G4" s="123">
        <v>4.0705978030049659E-3</v>
      </c>
      <c r="H4" s="123">
        <v>6.4340180302615586E-3</v>
      </c>
      <c r="I4" s="123">
        <v>1.863793071099739E-2</v>
      </c>
      <c r="J4" s="123">
        <v>8.7668069537164238E-3</v>
      </c>
      <c r="K4" s="123">
        <v>8.9092059378740526E-3</v>
      </c>
      <c r="L4" s="123">
        <v>1.3822425552156768E-2</v>
      </c>
      <c r="M4" s="123">
        <v>1.1638731092467438E-2</v>
      </c>
      <c r="N4" s="123">
        <v>1.9821893824798362E-2</v>
      </c>
      <c r="O4" s="123">
        <v>2.4977249115018898E-3</v>
      </c>
    </row>
    <row r="6" spans="3:15" ht="17" thickBot="1" x14ac:dyDescent="0.25"/>
    <row r="7" spans="3:15" ht="17" thickBot="1" x14ac:dyDescent="0.25">
      <c r="E7" s="139" t="s">
        <v>85</v>
      </c>
      <c r="F7" s="142" t="s">
        <v>1</v>
      </c>
      <c r="G7" s="142" t="s">
        <v>2</v>
      </c>
      <c r="H7" s="142" t="s">
        <v>3</v>
      </c>
      <c r="I7" s="142" t="s">
        <v>4</v>
      </c>
      <c r="J7" s="142" t="s">
        <v>5</v>
      </c>
      <c r="K7" s="142" t="s">
        <v>6</v>
      </c>
      <c r="L7" s="142" t="s">
        <v>7</v>
      </c>
      <c r="M7" s="142" t="s">
        <v>8</v>
      </c>
      <c r="N7" s="142" t="s">
        <v>9</v>
      </c>
      <c r="O7" s="143" t="s">
        <v>10</v>
      </c>
    </row>
    <row r="8" spans="3:15" x14ac:dyDescent="0.2">
      <c r="E8" s="140" t="s">
        <v>1</v>
      </c>
      <c r="F8" s="3">
        <f>VARP('Section 1 Preliminary work'!$S$5:$S$40)</f>
        <v>7.1058187404577401E-3</v>
      </c>
      <c r="G8" s="3">
        <v>-1.0142690578526522E-4</v>
      </c>
      <c r="H8" s="3">
        <v>1.3658063070858017E-3</v>
      </c>
      <c r="I8" s="3">
        <v>-1.1625708689807644E-3</v>
      </c>
      <c r="J8" s="3">
        <v>9.8898753175639248E-5</v>
      </c>
      <c r="K8" s="3">
        <v>6.3490481764487787E-3</v>
      </c>
      <c r="L8" s="3">
        <v>1.5500416968892313E-3</v>
      </c>
      <c r="M8" s="3">
        <v>8.6015932448711132E-4</v>
      </c>
      <c r="N8" s="3">
        <v>-8.1406523390941267E-4</v>
      </c>
      <c r="O8" s="24">
        <v>5.8724521242770045E-4</v>
      </c>
    </row>
    <row r="9" spans="3:15" x14ac:dyDescent="0.2">
      <c r="E9" s="140" t="s">
        <v>2</v>
      </c>
      <c r="F9" s="3">
        <v>-1.0142690578526522E-4</v>
      </c>
      <c r="G9" s="3">
        <f>VARP('Section 1 Preliminary work'!$T$5:$T$40)</f>
        <v>2.6603190547535662E-3</v>
      </c>
      <c r="H9" s="3">
        <v>5.5921766518770091E-4</v>
      </c>
      <c r="I9" s="3">
        <v>1.9029818626137968E-4</v>
      </c>
      <c r="J9" s="3">
        <v>9.0395255505398126E-4</v>
      </c>
      <c r="K9" s="3">
        <v>2.6036598984969925E-4</v>
      </c>
      <c r="L9" s="3">
        <v>1.7951239321164015E-3</v>
      </c>
      <c r="M9" s="3">
        <v>1.1997617544074362E-3</v>
      </c>
      <c r="N9" s="3">
        <v>1.67424937975946E-3</v>
      </c>
      <c r="O9" s="24">
        <v>1.3120089032314577E-3</v>
      </c>
    </row>
    <row r="10" spans="3:15" x14ac:dyDescent="0.2">
      <c r="E10" s="140" t="s">
        <v>3</v>
      </c>
      <c r="F10" s="3">
        <v>1.3658063070858017E-3</v>
      </c>
      <c r="G10" s="3">
        <v>5.5921766518770091E-4</v>
      </c>
      <c r="H10" s="3">
        <f>VARP('Section 1 Preliminary work'!$U$5:$U$40)</f>
        <v>4.9456794415290144E-3</v>
      </c>
      <c r="I10" s="3">
        <v>2.4770769055627016E-4</v>
      </c>
      <c r="J10" s="3">
        <v>3.20024520638665E-3</v>
      </c>
      <c r="K10" s="3">
        <v>6.7720573255998268E-4</v>
      </c>
      <c r="L10" s="3">
        <v>2.4112110446242534E-3</v>
      </c>
      <c r="M10" s="3">
        <v>3.381323482355546E-3</v>
      </c>
      <c r="N10" s="3">
        <v>1.0916259559891064E-3</v>
      </c>
      <c r="O10" s="24">
        <v>1.0142751682587969E-3</v>
      </c>
    </row>
    <row r="11" spans="3:15" x14ac:dyDescent="0.2">
      <c r="E11" s="140" t="s">
        <v>4</v>
      </c>
      <c r="F11" s="3">
        <v>-1.1625708689807644E-3</v>
      </c>
      <c r="G11" s="3">
        <v>1.9029818626137968E-4</v>
      </c>
      <c r="H11" s="3">
        <v>2.4770769055627016E-4</v>
      </c>
      <c r="I11" s="3">
        <f>VARP('Section 1 Preliminary work'!$V$5:$V$40)</f>
        <v>4.4240776459186721E-3</v>
      </c>
      <c r="J11" s="3">
        <v>2.5590208416740388E-6</v>
      </c>
      <c r="K11" s="3">
        <v>-8.4990609843955478E-4</v>
      </c>
      <c r="L11" s="3">
        <v>8.9825118369886472E-5</v>
      </c>
      <c r="M11" s="3">
        <v>8.6121837393994235E-4</v>
      </c>
      <c r="N11" s="3">
        <v>1.5002836383739399E-3</v>
      </c>
      <c r="O11" s="24">
        <v>4.1535746937909081E-4</v>
      </c>
    </row>
    <row r="12" spans="3:15" x14ac:dyDescent="0.2">
      <c r="E12" s="140" t="s">
        <v>15</v>
      </c>
      <c r="F12" s="3">
        <v>9.8898753175639194E-5</v>
      </c>
      <c r="G12" s="3">
        <v>9.0395255505398126E-4</v>
      </c>
      <c r="H12" s="3">
        <v>3.20024520638665E-3</v>
      </c>
      <c r="I12" s="3">
        <v>2.5590208416740388E-6</v>
      </c>
      <c r="J12" s="3">
        <f>VARP('Section 1 Preliminary work'!$W$5:$W$40)</f>
        <v>5.5840693169722138E-3</v>
      </c>
      <c r="K12" s="3">
        <v>-4.5930708808504132E-4</v>
      </c>
      <c r="L12" s="3">
        <v>1.6282224725781298E-3</v>
      </c>
      <c r="M12" s="3">
        <v>1.9398165736889228E-3</v>
      </c>
      <c r="N12" s="3">
        <v>1.8215860450373563E-3</v>
      </c>
      <c r="O12" s="24">
        <v>1.4928640571642037E-3</v>
      </c>
    </row>
    <row r="13" spans="3:15" x14ac:dyDescent="0.2">
      <c r="E13" s="140" t="s">
        <v>6</v>
      </c>
      <c r="F13" s="3">
        <v>6.3490481764487787E-3</v>
      </c>
      <c r="G13" s="3">
        <v>2.6036598984969925E-4</v>
      </c>
      <c r="H13" s="3">
        <v>6.7720573255998268E-4</v>
      </c>
      <c r="I13" s="3">
        <v>-8.4990609843955478E-4</v>
      </c>
      <c r="J13" s="3">
        <v>-4.5930708808504132E-4</v>
      </c>
      <c r="K13" s="3">
        <f>VARP('Section 1 Preliminary work'!$X$5:$X$40)</f>
        <v>6.8414678361519562E-3</v>
      </c>
      <c r="L13" s="3">
        <v>1.0719788361306501E-3</v>
      </c>
      <c r="M13" s="3">
        <v>9.7258289972239516E-4</v>
      </c>
      <c r="N13" s="3">
        <v>-2.6476282083103697E-4</v>
      </c>
      <c r="O13" s="24">
        <v>6.9649735778002037E-4</v>
      </c>
    </row>
    <row r="14" spans="3:15" x14ac:dyDescent="0.2">
      <c r="E14" s="140" t="s">
        <v>16</v>
      </c>
      <c r="F14" s="3">
        <v>1.5500416968892313E-3</v>
      </c>
      <c r="G14" s="3">
        <v>1.7951239321164015E-3</v>
      </c>
      <c r="H14" s="3">
        <v>2.4112110446242534E-3</v>
      </c>
      <c r="I14" s="3">
        <v>8.9825118369886472E-5</v>
      </c>
      <c r="J14" s="3">
        <v>1.6282224725781298E-3</v>
      </c>
      <c r="K14" s="3">
        <v>1.0719788361306464E-3</v>
      </c>
      <c r="L14" s="3">
        <f>VARP('Section 1 Preliminary work'!$Y$5:$Y$40)</f>
        <v>4.5003857591351115E-3</v>
      </c>
      <c r="M14" s="3">
        <v>1.8164990542182461E-3</v>
      </c>
      <c r="N14" s="3">
        <v>1.2787975978877538E-3</v>
      </c>
      <c r="O14" s="24">
        <v>1.6223290331696541E-3</v>
      </c>
    </row>
    <row r="15" spans="3:15" x14ac:dyDescent="0.2">
      <c r="E15" s="140" t="s">
        <v>8</v>
      </c>
      <c r="F15" s="3">
        <v>8.6015932448711132E-4</v>
      </c>
      <c r="G15" s="3">
        <v>1.1997617544074362E-3</v>
      </c>
      <c r="H15" s="3">
        <v>3.381323482355546E-3</v>
      </c>
      <c r="I15" s="3">
        <v>8.6121837393994235E-4</v>
      </c>
      <c r="J15" s="3">
        <v>1.9398165736889228E-3</v>
      </c>
      <c r="K15" s="3">
        <v>9.7258289972239516E-4</v>
      </c>
      <c r="L15" s="3">
        <v>1.8164990542182461E-3</v>
      </c>
      <c r="M15" s="3">
        <f>VARP('Section 1 Preliminary work'!$Z$5:$Z$40)</f>
        <v>4.2913706463871331E-3</v>
      </c>
      <c r="N15" s="3">
        <v>2.7423231475143441E-3</v>
      </c>
      <c r="O15" s="24">
        <v>1.5367590156816133E-3</v>
      </c>
    </row>
    <row r="16" spans="3:15" x14ac:dyDescent="0.2">
      <c r="E16" s="140" t="s">
        <v>9</v>
      </c>
      <c r="F16" s="3">
        <v>-8.1406523390941267E-4</v>
      </c>
      <c r="G16" s="3">
        <v>1.67424937975946E-3</v>
      </c>
      <c r="H16" s="3">
        <v>1.0916259559891064E-3</v>
      </c>
      <c r="I16" s="3">
        <v>1.5002836383739397E-3</v>
      </c>
      <c r="J16" s="3">
        <v>1.8215860450373563E-3</v>
      </c>
      <c r="K16" s="3">
        <v>-2.6476282083103697E-4</v>
      </c>
      <c r="L16" s="3">
        <v>1.2787975978877538E-3</v>
      </c>
      <c r="M16" s="3">
        <v>2.7423231475143441E-3</v>
      </c>
      <c r="N16" s="3">
        <f>VARP('Section 1 Preliminary work'!$AA$5:$AA$40)</f>
        <v>6.341431240376426E-3</v>
      </c>
      <c r="O16" s="24">
        <v>2.2065024078640593E-3</v>
      </c>
    </row>
    <row r="17" spans="3:17" ht="17" thickBot="1" x14ac:dyDescent="0.25">
      <c r="E17" s="141" t="s">
        <v>17</v>
      </c>
      <c r="F17" s="23">
        <v>5.8724521242770045E-4</v>
      </c>
      <c r="G17" s="23">
        <v>1.3120089032314577E-3</v>
      </c>
      <c r="H17" s="23">
        <v>1.0142751682587969E-3</v>
      </c>
      <c r="I17" s="23">
        <v>4.1535746937909081E-4</v>
      </c>
      <c r="J17" s="23">
        <v>1.4928640571642037E-3</v>
      </c>
      <c r="K17" s="23">
        <v>6.9649735778002037E-4</v>
      </c>
      <c r="L17" s="23">
        <v>1.62232903316965E-3</v>
      </c>
      <c r="M17" s="23">
        <v>1.5367590156816133E-3</v>
      </c>
      <c r="N17" s="23">
        <v>2.2065024078640593E-3</v>
      </c>
      <c r="O17" s="25">
        <f>VARP('Section 1 Preliminary work'!$AB$5:$AB$40)</f>
        <v>2.4571113658652141E-3</v>
      </c>
    </row>
    <row r="20" spans="3:17" x14ac:dyDescent="0.2">
      <c r="C20" s="138"/>
    </row>
    <row r="23" spans="3:17" x14ac:dyDescent="0.2">
      <c r="C23" s="182" t="s">
        <v>32</v>
      </c>
      <c r="F23" s="129" t="s">
        <v>1</v>
      </c>
      <c r="G23" s="129" t="s">
        <v>2</v>
      </c>
      <c r="H23" s="129" t="s">
        <v>3</v>
      </c>
      <c r="I23" s="129" t="s">
        <v>4</v>
      </c>
      <c r="J23" s="129" t="s">
        <v>5</v>
      </c>
      <c r="K23" s="129" t="s">
        <v>6</v>
      </c>
      <c r="L23" s="129" t="s">
        <v>7</v>
      </c>
      <c r="M23" s="129" t="s">
        <v>8</v>
      </c>
      <c r="N23" s="129" t="s">
        <v>9</v>
      </c>
      <c r="O23" s="129" t="s">
        <v>10</v>
      </c>
    </row>
    <row r="24" spans="3:17" x14ac:dyDescent="0.2">
      <c r="F24" s="190">
        <v>2.2752165209685708E-2</v>
      </c>
      <c r="G24" s="190">
        <v>3.7101979028001553E-2</v>
      </c>
      <c r="H24" s="190">
        <v>6.8177920141920867E-2</v>
      </c>
      <c r="I24" s="190">
        <v>0.34413378903018232</v>
      </c>
      <c r="J24" s="190">
        <v>7.8440580800430704E-2</v>
      </c>
      <c r="K24" s="190">
        <v>6.6502495552828722E-2</v>
      </c>
      <c r="L24" s="190">
        <v>0.12085843786671439</v>
      </c>
      <c r="M24" s="190">
        <v>5.6921012184322294E-2</v>
      </c>
      <c r="N24" s="190">
        <v>0.17443062242600355</v>
      </c>
      <c r="O24" s="190">
        <v>3.0680997772854726E-2</v>
      </c>
      <c r="Q24" s="196"/>
    </row>
    <row r="29" spans="3:17" ht="17" thickBot="1" x14ac:dyDescent="0.25">
      <c r="F29" s="192">
        <f t="shared" ref="F29:O29" si="0">F24</f>
        <v>2.2752165209685708E-2</v>
      </c>
      <c r="G29" s="192">
        <f t="shared" si="0"/>
        <v>3.7101979028001553E-2</v>
      </c>
      <c r="H29" s="192">
        <f t="shared" si="0"/>
        <v>6.8177920141920867E-2</v>
      </c>
      <c r="I29" s="192">
        <f t="shared" si="0"/>
        <v>0.34413378903018232</v>
      </c>
      <c r="J29" s="192">
        <f t="shared" si="0"/>
        <v>7.8440580800430704E-2</v>
      </c>
      <c r="K29" s="192">
        <f t="shared" si="0"/>
        <v>6.6502495552828722E-2</v>
      </c>
      <c r="L29" s="192">
        <f t="shared" si="0"/>
        <v>0.12085843786671439</v>
      </c>
      <c r="M29" s="192">
        <f t="shared" si="0"/>
        <v>5.6921012184322294E-2</v>
      </c>
      <c r="N29" s="192">
        <f t="shared" si="0"/>
        <v>0.17443062242600355</v>
      </c>
      <c r="O29" s="192">
        <f t="shared" si="0"/>
        <v>3.0680997772854726E-2</v>
      </c>
    </row>
    <row r="30" spans="3:17" ht="17" thickBot="1" x14ac:dyDescent="0.25">
      <c r="E30" s="195" t="s">
        <v>85</v>
      </c>
      <c r="F30" s="146" t="s">
        <v>1</v>
      </c>
      <c r="G30" s="146" t="s">
        <v>2</v>
      </c>
      <c r="H30" s="146" t="s">
        <v>3</v>
      </c>
      <c r="I30" s="146" t="s">
        <v>4</v>
      </c>
      <c r="J30" s="146" t="s">
        <v>5</v>
      </c>
      <c r="K30" s="146" t="s">
        <v>6</v>
      </c>
      <c r="L30" s="146" t="s">
        <v>7</v>
      </c>
      <c r="M30" s="146" t="s">
        <v>8</v>
      </c>
      <c r="N30" s="146" t="s">
        <v>9</v>
      </c>
      <c r="O30" s="147" t="s">
        <v>10</v>
      </c>
    </row>
    <row r="31" spans="3:17" x14ac:dyDescent="0.2">
      <c r="D31" s="192">
        <f>F24</f>
        <v>2.2752165209685708E-2</v>
      </c>
      <c r="E31" s="144" t="s">
        <v>1</v>
      </c>
      <c r="F31" s="3">
        <f>VARP('Section 1 Preliminary work'!$S$5:$S$40)</f>
        <v>7.1058187404577401E-3</v>
      </c>
      <c r="G31" s="3">
        <v>-1.0142690578526522E-4</v>
      </c>
      <c r="H31" s="3">
        <v>1.3658063070858017E-3</v>
      </c>
      <c r="I31" s="3">
        <v>-1.1625708689807644E-3</v>
      </c>
      <c r="J31" s="3">
        <v>9.8898753175639248E-5</v>
      </c>
      <c r="K31" s="3">
        <v>6.3490481764487787E-3</v>
      </c>
      <c r="L31" s="3">
        <v>1.5500416968892313E-3</v>
      </c>
      <c r="M31" s="3">
        <v>8.6015932448711132E-4</v>
      </c>
      <c r="N31" s="3">
        <v>-8.1406523390941267E-4</v>
      </c>
      <c r="O31" s="24">
        <v>5.8724521242770045E-4</v>
      </c>
    </row>
    <row r="32" spans="3:17" x14ac:dyDescent="0.2">
      <c r="D32" s="192">
        <f>G24</f>
        <v>3.7101979028001553E-2</v>
      </c>
      <c r="E32" s="144" t="s">
        <v>2</v>
      </c>
      <c r="F32" s="3">
        <v>-1.0142690578526522E-4</v>
      </c>
      <c r="G32" s="3">
        <f>VARP('Section 1 Preliminary work'!$T$5:$T$40)</f>
        <v>2.6603190547535662E-3</v>
      </c>
      <c r="H32" s="3">
        <v>5.5921766518770091E-4</v>
      </c>
      <c r="I32" s="3">
        <v>1.9029818626137968E-4</v>
      </c>
      <c r="J32" s="3">
        <v>9.0395255505398126E-4</v>
      </c>
      <c r="K32" s="3">
        <v>2.6036598984969925E-4</v>
      </c>
      <c r="L32" s="3">
        <v>1.7951239321164015E-3</v>
      </c>
      <c r="M32" s="3">
        <v>1.1997617544074362E-3</v>
      </c>
      <c r="N32" s="3">
        <v>1.67424937975946E-3</v>
      </c>
      <c r="O32" s="24">
        <v>1.3120089032314577E-3</v>
      </c>
    </row>
    <row r="33" spans="4:15" x14ac:dyDescent="0.2">
      <c r="D33" s="192">
        <f>H24</f>
        <v>6.8177920141920867E-2</v>
      </c>
      <c r="E33" s="144" t="s">
        <v>3</v>
      </c>
      <c r="F33" s="3">
        <v>1.3658063070858017E-3</v>
      </c>
      <c r="G33" s="3">
        <v>5.5921766518770091E-4</v>
      </c>
      <c r="H33" s="3">
        <f>VARP('Section 1 Preliminary work'!$U$5:$U$40)</f>
        <v>4.9456794415290144E-3</v>
      </c>
      <c r="I33" s="3">
        <v>2.4770769055627016E-4</v>
      </c>
      <c r="J33" s="3">
        <v>3.20024520638665E-3</v>
      </c>
      <c r="K33" s="3">
        <v>6.7720573255998268E-4</v>
      </c>
      <c r="L33" s="3">
        <v>2.4112110446242534E-3</v>
      </c>
      <c r="M33" s="3">
        <v>3.381323482355546E-3</v>
      </c>
      <c r="N33" s="3">
        <v>1.0916259559891064E-3</v>
      </c>
      <c r="O33" s="24">
        <v>1.0142751682587969E-3</v>
      </c>
    </row>
    <row r="34" spans="4:15" x14ac:dyDescent="0.2">
      <c r="D34" s="192">
        <f>I24</f>
        <v>0.34413378903018232</v>
      </c>
      <c r="E34" s="144" t="s">
        <v>4</v>
      </c>
      <c r="F34" s="3">
        <v>-1.1625708689807601E-3</v>
      </c>
      <c r="G34" s="3">
        <v>1.9029818626137968E-4</v>
      </c>
      <c r="H34" s="3">
        <v>2.4770769055627016E-4</v>
      </c>
      <c r="I34" s="3">
        <f>VARP('Section 1 Preliminary work'!$V$5:$V$40)</f>
        <v>4.4240776459186721E-3</v>
      </c>
      <c r="J34" s="3">
        <v>2.5590208416740388E-6</v>
      </c>
      <c r="K34" s="3">
        <v>-8.4990609843955478E-4</v>
      </c>
      <c r="L34" s="3">
        <v>8.9825118369886472E-5</v>
      </c>
      <c r="M34" s="3">
        <v>8.6121837393994235E-4</v>
      </c>
      <c r="N34" s="3">
        <v>1.5002836383739397E-3</v>
      </c>
      <c r="O34" s="24">
        <v>4.1535746937909081E-4</v>
      </c>
    </row>
    <row r="35" spans="4:15" x14ac:dyDescent="0.2">
      <c r="D35" s="192">
        <f>J24</f>
        <v>7.8440580800430704E-2</v>
      </c>
      <c r="E35" s="144" t="s">
        <v>15</v>
      </c>
      <c r="F35" s="3">
        <v>9.8898753175639248E-5</v>
      </c>
      <c r="G35" s="3">
        <v>9.0395255505398126E-4</v>
      </c>
      <c r="H35" s="3">
        <v>3.20024520638665E-3</v>
      </c>
      <c r="I35" s="3">
        <v>2.5590208416740388E-6</v>
      </c>
      <c r="J35" s="3">
        <f>VARP('Section 1 Preliminary work'!$W$5:$W$40)</f>
        <v>5.5840693169722138E-3</v>
      </c>
      <c r="K35" s="3">
        <v>-4.5930708808504132E-4</v>
      </c>
      <c r="L35" s="3">
        <v>1.6282224725781298E-3</v>
      </c>
      <c r="M35" s="3">
        <v>1.9398165736889228E-3</v>
      </c>
      <c r="N35" s="3">
        <v>1.8215860450373563E-3</v>
      </c>
      <c r="O35" s="24">
        <v>1.4928640571642037E-3</v>
      </c>
    </row>
    <row r="36" spans="4:15" x14ac:dyDescent="0.2">
      <c r="D36" s="192">
        <f>K24</f>
        <v>6.6502495552828722E-2</v>
      </c>
      <c r="E36" s="144" t="s">
        <v>6</v>
      </c>
      <c r="F36" s="3">
        <v>6.3490481764487787E-3</v>
      </c>
      <c r="G36" s="3">
        <v>2.6036598984969925E-4</v>
      </c>
      <c r="H36" s="3">
        <v>6.7720573255998268E-4</v>
      </c>
      <c r="I36" s="3">
        <v>-8.4990609843955478E-4</v>
      </c>
      <c r="J36" s="3">
        <v>-4.5930708808504132E-4</v>
      </c>
      <c r="K36" s="3">
        <f>VARP('Section 1 Preliminary work'!$X$5:$X$40)</f>
        <v>6.8414678361519562E-3</v>
      </c>
      <c r="L36" s="3">
        <v>1.0719788361306464E-3</v>
      </c>
      <c r="M36" s="3">
        <v>9.7258289972239516E-4</v>
      </c>
      <c r="N36" s="3">
        <v>-2.6476282083103697E-4</v>
      </c>
      <c r="O36" s="24">
        <v>6.9649735778002037E-4</v>
      </c>
    </row>
    <row r="37" spans="4:15" x14ac:dyDescent="0.2">
      <c r="D37" s="192">
        <f>L24</f>
        <v>0.12085843786671439</v>
      </c>
      <c r="E37" s="144" t="s">
        <v>16</v>
      </c>
      <c r="F37" s="3">
        <v>1.5500416968892313E-3</v>
      </c>
      <c r="G37" s="3">
        <v>1.7951239321164015E-3</v>
      </c>
      <c r="H37" s="3">
        <v>2.4112110446242534E-3</v>
      </c>
      <c r="I37" s="3">
        <v>8.9825118369886472E-5</v>
      </c>
      <c r="J37" s="3">
        <v>1.6282224725781298E-3</v>
      </c>
      <c r="K37" s="3">
        <v>1.0719788361306464E-3</v>
      </c>
      <c r="L37" s="3">
        <f>VARP('Section 1 Preliminary work'!$Y$5:$Y$40)</f>
        <v>4.5003857591351115E-3</v>
      </c>
      <c r="M37" s="3">
        <v>1.8164990542182461E-3</v>
      </c>
      <c r="N37" s="3">
        <v>1.2787975978877538E-3</v>
      </c>
      <c r="O37" s="24">
        <v>1.6223290331696541E-3</v>
      </c>
    </row>
    <row r="38" spans="4:15" x14ac:dyDescent="0.2">
      <c r="D38" s="192">
        <f>M24</f>
        <v>5.6921012184322294E-2</v>
      </c>
      <c r="E38" s="144" t="s">
        <v>8</v>
      </c>
      <c r="F38" s="3">
        <v>8.6015932448711132E-4</v>
      </c>
      <c r="G38" s="3">
        <v>1.1997617544074362E-3</v>
      </c>
      <c r="H38" s="3">
        <v>3.381323482355546E-3</v>
      </c>
      <c r="I38" s="3">
        <v>8.6121837393994235E-4</v>
      </c>
      <c r="J38" s="3">
        <v>1.9398165736889228E-3</v>
      </c>
      <c r="K38" s="3">
        <v>9.7258289972239516E-4</v>
      </c>
      <c r="L38" s="3">
        <v>1.8164990542182461E-3</v>
      </c>
      <c r="M38" s="3">
        <f>VARP('Section 1 Preliminary work'!$Z$5:$Z$40)</f>
        <v>4.2913706463871331E-3</v>
      </c>
      <c r="N38" s="3">
        <v>2.7423231475143441E-3</v>
      </c>
      <c r="O38" s="24">
        <v>1.5367590156816133E-3</v>
      </c>
    </row>
    <row r="39" spans="4:15" x14ac:dyDescent="0.2">
      <c r="D39" s="192">
        <f>N24</f>
        <v>0.17443062242600355</v>
      </c>
      <c r="E39" s="144" t="s">
        <v>9</v>
      </c>
      <c r="F39" s="3">
        <v>-8.1406523390941267E-4</v>
      </c>
      <c r="G39" s="3">
        <v>1.67424937975946E-3</v>
      </c>
      <c r="H39" s="3">
        <v>1.0916259559891064E-3</v>
      </c>
      <c r="I39" s="3">
        <v>1.5002836383739397E-3</v>
      </c>
      <c r="J39" s="3">
        <v>1.8215860450373563E-3</v>
      </c>
      <c r="K39" s="3">
        <v>-2.6476282083103697E-4</v>
      </c>
      <c r="L39" s="3">
        <v>1.2787975978877538E-3</v>
      </c>
      <c r="M39" s="3">
        <v>2.7423231475143441E-3</v>
      </c>
      <c r="N39" s="3">
        <f>VARP('Section 1 Preliminary work'!$AA$5:$AA$40)</f>
        <v>6.341431240376426E-3</v>
      </c>
      <c r="O39" s="24">
        <v>2.2065024078640593E-3</v>
      </c>
    </row>
    <row r="40" spans="4:15" ht="17" thickBot="1" x14ac:dyDescent="0.25">
      <c r="D40" s="192">
        <f>O24</f>
        <v>3.0680997772854726E-2</v>
      </c>
      <c r="E40" s="145" t="s">
        <v>17</v>
      </c>
      <c r="F40" s="23">
        <v>5.8724521242770045E-4</v>
      </c>
      <c r="G40" s="23">
        <v>1.3120089032314577E-3</v>
      </c>
      <c r="H40" s="23">
        <v>1.0142751682587969E-3</v>
      </c>
      <c r="I40" s="23">
        <v>4.1535746937909081E-4</v>
      </c>
      <c r="J40" s="23">
        <v>1.4928640571642037E-3</v>
      </c>
      <c r="K40" s="23">
        <v>6.9649735778002037E-4</v>
      </c>
      <c r="L40" s="23">
        <v>1.6223290331696541E-3</v>
      </c>
      <c r="M40" s="23">
        <v>1.5367590156816133E-3</v>
      </c>
      <c r="N40" s="23">
        <v>2.2065024078640593E-3</v>
      </c>
      <c r="O40" s="25">
        <f>VARP('Section 1 Preliminary work'!$AB$5:$AB$40)</f>
        <v>2.4571113658652141E-3</v>
      </c>
    </row>
    <row r="43" spans="4:15" ht="17" thickBot="1" x14ac:dyDescent="0.25"/>
    <row r="44" spans="4:15" ht="46.5" customHeight="1" thickBot="1" x14ac:dyDescent="0.25">
      <c r="E44" s="175" t="s">
        <v>86</v>
      </c>
      <c r="F44" s="178" t="s">
        <v>1</v>
      </c>
      <c r="G44" s="142" t="s">
        <v>2</v>
      </c>
      <c r="H44" s="142" t="s">
        <v>3</v>
      </c>
      <c r="I44" s="142" t="s">
        <v>4</v>
      </c>
      <c r="J44" s="142" t="s">
        <v>5</v>
      </c>
      <c r="K44" s="142" t="s">
        <v>6</v>
      </c>
      <c r="L44" s="142" t="s">
        <v>7</v>
      </c>
      <c r="M44" s="142" t="s">
        <v>8</v>
      </c>
      <c r="N44" s="142" t="s">
        <v>9</v>
      </c>
      <c r="O44" s="143" t="s">
        <v>10</v>
      </c>
    </row>
    <row r="45" spans="4:15" x14ac:dyDescent="0.2">
      <c r="E45" s="176" t="s">
        <v>1</v>
      </c>
      <c r="F45" s="170">
        <f t="shared" ref="F45:O45" si="1">$D31*F$29*F31</f>
        <v>3.6784053894052406E-6</v>
      </c>
      <c r="G45" s="171">
        <f t="shared" si="1"/>
        <v>-8.5619558672392746E-8</v>
      </c>
      <c r="H45" s="171">
        <f t="shared" si="1"/>
        <v>2.1186323279792251E-6</v>
      </c>
      <c r="I45" s="171">
        <f t="shared" si="1"/>
        <v>-9.1026843950188663E-6</v>
      </c>
      <c r="J45" s="171">
        <f t="shared" si="1"/>
        <v>1.7650391779386781E-7</v>
      </c>
      <c r="K45" s="171">
        <f t="shared" si="1"/>
        <v>9.6065909308835591E-6</v>
      </c>
      <c r="L45" s="171">
        <f t="shared" si="1"/>
        <v>4.2622909329952285E-6</v>
      </c>
      <c r="M45" s="171">
        <f t="shared" si="1"/>
        <v>1.1139719322463861E-6</v>
      </c>
      <c r="N45" s="171">
        <f t="shared" si="1"/>
        <v>-3.2307598041410229E-6</v>
      </c>
      <c r="O45" s="172">
        <f t="shared" si="1"/>
        <v>4.0993188215793275E-7</v>
      </c>
    </row>
    <row r="46" spans="4:15" x14ac:dyDescent="0.2">
      <c r="E46" s="176" t="s">
        <v>2</v>
      </c>
      <c r="F46" s="173">
        <f t="shared" ref="F46:O46" si="2">$D32*F$29*F32</f>
        <v>-8.5619558672392746E-8</v>
      </c>
      <c r="G46" s="166">
        <f t="shared" si="2"/>
        <v>3.662080412138593E-6</v>
      </c>
      <c r="H46" s="166">
        <f t="shared" si="2"/>
        <v>1.414561083549287E-6</v>
      </c>
      <c r="I46" s="166">
        <f t="shared" si="2"/>
        <v>2.4297357339420494E-6</v>
      </c>
      <c r="J46" s="166">
        <f t="shared" si="2"/>
        <v>2.6307738294932786E-6</v>
      </c>
      <c r="K46" s="166">
        <f t="shared" si="2"/>
        <v>6.4242032469170628E-7</v>
      </c>
      <c r="L46" s="166">
        <f t="shared" si="2"/>
        <v>8.0494922950429017E-6</v>
      </c>
      <c r="M46" s="166">
        <f t="shared" si="2"/>
        <v>2.5337554937521767E-6</v>
      </c>
      <c r="N46" s="166">
        <f t="shared" si="2"/>
        <v>1.0835275364281931E-5</v>
      </c>
      <c r="O46" s="167">
        <f t="shared" si="2"/>
        <v>1.4934935003132244E-6</v>
      </c>
    </row>
    <row r="47" spans="4:15" x14ac:dyDescent="0.2">
      <c r="E47" s="176" t="s">
        <v>3</v>
      </c>
      <c r="F47" s="173">
        <f t="shared" ref="F47:O47" si="3">$D33*F$29*F33</f>
        <v>2.1186323279792251E-6</v>
      </c>
      <c r="G47" s="166">
        <f t="shared" si="3"/>
        <v>1.414561083549287E-6</v>
      </c>
      <c r="H47" s="166">
        <f t="shared" si="3"/>
        <v>2.2988649590351999E-5</v>
      </c>
      <c r="I47" s="166">
        <f t="shared" si="3"/>
        <v>5.811798585228069E-6</v>
      </c>
      <c r="J47" s="166">
        <f t="shared" si="3"/>
        <v>1.7114641434906051E-5</v>
      </c>
      <c r="K47" s="166">
        <f t="shared" si="3"/>
        <v>3.0704520314172067E-6</v>
      </c>
      <c r="L47" s="166">
        <f t="shared" si="3"/>
        <v>1.986808224875848E-5</v>
      </c>
      <c r="M47" s="166">
        <f t="shared" si="3"/>
        <v>1.312209214646555E-5</v>
      </c>
      <c r="N47" s="166">
        <f t="shared" si="3"/>
        <v>1.2981961964336929E-5</v>
      </c>
      <c r="O47" s="167">
        <f t="shared" si="3"/>
        <v>2.1216269364341345E-6</v>
      </c>
    </row>
    <row r="48" spans="4:15" x14ac:dyDescent="0.2">
      <c r="E48" s="176" t="s">
        <v>4</v>
      </c>
      <c r="F48" s="173">
        <f t="shared" ref="F48:O48" si="4">$D34*F$29*F34</f>
        <v>-9.1026843950188324E-6</v>
      </c>
      <c r="G48" s="166">
        <f t="shared" si="4"/>
        <v>2.4297357339420494E-6</v>
      </c>
      <c r="H48" s="166">
        <f t="shared" si="4"/>
        <v>5.811798585228069E-6</v>
      </c>
      <c r="I48" s="166">
        <f t="shared" si="4"/>
        <v>5.2393495391992687E-4</v>
      </c>
      <c r="J48" s="166">
        <f t="shared" si="4"/>
        <v>6.9078347515521609E-8</v>
      </c>
      <c r="K48" s="166">
        <f t="shared" si="4"/>
        <v>-1.945074340019493E-5</v>
      </c>
      <c r="L48" s="166">
        <f t="shared" si="4"/>
        <v>3.7359589098906689E-6</v>
      </c>
      <c r="M48" s="166">
        <f t="shared" si="4"/>
        <v>1.6869927543848996E-5</v>
      </c>
      <c r="N48" s="166">
        <f t="shared" si="4"/>
        <v>9.0058232621801891E-5</v>
      </c>
      <c r="O48" s="167">
        <f t="shared" si="4"/>
        <v>4.3854970194000817E-6</v>
      </c>
    </row>
    <row r="49" spans="3:15" x14ac:dyDescent="0.2">
      <c r="E49" s="176" t="s">
        <v>15</v>
      </c>
      <c r="F49" s="173">
        <f t="shared" ref="F49:O49" si="5">$D35*F$29*F35</f>
        <v>1.7650391779386781E-7</v>
      </c>
      <c r="G49" s="166">
        <f t="shared" si="5"/>
        <v>2.6307738294932786E-6</v>
      </c>
      <c r="H49" s="166">
        <f t="shared" si="5"/>
        <v>1.7114641434906051E-5</v>
      </c>
      <c r="I49" s="166">
        <f t="shared" si="5"/>
        <v>6.9078347515521609E-8</v>
      </c>
      <c r="J49" s="166">
        <f t="shared" si="5"/>
        <v>3.435835811798048E-5</v>
      </c>
      <c r="K49" s="166">
        <f t="shared" si="5"/>
        <v>-2.3959728417799586E-6</v>
      </c>
      <c r="L49" s="166">
        <f t="shared" si="5"/>
        <v>1.5435884553025259E-5</v>
      </c>
      <c r="M49" s="166">
        <f t="shared" si="5"/>
        <v>8.6611204923426292E-6</v>
      </c>
      <c r="N49" s="166">
        <f t="shared" si="5"/>
        <v>2.4923740550109162E-5</v>
      </c>
      <c r="O49" s="167">
        <f t="shared" si="5"/>
        <v>3.592779315439944E-6</v>
      </c>
    </row>
    <row r="50" spans="3:15" x14ac:dyDescent="0.2">
      <c r="E50" s="176" t="s">
        <v>6</v>
      </c>
      <c r="F50" s="173">
        <f t="shared" ref="F50:O50" si="6">$D36*F$29*F36</f>
        <v>9.6065909308835591E-6</v>
      </c>
      <c r="G50" s="166">
        <f t="shared" si="6"/>
        <v>6.4242032469170628E-7</v>
      </c>
      <c r="H50" s="166">
        <f t="shared" si="6"/>
        <v>3.0704520314172067E-6</v>
      </c>
      <c r="I50" s="166">
        <f t="shared" si="6"/>
        <v>-1.945074340019493E-5</v>
      </c>
      <c r="J50" s="166">
        <f t="shared" si="6"/>
        <v>-2.3959728417799586E-6</v>
      </c>
      <c r="K50" s="166">
        <f t="shared" si="6"/>
        <v>3.0256951922536849E-5</v>
      </c>
      <c r="L50" s="166">
        <f t="shared" si="6"/>
        <v>8.6159095408554222E-6</v>
      </c>
      <c r="M50" s="166">
        <f t="shared" si="6"/>
        <v>3.6816049599870893E-6</v>
      </c>
      <c r="N50" s="166">
        <f t="shared" si="6"/>
        <v>-3.0712677030591898E-6</v>
      </c>
      <c r="O50" s="167">
        <f t="shared" si="6"/>
        <v>1.4211073812614562E-6</v>
      </c>
    </row>
    <row r="51" spans="3:15" x14ac:dyDescent="0.2">
      <c r="E51" s="176" t="s">
        <v>16</v>
      </c>
      <c r="F51" s="173">
        <f t="shared" ref="F51:O51" si="7">$D37*F$29*F37</f>
        <v>4.2622909329952285E-6</v>
      </c>
      <c r="G51" s="166">
        <f t="shared" si="7"/>
        <v>8.0494922950429017E-6</v>
      </c>
      <c r="H51" s="166">
        <f t="shared" si="7"/>
        <v>1.986808224875848E-5</v>
      </c>
      <c r="I51" s="166">
        <f t="shared" si="7"/>
        <v>3.7359589098906689E-6</v>
      </c>
      <c r="J51" s="166">
        <f t="shared" si="7"/>
        <v>1.5435884553025259E-5</v>
      </c>
      <c r="K51" s="166">
        <f t="shared" si="7"/>
        <v>8.6159095408554222E-6</v>
      </c>
      <c r="L51" s="166">
        <f t="shared" si="7"/>
        <v>6.5736063707998372E-5</v>
      </c>
      <c r="M51" s="166">
        <f t="shared" si="7"/>
        <v>1.2496395645641915E-5</v>
      </c>
      <c r="N51" s="166">
        <f t="shared" si="7"/>
        <v>2.695885971946233E-5</v>
      </c>
      <c r="O51" s="167">
        <f t="shared" si="7"/>
        <v>6.0156892789177281E-6</v>
      </c>
    </row>
    <row r="52" spans="3:15" x14ac:dyDescent="0.2">
      <c r="E52" s="176" t="s">
        <v>8</v>
      </c>
      <c r="F52" s="173">
        <f t="shared" ref="F52:O52" si="8">$D38*F$29*F38</f>
        <v>1.1139719322463861E-6</v>
      </c>
      <c r="G52" s="166">
        <f t="shared" si="8"/>
        <v>2.5337554937521767E-6</v>
      </c>
      <c r="H52" s="166">
        <f t="shared" si="8"/>
        <v>1.312209214646555E-5</v>
      </c>
      <c r="I52" s="166">
        <f t="shared" si="8"/>
        <v>1.6869927543848996E-5</v>
      </c>
      <c r="J52" s="166">
        <f t="shared" si="8"/>
        <v>8.6611204923426292E-6</v>
      </c>
      <c r="K52" s="166">
        <f t="shared" si="8"/>
        <v>3.6816049599870893E-6</v>
      </c>
      <c r="L52" s="166">
        <f t="shared" si="8"/>
        <v>1.2496395645641915E-5</v>
      </c>
      <c r="M52" s="166">
        <f t="shared" si="8"/>
        <v>1.3904047881022363E-5</v>
      </c>
      <c r="N52" s="166">
        <f t="shared" si="8"/>
        <v>2.7227889173071014E-5</v>
      </c>
      <c r="O52" s="167">
        <f t="shared" si="8"/>
        <v>2.6837858762270942E-6</v>
      </c>
    </row>
    <row r="53" spans="3:15" x14ac:dyDescent="0.2">
      <c r="E53" s="176" t="s">
        <v>9</v>
      </c>
      <c r="F53" s="173">
        <f t="shared" ref="F53:O53" si="9">$D39*F$29*F39</f>
        <v>-3.2307598041410229E-6</v>
      </c>
      <c r="G53" s="166">
        <f t="shared" si="9"/>
        <v>1.0835275364281931E-5</v>
      </c>
      <c r="H53" s="166">
        <f t="shared" si="9"/>
        <v>1.2981961964336929E-5</v>
      </c>
      <c r="I53" s="166">
        <f t="shared" si="9"/>
        <v>9.0058232621801891E-5</v>
      </c>
      <c r="J53" s="166">
        <f t="shared" si="9"/>
        <v>2.4923740550109162E-5</v>
      </c>
      <c r="K53" s="166">
        <f t="shared" si="9"/>
        <v>-3.0712677030591898E-6</v>
      </c>
      <c r="L53" s="166">
        <f t="shared" si="9"/>
        <v>2.695885971946233E-5</v>
      </c>
      <c r="M53" s="166">
        <f t="shared" si="9"/>
        <v>2.7227889173071014E-5</v>
      </c>
      <c r="N53" s="166">
        <f t="shared" si="9"/>
        <v>1.9294465351297425E-4</v>
      </c>
      <c r="O53" s="167">
        <f t="shared" si="9"/>
        <v>1.1808551156151257E-5</v>
      </c>
    </row>
    <row r="54" spans="3:15" ht="17" thickBot="1" x14ac:dyDescent="0.25">
      <c r="E54" s="177" t="s">
        <v>17</v>
      </c>
      <c r="F54" s="174">
        <f t="shared" ref="F54:O54" si="10">$D40*F$29*F40</f>
        <v>4.0993188215793275E-7</v>
      </c>
      <c r="G54" s="168">
        <f t="shared" si="10"/>
        <v>1.4934935003132244E-6</v>
      </c>
      <c r="H54" s="168">
        <f t="shared" si="10"/>
        <v>2.1216269364341345E-6</v>
      </c>
      <c r="I54" s="168">
        <f t="shared" si="10"/>
        <v>4.3854970194000817E-6</v>
      </c>
      <c r="J54" s="168">
        <f t="shared" si="10"/>
        <v>3.592779315439944E-6</v>
      </c>
      <c r="K54" s="168">
        <f t="shared" si="10"/>
        <v>1.4211073812614562E-6</v>
      </c>
      <c r="L54" s="168">
        <f t="shared" si="10"/>
        <v>6.0156892789177281E-6</v>
      </c>
      <c r="M54" s="168">
        <f t="shared" si="10"/>
        <v>2.6837858762270942E-6</v>
      </c>
      <c r="N54" s="168">
        <f t="shared" si="10"/>
        <v>1.1808551156151257E-5</v>
      </c>
      <c r="O54" s="169">
        <f t="shared" si="10"/>
        <v>2.3129369763181322E-6</v>
      </c>
    </row>
    <row r="56" spans="3:15" x14ac:dyDescent="0.2">
      <c r="C56" s="181" t="s">
        <v>33</v>
      </c>
    </row>
    <row r="58" spans="3:15" x14ac:dyDescent="0.2">
      <c r="C58" s="1" t="s">
        <v>87</v>
      </c>
      <c r="F58" s="194">
        <f>SQRT(SUM(F45:O54))</f>
        <v>4.0000039999831968E-2</v>
      </c>
    </row>
    <row r="62" spans="3:15" x14ac:dyDescent="0.2">
      <c r="C62" s="1" t="s">
        <v>34</v>
      </c>
      <c r="F62" s="179">
        <f>SUMPRODUCT(F4:O4,F24:O24)</f>
        <v>1.4347953815377441E-2</v>
      </c>
    </row>
    <row r="63" spans="3:15" x14ac:dyDescent="0.2">
      <c r="F63" s="189"/>
    </row>
    <row r="65" spans="3:10" x14ac:dyDescent="0.2">
      <c r="C65" s="181" t="s">
        <v>36</v>
      </c>
    </row>
    <row r="67" spans="3:10" x14ac:dyDescent="0.2">
      <c r="C67" s="14" t="s">
        <v>88</v>
      </c>
      <c r="E67" s="14" t="s">
        <v>40</v>
      </c>
    </row>
    <row r="68" spans="3:10" ht="17" thickBot="1" x14ac:dyDescent="0.25"/>
    <row r="69" spans="3:10" ht="17" thickBot="1" x14ac:dyDescent="0.25">
      <c r="C69" s="184">
        <f>F58</f>
        <v>4.0000039999831968E-2</v>
      </c>
      <c r="D69" s="69" t="s">
        <v>84</v>
      </c>
      <c r="E69" s="191">
        <v>0.04</v>
      </c>
      <c r="G69" s="80" t="s">
        <v>114</v>
      </c>
      <c r="H69" s="180"/>
      <c r="I69" s="180"/>
      <c r="J69" s="180"/>
    </row>
    <row r="70" spans="3:10" ht="17" thickBot="1" x14ac:dyDescent="0.25">
      <c r="D70" s="180"/>
      <c r="G70" s="80"/>
      <c r="H70" s="180"/>
      <c r="I70" s="180"/>
    </row>
    <row r="71" spans="3:10" ht="17" thickBot="1" x14ac:dyDescent="0.25">
      <c r="C71" s="193">
        <f>SUM(F24:O24)</f>
        <v>1.000000000012945</v>
      </c>
      <c r="D71" s="183" t="s">
        <v>41</v>
      </c>
      <c r="E71" s="191">
        <v>1</v>
      </c>
      <c r="G71" s="80" t="s">
        <v>43</v>
      </c>
      <c r="H71" s="180"/>
      <c r="I71" s="180"/>
      <c r="J71" s="18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FF45-6855-4F4D-9A6F-8ADE5A6EF2EB}">
  <dimension ref="C1:T63"/>
  <sheetViews>
    <sheetView zoomScale="59" workbookViewId="0">
      <selection activeCell="S23" sqref="S23"/>
    </sheetView>
  </sheetViews>
  <sheetFormatPr baseColWidth="10" defaultRowHeight="16" x14ac:dyDescent="0.2"/>
  <cols>
    <col min="3" max="3" width="18.5" customWidth="1"/>
    <col min="15" max="15" width="10.6640625" customWidth="1"/>
  </cols>
  <sheetData>
    <row r="1" spans="3:15" ht="17" thickBot="1" x14ac:dyDescent="0.25"/>
    <row r="2" spans="3:15" x14ac:dyDescent="0.2">
      <c r="C2" s="181" t="s">
        <v>30</v>
      </c>
      <c r="E2" s="121" t="s">
        <v>37</v>
      </c>
      <c r="F2" s="120" t="s">
        <v>1</v>
      </c>
      <c r="G2" s="120" t="s">
        <v>2</v>
      </c>
      <c r="H2" s="120" t="s">
        <v>3</v>
      </c>
      <c r="I2" s="120" t="s">
        <v>4</v>
      </c>
      <c r="J2" s="120" t="s">
        <v>5</v>
      </c>
      <c r="K2" s="120" t="s">
        <v>6</v>
      </c>
      <c r="L2" s="120" t="s">
        <v>7</v>
      </c>
      <c r="M2" s="120" t="s">
        <v>8</v>
      </c>
      <c r="N2" s="120" t="s">
        <v>9</v>
      </c>
      <c r="O2" s="120" t="s">
        <v>10</v>
      </c>
    </row>
    <row r="3" spans="3:15" ht="17" thickBot="1" x14ac:dyDescent="0.25">
      <c r="C3" s="181" t="s">
        <v>31</v>
      </c>
      <c r="E3" s="122" t="s">
        <v>38</v>
      </c>
      <c r="F3" s="123">
        <v>8.6561412944329303E-3</v>
      </c>
      <c r="G3" s="123">
        <v>4.0705978030049659E-3</v>
      </c>
      <c r="H3" s="123">
        <v>6.4340180302615586E-3</v>
      </c>
      <c r="I3" s="123">
        <v>1.863793071099739E-2</v>
      </c>
      <c r="J3" s="123">
        <v>8.7668069537164238E-3</v>
      </c>
      <c r="K3" s="123">
        <v>8.9092059378740526E-3</v>
      </c>
      <c r="L3" s="123">
        <v>1.3822425552156768E-2</v>
      </c>
      <c r="M3" s="123">
        <v>1.1638731092467438E-2</v>
      </c>
      <c r="N3" s="123">
        <v>1.9821893824798362E-2</v>
      </c>
      <c r="O3" s="123">
        <v>2.4977249115018898E-3</v>
      </c>
    </row>
    <row r="5" spans="3:15" ht="17" thickBot="1" x14ac:dyDescent="0.25"/>
    <row r="6" spans="3:15" ht="17" thickBot="1" x14ac:dyDescent="0.25">
      <c r="E6" s="139" t="s">
        <v>85</v>
      </c>
      <c r="F6" s="142" t="s">
        <v>1</v>
      </c>
      <c r="G6" s="142" t="s">
        <v>2</v>
      </c>
      <c r="H6" s="142" t="s">
        <v>3</v>
      </c>
      <c r="I6" s="142" t="s">
        <v>4</v>
      </c>
      <c r="J6" s="142" t="s">
        <v>5</v>
      </c>
      <c r="K6" s="142" t="s">
        <v>6</v>
      </c>
      <c r="L6" s="142" t="s">
        <v>7</v>
      </c>
      <c r="M6" s="142" t="s">
        <v>8</v>
      </c>
      <c r="N6" s="142" t="s">
        <v>9</v>
      </c>
      <c r="O6" s="143" t="s">
        <v>10</v>
      </c>
    </row>
    <row r="7" spans="3:15" x14ac:dyDescent="0.2">
      <c r="E7" s="140" t="s">
        <v>1</v>
      </c>
      <c r="F7" s="3">
        <f>VARP('Section 1 Preliminary work'!$S$5:$S$40)</f>
        <v>7.1058187404577401E-3</v>
      </c>
      <c r="G7" s="3">
        <v>-1.01426905785265E-4</v>
      </c>
      <c r="H7" s="3">
        <v>1.3658063070858017E-3</v>
      </c>
      <c r="I7" s="3">
        <v>-1.1625708689807644E-3</v>
      </c>
      <c r="J7" s="3">
        <v>9.8898753175639248E-5</v>
      </c>
      <c r="K7" s="3">
        <v>6.3490481764487787E-3</v>
      </c>
      <c r="L7" s="3">
        <v>1.5500416968892313E-3</v>
      </c>
      <c r="M7" s="3">
        <v>8.6015932448711132E-4</v>
      </c>
      <c r="N7" s="3">
        <v>-8.1406523390941267E-4</v>
      </c>
      <c r="O7" s="24">
        <v>5.8724521242770045E-4</v>
      </c>
    </row>
    <row r="8" spans="3:15" x14ac:dyDescent="0.2">
      <c r="E8" s="140" t="s">
        <v>2</v>
      </c>
      <c r="F8" s="3">
        <v>-1.0142690578526522E-4</v>
      </c>
      <c r="G8" s="3">
        <f>VARP('Section 1 Preliminary work'!$T$5:$T$40)</f>
        <v>2.6603190547535662E-3</v>
      </c>
      <c r="H8" s="3">
        <v>5.5921766518770091E-4</v>
      </c>
      <c r="I8" s="3">
        <v>1.9029818626137968E-4</v>
      </c>
      <c r="J8" s="3">
        <v>9.0395255505398126E-4</v>
      </c>
      <c r="K8" s="3">
        <v>2.6036598984969925E-4</v>
      </c>
      <c r="L8" s="3">
        <v>1.7951239321164015E-3</v>
      </c>
      <c r="M8" s="3">
        <v>1.1997617544074362E-3</v>
      </c>
      <c r="N8" s="3">
        <v>1.67424937975946E-3</v>
      </c>
      <c r="O8" s="24">
        <v>1.3120089032314577E-3</v>
      </c>
    </row>
    <row r="9" spans="3:15" x14ac:dyDescent="0.2">
      <c r="E9" s="140" t="s">
        <v>3</v>
      </c>
      <c r="F9" s="3">
        <v>1.3658063070858017E-3</v>
      </c>
      <c r="G9" s="3">
        <v>5.5921766518770091E-4</v>
      </c>
      <c r="H9" s="3">
        <f>VARP('Section 1 Preliminary work'!$U$5:$U$40)</f>
        <v>4.9456794415290144E-3</v>
      </c>
      <c r="I9" s="3">
        <v>2.4770769055627016E-4</v>
      </c>
      <c r="J9" s="3">
        <v>3.20024520638665E-3</v>
      </c>
      <c r="K9" s="3">
        <v>6.7720573255998268E-4</v>
      </c>
      <c r="L9" s="3">
        <v>2.4112110446242534E-3</v>
      </c>
      <c r="M9" s="3">
        <v>3.381323482355546E-3</v>
      </c>
      <c r="N9" s="3">
        <v>1.0916259559891064E-3</v>
      </c>
      <c r="O9" s="24">
        <v>1.0142751682587969E-3</v>
      </c>
    </row>
    <row r="10" spans="3:15" x14ac:dyDescent="0.2">
      <c r="E10" s="140" t="s">
        <v>4</v>
      </c>
      <c r="F10" s="3">
        <v>-1.1625708689807644E-3</v>
      </c>
      <c r="G10" s="3">
        <v>1.9029818626137968E-4</v>
      </c>
      <c r="H10" s="3">
        <v>2.4770769055627016E-4</v>
      </c>
      <c r="I10" s="3">
        <f>VARP('Section 1 Preliminary work'!$V$5:$V$40)</f>
        <v>4.4240776459186721E-3</v>
      </c>
      <c r="J10" s="3">
        <v>2.5590208416740388E-6</v>
      </c>
      <c r="K10" s="3">
        <v>-8.4990609843955478E-4</v>
      </c>
      <c r="L10" s="3">
        <v>8.9825118369886472E-5</v>
      </c>
      <c r="M10" s="3">
        <v>8.6121837393994235E-4</v>
      </c>
      <c r="N10" s="3">
        <v>1.5002836383739399E-3</v>
      </c>
      <c r="O10" s="24">
        <v>4.1535746937909081E-4</v>
      </c>
    </row>
    <row r="11" spans="3:15" x14ac:dyDescent="0.2">
      <c r="E11" s="140" t="s">
        <v>15</v>
      </c>
      <c r="F11" s="3">
        <v>9.8898753175639194E-5</v>
      </c>
      <c r="G11" s="3">
        <v>9.0395255505398126E-4</v>
      </c>
      <c r="H11" s="3">
        <v>3.20024520638665E-3</v>
      </c>
      <c r="I11" s="3">
        <v>2.5590208416740388E-6</v>
      </c>
      <c r="J11" s="3">
        <f>VARP('Section 1 Preliminary work'!$W$5:$W$40)</f>
        <v>5.5840693169722138E-3</v>
      </c>
      <c r="K11" s="3">
        <v>-4.5930708808504132E-4</v>
      </c>
      <c r="L11" s="3">
        <v>1.6282224725781298E-3</v>
      </c>
      <c r="M11" s="3">
        <v>1.9398165736889228E-3</v>
      </c>
      <c r="N11" s="3">
        <v>1.8215860450373563E-3</v>
      </c>
      <c r="O11" s="24">
        <v>1.4928640571642037E-3</v>
      </c>
    </row>
    <row r="12" spans="3:15" x14ac:dyDescent="0.2">
      <c r="E12" s="140" t="s">
        <v>6</v>
      </c>
      <c r="F12" s="3">
        <v>6.3490481764487787E-3</v>
      </c>
      <c r="G12" s="3">
        <v>2.6036598984969925E-4</v>
      </c>
      <c r="H12" s="3">
        <v>6.7720573255998268E-4</v>
      </c>
      <c r="I12" s="3">
        <v>-8.4990609843955478E-4</v>
      </c>
      <c r="J12" s="3">
        <v>-4.5930708808504132E-4</v>
      </c>
      <c r="K12" s="3">
        <f>VARP('Section 1 Preliminary work'!$X$5:$X$40)</f>
        <v>6.8414678361519562E-3</v>
      </c>
      <c r="L12" s="3">
        <v>1.0719788361306501E-3</v>
      </c>
      <c r="M12" s="3">
        <v>9.7258289972239516E-4</v>
      </c>
      <c r="N12" s="3">
        <v>-2.6476282083103697E-4</v>
      </c>
      <c r="O12" s="24">
        <v>6.9649735778002037E-4</v>
      </c>
    </row>
    <row r="13" spans="3:15" x14ac:dyDescent="0.2">
      <c r="E13" s="140" t="s">
        <v>16</v>
      </c>
      <c r="F13" s="3">
        <v>1.5500416968892313E-3</v>
      </c>
      <c r="G13" s="3">
        <v>1.7951239321164015E-3</v>
      </c>
      <c r="H13" s="3">
        <v>2.4112110446242534E-3</v>
      </c>
      <c r="I13" s="3">
        <v>8.9825118369886472E-5</v>
      </c>
      <c r="J13" s="3">
        <v>1.6282224725781298E-3</v>
      </c>
      <c r="K13" s="3">
        <v>1.0719788361306464E-3</v>
      </c>
      <c r="L13" s="3">
        <f>VARP('Section 1 Preliminary work'!$Y$5:$Y$40)</f>
        <v>4.5003857591351115E-3</v>
      </c>
      <c r="M13" s="3">
        <v>1.8164990542182461E-3</v>
      </c>
      <c r="N13" s="3">
        <v>1.2787975978877538E-3</v>
      </c>
      <c r="O13" s="24">
        <v>1.6223290331696541E-3</v>
      </c>
    </row>
    <row r="14" spans="3:15" x14ac:dyDescent="0.2">
      <c r="E14" s="140" t="s">
        <v>8</v>
      </c>
      <c r="F14" s="3">
        <v>8.6015932448711132E-4</v>
      </c>
      <c r="G14" s="3">
        <v>1.1997617544074362E-3</v>
      </c>
      <c r="H14" s="3">
        <v>3.381323482355546E-3</v>
      </c>
      <c r="I14" s="3">
        <v>8.6121837393994235E-4</v>
      </c>
      <c r="J14" s="3">
        <v>1.9398165736889228E-3</v>
      </c>
      <c r="K14" s="3">
        <v>9.7258289972239516E-4</v>
      </c>
      <c r="L14" s="3">
        <v>1.8164990542182461E-3</v>
      </c>
      <c r="M14" s="3">
        <f>VARP('Section 1 Preliminary work'!$Z$5:$Z$40)</f>
        <v>4.2913706463871331E-3</v>
      </c>
      <c r="N14" s="3">
        <v>2.7423231475143441E-3</v>
      </c>
      <c r="O14" s="24">
        <v>1.5367590156816133E-3</v>
      </c>
    </row>
    <row r="15" spans="3:15" x14ac:dyDescent="0.2">
      <c r="E15" s="140" t="s">
        <v>9</v>
      </c>
      <c r="F15" s="3">
        <v>-8.1406523390941267E-4</v>
      </c>
      <c r="G15" s="3">
        <v>1.67424937975946E-3</v>
      </c>
      <c r="H15" s="3">
        <v>1.0916259559891064E-3</v>
      </c>
      <c r="I15" s="3">
        <v>1.5002836383739397E-3</v>
      </c>
      <c r="J15" s="3">
        <v>1.8215860450373563E-3</v>
      </c>
      <c r="K15" s="3">
        <v>-2.6476282083103697E-4</v>
      </c>
      <c r="L15" s="3">
        <v>1.2787975978877538E-3</v>
      </c>
      <c r="M15" s="3">
        <v>2.7423231475143441E-3</v>
      </c>
      <c r="N15" s="3">
        <f>VARP('Section 1 Preliminary work'!$AA$5:$AA$40)</f>
        <v>6.341431240376426E-3</v>
      </c>
      <c r="O15" s="24">
        <v>2.2065024078640593E-3</v>
      </c>
    </row>
    <row r="16" spans="3:15" ht="17" thickBot="1" x14ac:dyDescent="0.25">
      <c r="E16" s="141" t="s">
        <v>17</v>
      </c>
      <c r="F16" s="23">
        <v>5.8724521242770045E-4</v>
      </c>
      <c r="G16" s="23">
        <v>1.3120089032314577E-3</v>
      </c>
      <c r="H16" s="23">
        <v>1.0142751682587969E-3</v>
      </c>
      <c r="I16" s="23">
        <v>4.1535746937909081E-4</v>
      </c>
      <c r="J16" s="23">
        <v>1.4928640571642037E-3</v>
      </c>
      <c r="K16" s="23">
        <v>6.9649735778002037E-4</v>
      </c>
      <c r="L16" s="23">
        <v>1.62232903316965E-3</v>
      </c>
      <c r="M16" s="23">
        <v>1.5367590156816133E-3</v>
      </c>
      <c r="N16" s="23">
        <v>2.2065024078640593E-3</v>
      </c>
      <c r="O16" s="25">
        <f>VARP('Section 1 Preliminary work'!$AB$5:$AB$40)</f>
        <v>2.4571113658652141E-3</v>
      </c>
    </row>
    <row r="19" spans="3:20" x14ac:dyDescent="0.2">
      <c r="C19" s="182" t="s">
        <v>32</v>
      </c>
      <c r="F19" s="129" t="s">
        <v>1</v>
      </c>
      <c r="G19" s="129" t="s">
        <v>2</v>
      </c>
      <c r="H19" s="129" t="s">
        <v>3</v>
      </c>
      <c r="I19" s="129" t="s">
        <v>4</v>
      </c>
      <c r="J19" s="129" t="s">
        <v>5</v>
      </c>
      <c r="K19" s="129" t="s">
        <v>6</v>
      </c>
      <c r="L19" s="129" t="s">
        <v>7</v>
      </c>
      <c r="M19" s="129" t="s">
        <v>8</v>
      </c>
      <c r="N19" s="129" t="s">
        <v>9</v>
      </c>
      <c r="O19" s="200" t="s">
        <v>10</v>
      </c>
    </row>
    <row r="20" spans="3:20" x14ac:dyDescent="0.2">
      <c r="F20" s="190">
        <v>0.12594212197433721</v>
      </c>
      <c r="G20" s="190">
        <v>9.5405650614288646E-3</v>
      </c>
      <c r="H20" s="190">
        <v>0</v>
      </c>
      <c r="I20" s="190">
        <v>0.38312261311386647</v>
      </c>
      <c r="J20" s="190">
        <v>9.4387492587518732E-2</v>
      </c>
      <c r="K20" s="190">
        <v>7.301366939009471E-2</v>
      </c>
      <c r="L20" s="190">
        <v>0.16193862500035985</v>
      </c>
      <c r="M20" s="190">
        <v>0</v>
      </c>
      <c r="N20" s="198">
        <v>0.15205526130726985</v>
      </c>
      <c r="O20" s="190">
        <v>0</v>
      </c>
      <c r="P20" s="199"/>
    </row>
    <row r="23" spans="3:20" ht="17" thickBot="1" x14ac:dyDescent="0.25">
      <c r="F23" s="192">
        <f t="shared" ref="F23:O23" si="0">F20</f>
        <v>0.12594212197433721</v>
      </c>
      <c r="G23" s="192">
        <f t="shared" si="0"/>
        <v>9.5405650614288646E-3</v>
      </c>
      <c r="H23" s="192">
        <f t="shared" si="0"/>
        <v>0</v>
      </c>
      <c r="I23" s="192">
        <f t="shared" si="0"/>
        <v>0.38312261311386647</v>
      </c>
      <c r="J23" s="192">
        <f t="shared" si="0"/>
        <v>9.4387492587518732E-2</v>
      </c>
      <c r="K23" s="192">
        <f t="shared" si="0"/>
        <v>7.301366939009471E-2</v>
      </c>
      <c r="L23" s="192">
        <f t="shared" si="0"/>
        <v>0.16193862500035985</v>
      </c>
      <c r="M23" s="192">
        <f t="shared" si="0"/>
        <v>0</v>
      </c>
      <c r="N23" s="192">
        <f t="shared" si="0"/>
        <v>0.15205526130726985</v>
      </c>
      <c r="O23" s="192">
        <f t="shared" si="0"/>
        <v>0</v>
      </c>
      <c r="T23" s="196"/>
    </row>
    <row r="24" spans="3:20" ht="17" thickBot="1" x14ac:dyDescent="0.25">
      <c r="E24" s="195" t="s">
        <v>85</v>
      </c>
      <c r="F24" s="146" t="s">
        <v>1</v>
      </c>
      <c r="G24" s="146" t="s">
        <v>2</v>
      </c>
      <c r="H24" s="146" t="s">
        <v>3</v>
      </c>
      <c r="I24" s="146" t="s">
        <v>4</v>
      </c>
      <c r="J24" s="146" t="s">
        <v>5</v>
      </c>
      <c r="K24" s="146" t="s">
        <v>6</v>
      </c>
      <c r="L24" s="146" t="s">
        <v>7</v>
      </c>
      <c r="M24" s="146" t="s">
        <v>8</v>
      </c>
      <c r="N24" s="146" t="s">
        <v>9</v>
      </c>
      <c r="O24" s="147" t="s">
        <v>10</v>
      </c>
    </row>
    <row r="25" spans="3:20" x14ac:dyDescent="0.2">
      <c r="D25" s="192">
        <f>F20</f>
        <v>0.12594212197433721</v>
      </c>
      <c r="E25" s="144" t="s">
        <v>1</v>
      </c>
      <c r="F25" s="3">
        <f>VARP('Section 1 Preliminary work'!$S$5:$S$40)</f>
        <v>7.1058187404577401E-3</v>
      </c>
      <c r="G25" s="3">
        <v>-1.01426905785265E-4</v>
      </c>
      <c r="H25" s="3">
        <v>1.3658063070858017E-3</v>
      </c>
      <c r="I25" s="3">
        <v>-1.1625708689807644E-3</v>
      </c>
      <c r="J25" s="3">
        <v>9.8898753175639248E-5</v>
      </c>
      <c r="K25" s="3">
        <v>6.3490481764487787E-3</v>
      </c>
      <c r="L25" s="3">
        <v>1.5500416968892313E-3</v>
      </c>
      <c r="M25" s="3">
        <v>8.6015932448711132E-4</v>
      </c>
      <c r="N25" s="3">
        <v>-8.1406523390941267E-4</v>
      </c>
      <c r="O25" s="24">
        <v>5.8724521242770045E-4</v>
      </c>
    </row>
    <row r="26" spans="3:20" x14ac:dyDescent="0.2">
      <c r="D26" s="192">
        <f>G20</f>
        <v>9.5405650614288646E-3</v>
      </c>
      <c r="E26" s="144" t="s">
        <v>2</v>
      </c>
      <c r="F26" s="3">
        <v>-1.0142690578526522E-4</v>
      </c>
      <c r="G26" s="3">
        <f>VARP('Section 1 Preliminary work'!$T$5:$T$40)</f>
        <v>2.6603190547535662E-3</v>
      </c>
      <c r="H26" s="3">
        <v>5.5921766518770091E-4</v>
      </c>
      <c r="I26" s="3">
        <v>1.9029818626137968E-4</v>
      </c>
      <c r="J26" s="3">
        <v>9.0395255505398126E-4</v>
      </c>
      <c r="K26" s="3">
        <v>2.6036598984969925E-4</v>
      </c>
      <c r="L26" s="3">
        <v>1.7951239321164015E-3</v>
      </c>
      <c r="M26" s="3">
        <v>1.1997617544074362E-3</v>
      </c>
      <c r="N26" s="3">
        <v>1.67424937975946E-3</v>
      </c>
      <c r="O26" s="24">
        <v>1.3120089032314577E-3</v>
      </c>
    </row>
    <row r="27" spans="3:20" x14ac:dyDescent="0.2">
      <c r="D27" s="192">
        <f>H20</f>
        <v>0</v>
      </c>
      <c r="E27" s="144" t="s">
        <v>3</v>
      </c>
      <c r="F27" s="3">
        <v>1.3658063070858017E-3</v>
      </c>
      <c r="G27" s="3">
        <v>5.5921766518770091E-4</v>
      </c>
      <c r="H27" s="3">
        <f>VARP('Section 1 Preliminary work'!$U$5:$U$40)</f>
        <v>4.9456794415290144E-3</v>
      </c>
      <c r="I27" s="3">
        <v>2.4770769055627016E-4</v>
      </c>
      <c r="J27" s="3">
        <v>3.20024520638665E-3</v>
      </c>
      <c r="K27" s="3">
        <v>6.7720573255998268E-4</v>
      </c>
      <c r="L27" s="3">
        <v>2.4112110446242534E-3</v>
      </c>
      <c r="M27" s="3">
        <v>3.381323482355546E-3</v>
      </c>
      <c r="N27" s="3">
        <v>1.0916259559891064E-3</v>
      </c>
      <c r="O27" s="24">
        <v>1.0142751682587969E-3</v>
      </c>
    </row>
    <row r="28" spans="3:20" x14ac:dyDescent="0.2">
      <c r="D28" s="192">
        <f>I20</f>
        <v>0.38312261311386647</v>
      </c>
      <c r="E28" s="144" t="s">
        <v>4</v>
      </c>
      <c r="F28" s="3">
        <v>-1.1625708689807601E-3</v>
      </c>
      <c r="G28" s="3">
        <v>1.9029818626137968E-4</v>
      </c>
      <c r="H28" s="3">
        <v>2.4770769055627016E-4</v>
      </c>
      <c r="I28" s="3">
        <f>VARP('Section 1 Preliminary work'!$V$5:$V$40)</f>
        <v>4.4240776459186721E-3</v>
      </c>
      <c r="J28" s="3">
        <v>2.5590208416740388E-6</v>
      </c>
      <c r="K28" s="3">
        <v>-8.4990609843955478E-4</v>
      </c>
      <c r="L28" s="3">
        <v>8.9825118369886472E-5</v>
      </c>
      <c r="M28" s="3">
        <v>8.6121837393994235E-4</v>
      </c>
      <c r="N28" s="3">
        <v>1.5002836383739397E-3</v>
      </c>
      <c r="O28" s="24">
        <v>4.1535746937909081E-4</v>
      </c>
    </row>
    <row r="29" spans="3:20" x14ac:dyDescent="0.2">
      <c r="D29" s="192">
        <f>J20</f>
        <v>9.4387492587518732E-2</v>
      </c>
      <c r="E29" s="144" t="s">
        <v>15</v>
      </c>
      <c r="F29" s="3">
        <v>9.8898753175639248E-5</v>
      </c>
      <c r="G29" s="3">
        <v>9.0395255505398126E-4</v>
      </c>
      <c r="H29" s="3">
        <v>3.20024520638665E-3</v>
      </c>
      <c r="I29" s="3">
        <v>2.5590208416740388E-6</v>
      </c>
      <c r="J29" s="3">
        <f>VARP('Section 1 Preliminary work'!$W$5:$W$40)</f>
        <v>5.5840693169722138E-3</v>
      </c>
      <c r="K29" s="3">
        <v>-4.5930708808504132E-4</v>
      </c>
      <c r="L29" s="3">
        <v>1.6282224725781298E-3</v>
      </c>
      <c r="M29" s="3">
        <v>1.9398165736889228E-3</v>
      </c>
      <c r="N29" s="3">
        <v>1.8215860450373563E-3</v>
      </c>
      <c r="O29" s="24">
        <v>1.4928640571642037E-3</v>
      </c>
    </row>
    <row r="30" spans="3:20" x14ac:dyDescent="0.2">
      <c r="D30" s="192">
        <f>K20</f>
        <v>7.301366939009471E-2</v>
      </c>
      <c r="E30" s="144" t="s">
        <v>6</v>
      </c>
      <c r="F30" s="3">
        <v>6.3490481764487787E-3</v>
      </c>
      <c r="G30" s="3">
        <v>2.6036598984969925E-4</v>
      </c>
      <c r="H30" s="3">
        <v>6.7720573255998268E-4</v>
      </c>
      <c r="I30" s="3">
        <v>-8.4990609843955478E-4</v>
      </c>
      <c r="J30" s="3">
        <v>-4.5930708808504132E-4</v>
      </c>
      <c r="K30" s="3">
        <f>VARP('Section 1 Preliminary work'!$X$5:$X$40)</f>
        <v>6.8414678361519562E-3</v>
      </c>
      <c r="L30" s="3">
        <v>1.0719788361306464E-3</v>
      </c>
      <c r="M30" s="3">
        <v>9.7258289972239516E-4</v>
      </c>
      <c r="N30" s="3">
        <v>-2.6476282083103697E-4</v>
      </c>
      <c r="O30" s="24">
        <v>6.9649735778002037E-4</v>
      </c>
    </row>
    <row r="31" spans="3:20" x14ac:dyDescent="0.2">
      <c r="D31" s="192">
        <f>L20</f>
        <v>0.16193862500035985</v>
      </c>
      <c r="E31" s="144" t="s">
        <v>16</v>
      </c>
      <c r="F31" s="3">
        <v>1.5500416968892313E-3</v>
      </c>
      <c r="G31" s="3">
        <v>1.7951239321164015E-3</v>
      </c>
      <c r="H31" s="3">
        <v>2.4112110446242534E-3</v>
      </c>
      <c r="I31" s="3">
        <v>8.9825118369886472E-5</v>
      </c>
      <c r="J31" s="3">
        <v>1.6282224725781298E-3</v>
      </c>
      <c r="K31" s="3">
        <v>1.0719788361306464E-3</v>
      </c>
      <c r="L31" s="3">
        <f>VARP('Section 1 Preliminary work'!$Y$5:$Y$40)</f>
        <v>4.5003857591351115E-3</v>
      </c>
      <c r="M31" s="3">
        <v>1.8164990542182461E-3</v>
      </c>
      <c r="N31" s="3">
        <v>1.2787975978877538E-3</v>
      </c>
      <c r="O31" s="24">
        <v>1.6223290331696541E-3</v>
      </c>
    </row>
    <row r="32" spans="3:20" x14ac:dyDescent="0.2">
      <c r="D32" s="192">
        <f>M20</f>
        <v>0</v>
      </c>
      <c r="E32" s="144" t="s">
        <v>8</v>
      </c>
      <c r="F32" s="3">
        <v>8.6015932448711132E-4</v>
      </c>
      <c r="G32" s="3">
        <v>1.1997617544074362E-3</v>
      </c>
      <c r="H32" s="3">
        <v>3.381323482355546E-3</v>
      </c>
      <c r="I32" s="3">
        <v>8.6121837393994235E-4</v>
      </c>
      <c r="J32" s="3">
        <v>1.9398165736889228E-3</v>
      </c>
      <c r="K32" s="3">
        <v>9.7258289972239516E-4</v>
      </c>
      <c r="L32" s="3">
        <v>1.8164990542182461E-3</v>
      </c>
      <c r="M32" s="3">
        <f>VARP('Section 1 Preliminary work'!$Z$5:$Z$40)</f>
        <v>4.2913706463871331E-3</v>
      </c>
      <c r="N32" s="3">
        <v>2.7423231475143441E-3</v>
      </c>
      <c r="O32" s="24">
        <v>1.5367590156816133E-3</v>
      </c>
    </row>
    <row r="33" spans="4:15" x14ac:dyDescent="0.2">
      <c r="D33" s="192">
        <f>N20</f>
        <v>0.15205526130726985</v>
      </c>
      <c r="E33" s="144" t="s">
        <v>9</v>
      </c>
      <c r="F33" s="3">
        <v>-8.1406523390941267E-4</v>
      </c>
      <c r="G33" s="3">
        <v>1.67424937975946E-3</v>
      </c>
      <c r="H33" s="3">
        <v>1.0916259559891064E-3</v>
      </c>
      <c r="I33" s="3">
        <v>1.5002836383739397E-3</v>
      </c>
      <c r="J33" s="3">
        <v>1.8215860450373563E-3</v>
      </c>
      <c r="K33" s="3">
        <v>-2.6476282083103697E-4</v>
      </c>
      <c r="L33" s="3">
        <v>1.2787975978877538E-3</v>
      </c>
      <c r="M33" s="3">
        <v>2.7423231475143441E-3</v>
      </c>
      <c r="N33" s="3">
        <f>VARP('Section 1 Preliminary work'!$AA$5:$AA$40)</f>
        <v>6.341431240376426E-3</v>
      </c>
      <c r="O33" s="24">
        <v>2.2065024078640593E-3</v>
      </c>
    </row>
    <row r="34" spans="4:15" ht="17" thickBot="1" x14ac:dyDescent="0.25">
      <c r="D34" s="192">
        <f>O20</f>
        <v>0</v>
      </c>
      <c r="E34" s="145" t="s">
        <v>17</v>
      </c>
      <c r="F34" s="23">
        <v>5.8724521242770045E-4</v>
      </c>
      <c r="G34" s="23">
        <v>1.3120089032314577E-3</v>
      </c>
      <c r="H34" s="23">
        <v>1.0142751682587969E-3</v>
      </c>
      <c r="I34" s="23">
        <v>4.1535746937909081E-4</v>
      </c>
      <c r="J34" s="23">
        <v>1.4928640571642037E-3</v>
      </c>
      <c r="K34" s="23">
        <v>6.9649735778002037E-4</v>
      </c>
      <c r="L34" s="23">
        <v>1.6223290331696541E-3</v>
      </c>
      <c r="M34" s="23">
        <v>1.5367590156816133E-3</v>
      </c>
      <c r="N34" s="23">
        <v>2.2065024078640593E-3</v>
      </c>
      <c r="O34" s="25">
        <f>VARP('Section 1 Preliminary work'!$AB$5:$AB$40)</f>
        <v>2.4571113658652141E-3</v>
      </c>
    </row>
    <row r="36" spans="4:15" ht="17" thickBot="1" x14ac:dyDescent="0.25"/>
    <row r="37" spans="4:15" ht="45" x14ac:dyDescent="0.2">
      <c r="E37" s="201" t="s">
        <v>86</v>
      </c>
      <c r="F37" s="202" t="s">
        <v>1</v>
      </c>
      <c r="G37" s="202" t="s">
        <v>2</v>
      </c>
      <c r="H37" s="202" t="s">
        <v>3</v>
      </c>
      <c r="I37" s="202" t="s">
        <v>4</v>
      </c>
      <c r="J37" s="202" t="s">
        <v>5</v>
      </c>
      <c r="K37" s="202" t="s">
        <v>6</v>
      </c>
      <c r="L37" s="202" t="s">
        <v>7</v>
      </c>
      <c r="M37" s="202" t="s">
        <v>8</v>
      </c>
      <c r="N37" s="202" t="s">
        <v>9</v>
      </c>
      <c r="O37" s="203" t="s">
        <v>10</v>
      </c>
    </row>
    <row r="38" spans="4:15" x14ac:dyDescent="0.2">
      <c r="E38" s="204" t="s">
        <v>1</v>
      </c>
      <c r="F38" s="185">
        <f t="shared" ref="F38:O38" si="1">$D25*F$23*F25</f>
        <v>1.12708361895674E-4</v>
      </c>
      <c r="G38" s="185">
        <f t="shared" si="1"/>
        <v>-1.2187041236786673E-7</v>
      </c>
      <c r="H38" s="185">
        <f t="shared" si="1"/>
        <v>0</v>
      </c>
      <c r="I38" s="185">
        <f t="shared" si="1"/>
        <v>-5.609552655727006E-5</v>
      </c>
      <c r="J38" s="185">
        <f t="shared" si="1"/>
        <v>1.1756451917647633E-6</v>
      </c>
      <c r="K38" s="185">
        <f t="shared" si="1"/>
        <v>5.8382650006277757E-5</v>
      </c>
      <c r="L38" s="185">
        <f t="shared" si="1"/>
        <v>3.1612936199973842E-5</v>
      </c>
      <c r="M38" s="185">
        <f t="shared" si="1"/>
        <v>0</v>
      </c>
      <c r="N38" s="185">
        <f t="shared" si="1"/>
        <v>-1.558948132480004E-5</v>
      </c>
      <c r="O38" s="186">
        <f t="shared" si="1"/>
        <v>0</v>
      </c>
    </row>
    <row r="39" spans="4:15" x14ac:dyDescent="0.2">
      <c r="E39" s="204" t="s">
        <v>2</v>
      </c>
      <c r="F39" s="185">
        <f t="shared" ref="F39:O39" si="2">$D26*F$23*F26</f>
        <v>-1.21870412367867E-7</v>
      </c>
      <c r="G39" s="185">
        <f t="shared" si="2"/>
        <v>2.421485764225696E-7</v>
      </c>
      <c r="H39" s="185">
        <f t="shared" si="2"/>
        <v>0</v>
      </c>
      <c r="I39" s="185">
        <f t="shared" si="2"/>
        <v>6.9557911349071604E-7</v>
      </c>
      <c r="J39" s="185">
        <f t="shared" si="2"/>
        <v>8.1401832802178257E-7</v>
      </c>
      <c r="K39" s="185">
        <f t="shared" si="2"/>
        <v>1.813687779074751E-7</v>
      </c>
      <c r="L39" s="185">
        <f t="shared" si="2"/>
        <v>2.7734413214380794E-6</v>
      </c>
      <c r="M39" s="185">
        <f t="shared" si="2"/>
        <v>0</v>
      </c>
      <c r="N39" s="185">
        <f t="shared" si="2"/>
        <v>2.4288220453891572E-6</v>
      </c>
      <c r="O39" s="186">
        <f t="shared" si="2"/>
        <v>0</v>
      </c>
    </row>
    <row r="40" spans="4:15" x14ac:dyDescent="0.2">
      <c r="E40" s="204" t="s">
        <v>3</v>
      </c>
      <c r="F40" s="185">
        <f t="shared" ref="F40:O40" si="3">$D27*F$23*F27</f>
        <v>0</v>
      </c>
      <c r="G40" s="185">
        <f t="shared" si="3"/>
        <v>0</v>
      </c>
      <c r="H40" s="185">
        <f t="shared" si="3"/>
        <v>0</v>
      </c>
      <c r="I40" s="185">
        <f t="shared" si="3"/>
        <v>0</v>
      </c>
      <c r="J40" s="185">
        <f t="shared" si="3"/>
        <v>0</v>
      </c>
      <c r="K40" s="185">
        <f t="shared" si="3"/>
        <v>0</v>
      </c>
      <c r="L40" s="185">
        <f t="shared" si="3"/>
        <v>0</v>
      </c>
      <c r="M40" s="185">
        <f t="shared" si="3"/>
        <v>0</v>
      </c>
      <c r="N40" s="185">
        <f t="shared" si="3"/>
        <v>0</v>
      </c>
      <c r="O40" s="186">
        <f t="shared" si="3"/>
        <v>0</v>
      </c>
    </row>
    <row r="41" spans="4:15" x14ac:dyDescent="0.2">
      <c r="E41" s="204" t="s">
        <v>4</v>
      </c>
      <c r="F41" s="185">
        <f t="shared" ref="F41:O41" si="4">$D28*F$23*F28</f>
        <v>-5.609552655726985E-5</v>
      </c>
      <c r="G41" s="185">
        <f t="shared" si="4"/>
        <v>6.9557911349071604E-7</v>
      </c>
      <c r="H41" s="185">
        <f t="shared" si="4"/>
        <v>0</v>
      </c>
      <c r="I41" s="185">
        <f t="shared" si="4"/>
        <v>6.4937910896473324E-4</v>
      </c>
      <c r="J41" s="185">
        <f t="shared" si="4"/>
        <v>9.2539267675266281E-8</v>
      </c>
      <c r="K41" s="185">
        <f t="shared" si="4"/>
        <v>-2.3774582912314297E-5</v>
      </c>
      <c r="L41" s="185">
        <f t="shared" si="4"/>
        <v>5.5729613585187353E-6</v>
      </c>
      <c r="M41" s="185">
        <f t="shared" si="4"/>
        <v>0</v>
      </c>
      <c r="N41" s="185">
        <f t="shared" si="4"/>
        <v>8.7400237157580937E-5</v>
      </c>
      <c r="O41" s="186">
        <f t="shared" si="4"/>
        <v>0</v>
      </c>
    </row>
    <row r="42" spans="4:15" x14ac:dyDescent="0.2">
      <c r="E42" s="204" t="s">
        <v>15</v>
      </c>
      <c r="F42" s="185">
        <f t="shared" ref="F42:O42" si="5">$D29*F$23*F29</f>
        <v>1.1756451917647633E-6</v>
      </c>
      <c r="G42" s="185">
        <f t="shared" si="5"/>
        <v>8.1401832802178257E-7</v>
      </c>
      <c r="H42" s="185">
        <f t="shared" si="5"/>
        <v>0</v>
      </c>
      <c r="I42" s="185">
        <f t="shared" si="5"/>
        <v>9.2539267675266281E-8</v>
      </c>
      <c r="J42" s="185">
        <f t="shared" si="5"/>
        <v>4.9748466603677807E-5</v>
      </c>
      <c r="K42" s="185">
        <f t="shared" si="5"/>
        <v>-3.1653502460990172E-6</v>
      </c>
      <c r="L42" s="185">
        <f t="shared" si="5"/>
        <v>2.4887349177516895E-5</v>
      </c>
      <c r="M42" s="185">
        <f t="shared" si="5"/>
        <v>0</v>
      </c>
      <c r="N42" s="185">
        <f t="shared" si="5"/>
        <v>2.6143612126683014E-5</v>
      </c>
      <c r="O42" s="186">
        <f t="shared" si="5"/>
        <v>0</v>
      </c>
    </row>
    <row r="43" spans="4:15" x14ac:dyDescent="0.2">
      <c r="E43" s="204" t="s">
        <v>6</v>
      </c>
      <c r="F43" s="185">
        <f t="shared" ref="F43:O43" si="6">$D30*F$23*F30</f>
        <v>5.8382650006277757E-5</v>
      </c>
      <c r="G43" s="185">
        <f t="shared" si="6"/>
        <v>1.813687779074751E-7</v>
      </c>
      <c r="H43" s="185">
        <f t="shared" si="6"/>
        <v>0</v>
      </c>
      <c r="I43" s="185">
        <f t="shared" si="6"/>
        <v>-2.3774582912314297E-5</v>
      </c>
      <c r="J43" s="185">
        <f t="shared" si="6"/>
        <v>-3.1653502460990172E-6</v>
      </c>
      <c r="K43" s="185">
        <f t="shared" si="6"/>
        <v>3.647183710632749E-5</v>
      </c>
      <c r="L43" s="185">
        <f t="shared" si="6"/>
        <v>1.2674791783680427E-5</v>
      </c>
      <c r="M43" s="185">
        <f t="shared" si="6"/>
        <v>0</v>
      </c>
      <c r="N43" s="185">
        <f t="shared" si="6"/>
        <v>-2.9394266433650559E-6</v>
      </c>
      <c r="O43" s="186">
        <f t="shared" si="6"/>
        <v>0</v>
      </c>
    </row>
    <row r="44" spans="4:15" x14ac:dyDescent="0.2">
      <c r="E44" s="204" t="s">
        <v>16</v>
      </c>
      <c r="F44" s="185">
        <f t="shared" ref="F44:O44" si="7">$D31*F$23*F31</f>
        <v>3.1612936199973842E-5</v>
      </c>
      <c r="G44" s="185">
        <f t="shared" si="7"/>
        <v>2.7734413214380794E-6</v>
      </c>
      <c r="H44" s="185">
        <f t="shared" si="7"/>
        <v>0</v>
      </c>
      <c r="I44" s="185">
        <f t="shared" si="7"/>
        <v>5.5729613585187353E-6</v>
      </c>
      <c r="J44" s="185">
        <f t="shared" si="7"/>
        <v>2.4887349177516895E-5</v>
      </c>
      <c r="K44" s="185">
        <f t="shared" si="7"/>
        <v>1.2674791783680427E-5</v>
      </c>
      <c r="L44" s="185">
        <f t="shared" si="7"/>
        <v>1.1801864839471403E-4</v>
      </c>
      <c r="M44" s="185">
        <f t="shared" si="7"/>
        <v>0</v>
      </c>
      <c r="N44" s="185">
        <f t="shared" si="7"/>
        <v>3.1488626030790007E-5</v>
      </c>
      <c r="O44" s="186">
        <f t="shared" si="7"/>
        <v>0</v>
      </c>
    </row>
    <row r="45" spans="4:15" x14ac:dyDescent="0.2">
      <c r="E45" s="204" t="s">
        <v>8</v>
      </c>
      <c r="F45" s="185">
        <f t="shared" ref="F45:O45" si="8">$D32*F$23*F32</f>
        <v>0</v>
      </c>
      <c r="G45" s="185">
        <f t="shared" si="8"/>
        <v>0</v>
      </c>
      <c r="H45" s="185">
        <f t="shared" si="8"/>
        <v>0</v>
      </c>
      <c r="I45" s="185">
        <f t="shared" si="8"/>
        <v>0</v>
      </c>
      <c r="J45" s="185">
        <f t="shared" si="8"/>
        <v>0</v>
      </c>
      <c r="K45" s="185">
        <f t="shared" si="8"/>
        <v>0</v>
      </c>
      <c r="L45" s="185">
        <f t="shared" si="8"/>
        <v>0</v>
      </c>
      <c r="M45" s="185">
        <f t="shared" si="8"/>
        <v>0</v>
      </c>
      <c r="N45" s="185">
        <f t="shared" si="8"/>
        <v>0</v>
      </c>
      <c r="O45" s="186">
        <f t="shared" si="8"/>
        <v>0</v>
      </c>
    </row>
    <row r="46" spans="4:15" x14ac:dyDescent="0.2">
      <c r="E46" s="204" t="s">
        <v>9</v>
      </c>
      <c r="F46" s="185">
        <f t="shared" ref="F46:O46" si="9">$D33*F$23*F33</f>
        <v>-1.558948132480004E-5</v>
      </c>
      <c r="G46" s="185">
        <f t="shared" si="9"/>
        <v>2.4288220453891572E-6</v>
      </c>
      <c r="H46" s="185">
        <f t="shared" si="9"/>
        <v>0</v>
      </c>
      <c r="I46" s="185">
        <f t="shared" si="9"/>
        <v>8.7400237157580937E-5</v>
      </c>
      <c r="J46" s="185">
        <f t="shared" si="9"/>
        <v>2.6143612126683014E-5</v>
      </c>
      <c r="K46" s="185">
        <f t="shared" si="9"/>
        <v>-2.9394266433650559E-6</v>
      </c>
      <c r="L46" s="185">
        <f t="shared" si="9"/>
        <v>3.1488626030790007E-5</v>
      </c>
      <c r="M46" s="185">
        <f t="shared" si="9"/>
        <v>0</v>
      </c>
      <c r="N46" s="185">
        <f t="shared" si="9"/>
        <v>1.4661897922040902E-4</v>
      </c>
      <c r="O46" s="186">
        <f t="shared" si="9"/>
        <v>0</v>
      </c>
    </row>
    <row r="47" spans="4:15" ht="17" thickBot="1" x14ac:dyDescent="0.25">
      <c r="E47" s="205" t="s">
        <v>17</v>
      </c>
      <c r="F47" s="187">
        <f t="shared" ref="F47:O47" si="10">$D34*F$23*F34</f>
        <v>0</v>
      </c>
      <c r="G47" s="187">
        <f t="shared" si="10"/>
        <v>0</v>
      </c>
      <c r="H47" s="187">
        <f t="shared" si="10"/>
        <v>0</v>
      </c>
      <c r="I47" s="187">
        <f t="shared" si="10"/>
        <v>0</v>
      </c>
      <c r="J47" s="187">
        <f t="shared" si="10"/>
        <v>0</v>
      </c>
      <c r="K47" s="187">
        <f t="shared" si="10"/>
        <v>0</v>
      </c>
      <c r="L47" s="187">
        <f t="shared" si="10"/>
        <v>0</v>
      </c>
      <c r="M47" s="187">
        <f t="shared" si="10"/>
        <v>0</v>
      </c>
      <c r="N47" s="187">
        <f t="shared" si="10"/>
        <v>0</v>
      </c>
      <c r="O47" s="188">
        <f t="shared" si="10"/>
        <v>0</v>
      </c>
    </row>
    <row r="49" spans="3:10" x14ac:dyDescent="0.2">
      <c r="C49" s="181" t="s">
        <v>33</v>
      </c>
    </row>
    <row r="51" spans="3:10" x14ac:dyDescent="0.2">
      <c r="C51" s="83" t="s">
        <v>87</v>
      </c>
      <c r="F51" s="179">
        <f>SQRT(SUM(F38:O47))</f>
        <v>3.8502782111724643E-2</v>
      </c>
    </row>
    <row r="55" spans="3:10" x14ac:dyDescent="0.2">
      <c r="C55" s="83" t="s">
        <v>34</v>
      </c>
      <c r="F55" s="179">
        <f>SUMPRODUCT(F20:O20,F3:O3)</f>
        <v>1.4999999899398649E-2</v>
      </c>
    </row>
    <row r="57" spans="3:10" x14ac:dyDescent="0.2">
      <c r="C57" s="181" t="s">
        <v>36</v>
      </c>
    </row>
    <row r="59" spans="3:10" x14ac:dyDescent="0.2">
      <c r="C59" s="206" t="s">
        <v>88</v>
      </c>
      <c r="E59" s="206" t="s">
        <v>40</v>
      </c>
    </row>
    <row r="60" spans="3:10" ht="17" thickBot="1" x14ac:dyDescent="0.25"/>
    <row r="61" spans="3:10" ht="17" thickBot="1" x14ac:dyDescent="0.25">
      <c r="C61" s="184">
        <f>F55</f>
        <v>1.4999999899398649E-2</v>
      </c>
      <c r="D61" s="69" t="s">
        <v>42</v>
      </c>
      <c r="E61" s="191">
        <v>1.4999999999999999E-2</v>
      </c>
      <c r="G61" s="80" t="s">
        <v>89</v>
      </c>
      <c r="H61" s="180"/>
      <c r="I61" s="180"/>
      <c r="J61" s="180"/>
    </row>
    <row r="62" spans="3:10" ht="17" thickBot="1" x14ac:dyDescent="0.25">
      <c r="D62" s="180"/>
      <c r="G62" s="80"/>
      <c r="H62" s="180"/>
      <c r="I62" s="180"/>
    </row>
    <row r="63" spans="3:10" ht="17" thickBot="1" x14ac:dyDescent="0.25">
      <c r="C63" s="193">
        <f>SUM(F20:O20)</f>
        <v>1.0000003484348756</v>
      </c>
      <c r="D63" s="183" t="s">
        <v>41</v>
      </c>
      <c r="E63" s="191">
        <v>1</v>
      </c>
      <c r="G63" s="80" t="s">
        <v>43</v>
      </c>
      <c r="H63" s="180"/>
      <c r="I63" s="180"/>
      <c r="J63" s="18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FA2A-C888-407F-98BE-E6E320E8FC9F}">
  <dimension ref="C1:Q68"/>
  <sheetViews>
    <sheetView zoomScale="50" workbookViewId="0">
      <selection activeCell="U28" sqref="U28"/>
    </sheetView>
  </sheetViews>
  <sheetFormatPr baseColWidth="10" defaultRowHeight="16" x14ac:dyDescent="0.2"/>
  <cols>
    <col min="3" max="3" width="18.6640625" customWidth="1"/>
    <col min="4" max="4" width="17" customWidth="1"/>
    <col min="6" max="6" width="19.1640625" bestFit="1" customWidth="1"/>
  </cols>
  <sheetData>
    <row r="1" spans="3:15" ht="17" thickBot="1" x14ac:dyDescent="0.25"/>
    <row r="2" spans="3:15" x14ac:dyDescent="0.2">
      <c r="C2" s="181" t="s">
        <v>30</v>
      </c>
      <c r="E2" s="121" t="s">
        <v>37</v>
      </c>
      <c r="F2" s="120" t="s">
        <v>1</v>
      </c>
      <c r="G2" s="120" t="s">
        <v>2</v>
      </c>
      <c r="H2" s="120" t="s">
        <v>3</v>
      </c>
      <c r="I2" s="120" t="s">
        <v>4</v>
      </c>
      <c r="J2" s="120" t="s">
        <v>5</v>
      </c>
      <c r="K2" s="120" t="s">
        <v>6</v>
      </c>
      <c r="L2" s="120" t="s">
        <v>7</v>
      </c>
      <c r="M2" s="120" t="s">
        <v>8</v>
      </c>
      <c r="N2" s="120" t="s">
        <v>9</v>
      </c>
      <c r="O2" s="120" t="s">
        <v>10</v>
      </c>
    </row>
    <row r="3" spans="3:15" ht="17" thickBot="1" x14ac:dyDescent="0.25">
      <c r="C3" s="181" t="s">
        <v>31</v>
      </c>
      <c r="E3" s="122" t="s">
        <v>38</v>
      </c>
      <c r="F3" s="123">
        <v>8.6561412944329303E-3</v>
      </c>
      <c r="G3" s="123">
        <v>4.0705978030049659E-3</v>
      </c>
      <c r="H3" s="123">
        <v>6.4340180302615586E-3</v>
      </c>
      <c r="I3" s="123">
        <v>1.863793071099739E-2</v>
      </c>
      <c r="J3" s="123">
        <v>8.7668069537164238E-3</v>
      </c>
      <c r="K3" s="123">
        <v>8.9092059378740526E-3</v>
      </c>
      <c r="L3" s="123">
        <v>1.3822425552156768E-2</v>
      </c>
      <c r="M3" s="123">
        <v>1.1638731092467438E-2</v>
      </c>
      <c r="N3" s="123">
        <v>1.9821893824798362E-2</v>
      </c>
      <c r="O3" s="123">
        <v>2.4977249115018898E-3</v>
      </c>
    </row>
    <row r="5" spans="3:15" ht="17" thickBot="1" x14ac:dyDescent="0.25"/>
    <row r="6" spans="3:15" ht="17" thickBot="1" x14ac:dyDescent="0.25">
      <c r="E6" s="139" t="s">
        <v>85</v>
      </c>
      <c r="F6" s="142" t="s">
        <v>1</v>
      </c>
      <c r="G6" s="142" t="s">
        <v>2</v>
      </c>
      <c r="H6" s="142" t="s">
        <v>3</v>
      </c>
      <c r="I6" s="142" t="s">
        <v>4</v>
      </c>
      <c r="J6" s="142" t="s">
        <v>5</v>
      </c>
      <c r="K6" s="142" t="s">
        <v>6</v>
      </c>
      <c r="L6" s="142" t="s">
        <v>7</v>
      </c>
      <c r="M6" s="142" t="s">
        <v>8</v>
      </c>
      <c r="N6" s="142" t="s">
        <v>9</v>
      </c>
      <c r="O6" s="143" t="s">
        <v>10</v>
      </c>
    </row>
    <row r="7" spans="3:15" x14ac:dyDescent="0.2">
      <c r="E7" s="140" t="s">
        <v>1</v>
      </c>
      <c r="F7" s="3">
        <f>VARP('Section 1 Preliminary work'!$S$5:$S$40)</f>
        <v>7.1058187404577401E-3</v>
      </c>
      <c r="G7" s="3">
        <v>-1.01426905785265E-4</v>
      </c>
      <c r="H7" s="3">
        <v>1.3658063070858017E-3</v>
      </c>
      <c r="I7" s="3">
        <v>-1.1625708689807644E-3</v>
      </c>
      <c r="J7" s="3">
        <v>9.8898753175639248E-5</v>
      </c>
      <c r="K7" s="3">
        <v>6.3490481764487787E-3</v>
      </c>
      <c r="L7" s="3">
        <v>1.5500416968892313E-3</v>
      </c>
      <c r="M7" s="3">
        <v>8.6015932448711132E-4</v>
      </c>
      <c r="N7" s="3">
        <v>-8.1406523390941267E-4</v>
      </c>
      <c r="O7" s="24">
        <v>5.8724521242770045E-4</v>
      </c>
    </row>
    <row r="8" spans="3:15" x14ac:dyDescent="0.2">
      <c r="E8" s="140" t="s">
        <v>2</v>
      </c>
      <c r="F8" s="3">
        <v>-1.0142690578526522E-4</v>
      </c>
      <c r="G8" s="3">
        <f>VARP('Section 1 Preliminary work'!$T$5:$T$40)</f>
        <v>2.6603190547535662E-3</v>
      </c>
      <c r="H8" s="3">
        <v>5.5921766518770091E-4</v>
      </c>
      <c r="I8" s="3">
        <v>1.9029818626137968E-4</v>
      </c>
      <c r="J8" s="3">
        <v>9.0395255505398126E-4</v>
      </c>
      <c r="K8" s="3">
        <v>2.6036598984969925E-4</v>
      </c>
      <c r="L8" s="3">
        <v>1.7951239321164015E-3</v>
      </c>
      <c r="M8" s="3">
        <v>1.1997617544074362E-3</v>
      </c>
      <c r="N8" s="3">
        <v>1.67424937975946E-3</v>
      </c>
      <c r="O8" s="24">
        <v>1.3120089032314577E-3</v>
      </c>
    </row>
    <row r="9" spans="3:15" x14ac:dyDescent="0.2">
      <c r="E9" s="140" t="s">
        <v>3</v>
      </c>
      <c r="F9" s="3">
        <v>1.3658063070858017E-3</v>
      </c>
      <c r="G9" s="3">
        <v>5.5921766518770091E-4</v>
      </c>
      <c r="H9" s="3">
        <f>VARP('Section 1 Preliminary work'!$U$5:$U$40)</f>
        <v>4.9456794415290144E-3</v>
      </c>
      <c r="I9" s="3">
        <v>2.4770769055627016E-4</v>
      </c>
      <c r="J9" s="3">
        <v>3.20024520638665E-3</v>
      </c>
      <c r="K9" s="3">
        <v>6.7720573255998268E-4</v>
      </c>
      <c r="L9" s="3">
        <v>2.4112110446242534E-3</v>
      </c>
      <c r="M9" s="3">
        <v>3.381323482355546E-3</v>
      </c>
      <c r="N9" s="3">
        <v>1.0916259559891064E-3</v>
      </c>
      <c r="O9" s="24">
        <v>1.0142751682587969E-3</v>
      </c>
    </row>
    <row r="10" spans="3:15" x14ac:dyDescent="0.2">
      <c r="E10" s="140" t="s">
        <v>4</v>
      </c>
      <c r="F10" s="3">
        <v>-1.1625708689807644E-3</v>
      </c>
      <c r="G10" s="3">
        <v>1.9029818626137968E-4</v>
      </c>
      <c r="H10" s="3">
        <v>2.4770769055627016E-4</v>
      </c>
      <c r="I10" s="3">
        <f>VARP('Section 1 Preliminary work'!$V$5:$V$40)</f>
        <v>4.4240776459186721E-3</v>
      </c>
      <c r="J10" s="3">
        <v>2.5590208416740388E-6</v>
      </c>
      <c r="K10" s="3">
        <v>-8.4990609843955478E-4</v>
      </c>
      <c r="L10" s="3">
        <v>8.9825118369886472E-5</v>
      </c>
      <c r="M10" s="3">
        <v>8.6121837393994235E-4</v>
      </c>
      <c r="N10" s="3">
        <v>1.5002836383739399E-3</v>
      </c>
      <c r="O10" s="24">
        <v>4.1535746937909081E-4</v>
      </c>
    </row>
    <row r="11" spans="3:15" x14ac:dyDescent="0.2">
      <c r="E11" s="140" t="s">
        <v>15</v>
      </c>
      <c r="F11" s="3">
        <v>9.8898753175639194E-5</v>
      </c>
      <c r="G11" s="3">
        <v>9.0395255505398126E-4</v>
      </c>
      <c r="H11" s="3">
        <v>3.20024520638665E-3</v>
      </c>
      <c r="I11" s="3">
        <v>2.5590208416740388E-6</v>
      </c>
      <c r="J11" s="3">
        <f>VARP('Section 1 Preliminary work'!$W$5:$W$40)</f>
        <v>5.5840693169722138E-3</v>
      </c>
      <c r="K11" s="3">
        <v>-4.5930708808504132E-4</v>
      </c>
      <c r="L11" s="3">
        <v>1.6282224725781298E-3</v>
      </c>
      <c r="M11" s="3">
        <v>1.9398165736889228E-3</v>
      </c>
      <c r="N11" s="3">
        <v>1.8215860450373563E-3</v>
      </c>
      <c r="O11" s="24">
        <v>1.4928640571642037E-3</v>
      </c>
    </row>
    <row r="12" spans="3:15" x14ac:dyDescent="0.2">
      <c r="E12" s="140" t="s">
        <v>6</v>
      </c>
      <c r="F12" s="3">
        <v>6.3490481764487787E-3</v>
      </c>
      <c r="G12" s="3">
        <v>2.6036598984969925E-4</v>
      </c>
      <c r="H12" s="3">
        <v>6.7720573255998268E-4</v>
      </c>
      <c r="I12" s="3">
        <v>-8.4990609843955478E-4</v>
      </c>
      <c r="J12" s="3">
        <v>-4.5930708808504132E-4</v>
      </c>
      <c r="K12" s="3">
        <f>VARP('Section 1 Preliminary work'!$X$5:$X$40)</f>
        <v>6.8414678361519562E-3</v>
      </c>
      <c r="L12" s="3">
        <v>1.0719788361306501E-3</v>
      </c>
      <c r="M12" s="3">
        <v>9.7258289972239516E-4</v>
      </c>
      <c r="N12" s="3">
        <v>-2.6476282083103697E-4</v>
      </c>
      <c r="O12" s="24">
        <v>6.9649735778002037E-4</v>
      </c>
    </row>
    <row r="13" spans="3:15" x14ac:dyDescent="0.2">
      <c r="E13" s="140" t="s">
        <v>16</v>
      </c>
      <c r="F13" s="3">
        <v>1.5500416968892313E-3</v>
      </c>
      <c r="G13" s="3">
        <v>1.7951239321164015E-3</v>
      </c>
      <c r="H13" s="3">
        <v>2.4112110446242534E-3</v>
      </c>
      <c r="I13" s="3">
        <v>8.9825118369886472E-5</v>
      </c>
      <c r="J13" s="3">
        <v>1.6282224725781298E-3</v>
      </c>
      <c r="K13" s="3">
        <v>1.0719788361306464E-3</v>
      </c>
      <c r="L13" s="3">
        <f>VARP('Section 1 Preliminary work'!$Y$5:$Y$40)</f>
        <v>4.5003857591351115E-3</v>
      </c>
      <c r="M13" s="3">
        <v>1.8164990542182461E-3</v>
      </c>
      <c r="N13" s="3">
        <v>1.2787975978877538E-3</v>
      </c>
      <c r="O13" s="24">
        <v>1.6223290331696541E-3</v>
      </c>
    </row>
    <row r="14" spans="3:15" x14ac:dyDescent="0.2">
      <c r="E14" s="140" t="s">
        <v>8</v>
      </c>
      <c r="F14" s="3">
        <v>8.6015932448711132E-4</v>
      </c>
      <c r="G14" s="3">
        <v>1.1997617544074362E-3</v>
      </c>
      <c r="H14" s="3">
        <v>3.381323482355546E-3</v>
      </c>
      <c r="I14" s="3">
        <v>8.6121837393994235E-4</v>
      </c>
      <c r="J14" s="3">
        <v>1.9398165736889228E-3</v>
      </c>
      <c r="K14" s="3">
        <v>9.7258289972239516E-4</v>
      </c>
      <c r="L14" s="3">
        <v>1.8164990542182461E-3</v>
      </c>
      <c r="M14" s="3">
        <f>VARP('Section 1 Preliminary work'!$Z$5:$Z$40)</f>
        <v>4.2913706463871331E-3</v>
      </c>
      <c r="N14" s="3">
        <v>2.7423231475143441E-3</v>
      </c>
      <c r="O14" s="24">
        <v>1.5367590156816133E-3</v>
      </c>
    </row>
    <row r="15" spans="3:15" x14ac:dyDescent="0.2">
      <c r="E15" s="140" t="s">
        <v>9</v>
      </c>
      <c r="F15" s="3">
        <v>-8.1406523390941267E-4</v>
      </c>
      <c r="G15" s="3">
        <v>1.67424937975946E-3</v>
      </c>
      <c r="H15" s="3">
        <v>1.0916259559891064E-3</v>
      </c>
      <c r="I15" s="3">
        <v>1.5002836383739397E-3</v>
      </c>
      <c r="J15" s="3">
        <v>1.8215860450373563E-3</v>
      </c>
      <c r="K15" s="3">
        <v>-2.6476282083103697E-4</v>
      </c>
      <c r="L15" s="3">
        <v>1.2787975978877538E-3</v>
      </c>
      <c r="M15" s="3">
        <v>2.7423231475143441E-3</v>
      </c>
      <c r="N15" s="3">
        <f>VARP('Section 1 Preliminary work'!$AA$5:$AA$40)</f>
        <v>6.341431240376426E-3</v>
      </c>
      <c r="O15" s="24">
        <v>2.2065024078640593E-3</v>
      </c>
    </row>
    <row r="16" spans="3:15" ht="17" thickBot="1" x14ac:dyDescent="0.25">
      <c r="E16" s="141" t="s">
        <v>17</v>
      </c>
      <c r="F16" s="23">
        <v>5.8724521242770045E-4</v>
      </c>
      <c r="G16" s="23">
        <v>1.3120089032314577E-3</v>
      </c>
      <c r="H16" s="23">
        <v>1.0142751682587969E-3</v>
      </c>
      <c r="I16" s="23">
        <v>4.1535746937909081E-4</v>
      </c>
      <c r="J16" s="23">
        <v>1.4928640571642037E-3</v>
      </c>
      <c r="K16" s="23">
        <v>6.9649735778002037E-4</v>
      </c>
      <c r="L16" s="23">
        <v>1.62232903316965E-3</v>
      </c>
      <c r="M16" s="23">
        <v>1.5367590156816133E-3</v>
      </c>
      <c r="N16" s="23">
        <v>2.2065024078640593E-3</v>
      </c>
      <c r="O16" s="25">
        <f>VARP('Section 1 Preliminary work'!$AB$5:$AB$40)</f>
        <v>2.4571113658652141E-3</v>
      </c>
    </row>
    <row r="19" spans="3:17" x14ac:dyDescent="0.2">
      <c r="C19" s="182" t="s">
        <v>32</v>
      </c>
      <c r="F19" s="129" t="s">
        <v>1</v>
      </c>
      <c r="G19" s="129" t="s">
        <v>2</v>
      </c>
      <c r="H19" s="129" t="s">
        <v>3</v>
      </c>
      <c r="I19" s="129" t="s">
        <v>4</v>
      </c>
      <c r="J19" s="129" t="s">
        <v>5</v>
      </c>
      <c r="K19" s="129" t="s">
        <v>6</v>
      </c>
      <c r="L19" s="129" t="s">
        <v>7</v>
      </c>
      <c r="M19" s="129" t="s">
        <v>8</v>
      </c>
      <c r="N19" s="129" t="s">
        <v>9</v>
      </c>
      <c r="O19" s="129" t="s">
        <v>10</v>
      </c>
    </row>
    <row r="20" spans="3:17" x14ac:dyDescent="0.2">
      <c r="F20" s="190">
        <v>1.0000000000000002</v>
      </c>
      <c r="G20" s="190">
        <v>0</v>
      </c>
      <c r="H20" s="190">
        <v>0</v>
      </c>
      <c r="I20" s="190">
        <v>0</v>
      </c>
      <c r="J20" s="190">
        <v>0</v>
      </c>
      <c r="K20" s="190">
        <v>0</v>
      </c>
      <c r="L20" s="190">
        <v>0</v>
      </c>
      <c r="M20" s="190">
        <v>0</v>
      </c>
      <c r="N20" s="190">
        <v>0</v>
      </c>
      <c r="O20" s="190">
        <v>0</v>
      </c>
      <c r="P20" s="197"/>
      <c r="Q20" s="199"/>
    </row>
    <row r="23" spans="3:17" ht="17" thickBot="1" x14ac:dyDescent="0.25">
      <c r="F23" s="208">
        <f t="shared" ref="F23:O23" si="0">F20</f>
        <v>1.0000000000000002</v>
      </c>
      <c r="G23" s="208">
        <f t="shared" si="0"/>
        <v>0</v>
      </c>
      <c r="H23" s="208">
        <f t="shared" si="0"/>
        <v>0</v>
      </c>
      <c r="I23" s="208">
        <f t="shared" si="0"/>
        <v>0</v>
      </c>
      <c r="J23" s="208">
        <f t="shared" si="0"/>
        <v>0</v>
      </c>
      <c r="K23" s="208">
        <f t="shared" si="0"/>
        <v>0</v>
      </c>
      <c r="L23" s="208">
        <f t="shared" si="0"/>
        <v>0</v>
      </c>
      <c r="M23" s="208">
        <f t="shared" si="0"/>
        <v>0</v>
      </c>
      <c r="N23" s="208">
        <f t="shared" si="0"/>
        <v>0</v>
      </c>
      <c r="O23" s="208">
        <f t="shared" si="0"/>
        <v>0</v>
      </c>
    </row>
    <row r="24" spans="3:17" ht="17" thickBot="1" x14ac:dyDescent="0.25">
      <c r="E24" s="195" t="s">
        <v>85</v>
      </c>
      <c r="F24" s="142" t="s">
        <v>1</v>
      </c>
      <c r="G24" s="142" t="s">
        <v>2</v>
      </c>
      <c r="H24" s="142" t="s">
        <v>3</v>
      </c>
      <c r="I24" s="142" t="s">
        <v>4</v>
      </c>
      <c r="J24" s="142" t="s">
        <v>5</v>
      </c>
      <c r="K24" s="142" t="s">
        <v>6</v>
      </c>
      <c r="L24" s="142" t="s">
        <v>7</v>
      </c>
      <c r="M24" s="142" t="s">
        <v>8</v>
      </c>
      <c r="N24" s="142" t="s">
        <v>9</v>
      </c>
      <c r="O24" s="143" t="s">
        <v>10</v>
      </c>
    </row>
    <row r="25" spans="3:17" x14ac:dyDescent="0.2">
      <c r="D25" s="207">
        <f>F20</f>
        <v>1.0000000000000002</v>
      </c>
      <c r="E25" s="140" t="s">
        <v>1</v>
      </c>
      <c r="F25" s="3">
        <f>VARP('Section 1 Preliminary work'!$S$5:$S$40)</f>
        <v>7.1058187404577401E-3</v>
      </c>
      <c r="G25" s="3">
        <v>-1.01426905785265E-4</v>
      </c>
      <c r="H25" s="3">
        <v>1.3658063070858017E-3</v>
      </c>
      <c r="I25" s="3">
        <v>-1.1625708689807644E-3</v>
      </c>
      <c r="J25" s="3">
        <v>9.8898753175639248E-5</v>
      </c>
      <c r="K25" s="3">
        <v>6.3490481764487787E-3</v>
      </c>
      <c r="L25" s="3">
        <v>1.5500416968892313E-3</v>
      </c>
      <c r="M25" s="3">
        <v>8.6015932448711132E-4</v>
      </c>
      <c r="N25" s="3">
        <v>-8.1406523390941267E-4</v>
      </c>
      <c r="O25" s="24">
        <v>5.8724521242770045E-4</v>
      </c>
    </row>
    <row r="26" spans="3:17" x14ac:dyDescent="0.2">
      <c r="D26" s="207">
        <f>G20</f>
        <v>0</v>
      </c>
      <c r="E26" s="140" t="s">
        <v>2</v>
      </c>
      <c r="F26" s="3">
        <v>-1.0142690578526522E-4</v>
      </c>
      <c r="G26" s="3">
        <f>VARP('Section 1 Preliminary work'!$T$5:$T$40)</f>
        <v>2.6603190547535662E-3</v>
      </c>
      <c r="H26" s="3">
        <v>5.5921766518770091E-4</v>
      </c>
      <c r="I26" s="3">
        <v>1.9029818626137968E-4</v>
      </c>
      <c r="J26" s="3">
        <v>9.0395255505398126E-4</v>
      </c>
      <c r="K26" s="3">
        <v>2.6036598984969925E-4</v>
      </c>
      <c r="L26" s="3">
        <v>1.7951239321164015E-3</v>
      </c>
      <c r="M26" s="3">
        <v>1.1997617544074362E-3</v>
      </c>
      <c r="N26" s="3">
        <v>1.67424937975946E-3</v>
      </c>
      <c r="O26" s="24">
        <v>1.3120089032314577E-3</v>
      </c>
    </row>
    <row r="27" spans="3:17" x14ac:dyDescent="0.2">
      <c r="D27" s="207">
        <f>H20</f>
        <v>0</v>
      </c>
      <c r="E27" s="140" t="s">
        <v>3</v>
      </c>
      <c r="F27" s="3">
        <v>1.3658063070858017E-3</v>
      </c>
      <c r="G27" s="3">
        <v>5.5921766518770091E-4</v>
      </c>
      <c r="H27" s="3">
        <f>VARP('Section 1 Preliminary work'!$U$5:$U$40)</f>
        <v>4.9456794415290144E-3</v>
      </c>
      <c r="I27" s="3">
        <v>2.4770769055627016E-4</v>
      </c>
      <c r="J27" s="3">
        <v>3.20024520638665E-3</v>
      </c>
      <c r="K27" s="3">
        <v>6.7720573255998268E-4</v>
      </c>
      <c r="L27" s="3">
        <v>2.4112110446242534E-3</v>
      </c>
      <c r="M27" s="3">
        <v>3.381323482355546E-3</v>
      </c>
      <c r="N27" s="3">
        <v>1.0916259559891064E-3</v>
      </c>
      <c r="O27" s="24">
        <v>1.0142751682587969E-3</v>
      </c>
    </row>
    <row r="28" spans="3:17" x14ac:dyDescent="0.2">
      <c r="D28" s="207">
        <f>I20</f>
        <v>0</v>
      </c>
      <c r="E28" s="140" t="s">
        <v>4</v>
      </c>
      <c r="F28" s="3">
        <v>-1.1625708689807601E-3</v>
      </c>
      <c r="G28" s="3">
        <v>1.9029818626137968E-4</v>
      </c>
      <c r="H28" s="3">
        <v>2.4770769055627016E-4</v>
      </c>
      <c r="I28" s="3">
        <f>VARP('Section 1 Preliminary work'!$V$5:$V$40)</f>
        <v>4.4240776459186721E-3</v>
      </c>
      <c r="J28" s="3">
        <v>2.5590208416740388E-6</v>
      </c>
      <c r="K28" s="3">
        <v>-8.4990609843955478E-4</v>
      </c>
      <c r="L28" s="3">
        <v>8.9825118369886472E-5</v>
      </c>
      <c r="M28" s="3">
        <v>8.6121837393994235E-4</v>
      </c>
      <c r="N28" s="3">
        <v>1.5002836383739397E-3</v>
      </c>
      <c r="O28" s="24">
        <v>4.1535746937909081E-4</v>
      </c>
    </row>
    <row r="29" spans="3:17" x14ac:dyDescent="0.2">
      <c r="D29" s="207">
        <f>J20</f>
        <v>0</v>
      </c>
      <c r="E29" s="140" t="s">
        <v>15</v>
      </c>
      <c r="F29" s="3">
        <v>9.8898753175639248E-5</v>
      </c>
      <c r="G29" s="3">
        <v>9.0395255505398126E-4</v>
      </c>
      <c r="H29" s="3">
        <v>3.20024520638665E-3</v>
      </c>
      <c r="I29" s="3">
        <v>2.5590208416740388E-6</v>
      </c>
      <c r="J29" s="3">
        <f>VARP('Section 1 Preliminary work'!$W$5:$W$40)</f>
        <v>5.5840693169722138E-3</v>
      </c>
      <c r="K29" s="3">
        <v>-4.5930708808504132E-4</v>
      </c>
      <c r="L29" s="3">
        <v>1.6282224725781298E-3</v>
      </c>
      <c r="M29" s="3">
        <v>1.9398165736889228E-3</v>
      </c>
      <c r="N29" s="3">
        <v>1.8215860450373563E-3</v>
      </c>
      <c r="O29" s="24">
        <v>1.4928640571642037E-3</v>
      </c>
    </row>
    <row r="30" spans="3:17" x14ac:dyDescent="0.2">
      <c r="D30" s="207">
        <f>K20</f>
        <v>0</v>
      </c>
      <c r="E30" s="140" t="s">
        <v>6</v>
      </c>
      <c r="F30" s="3">
        <v>6.3490481764487787E-3</v>
      </c>
      <c r="G30" s="3">
        <v>2.6036598984969925E-4</v>
      </c>
      <c r="H30" s="3">
        <v>6.7720573255998268E-4</v>
      </c>
      <c r="I30" s="3">
        <v>-8.4990609843955478E-4</v>
      </c>
      <c r="J30" s="3">
        <v>-4.5930708808504132E-4</v>
      </c>
      <c r="K30" s="3">
        <f>VARP('Section 1 Preliminary work'!$X$5:$X$40)</f>
        <v>6.8414678361519562E-3</v>
      </c>
      <c r="L30" s="3">
        <v>1.0719788361306464E-3</v>
      </c>
      <c r="M30" s="3">
        <v>9.7258289972239516E-4</v>
      </c>
      <c r="N30" s="3">
        <v>-2.6476282083103697E-4</v>
      </c>
      <c r="O30" s="24">
        <v>6.9649735778002037E-4</v>
      </c>
    </row>
    <row r="31" spans="3:17" x14ac:dyDescent="0.2">
      <c r="D31" s="207">
        <f>L20</f>
        <v>0</v>
      </c>
      <c r="E31" s="140" t="s">
        <v>16</v>
      </c>
      <c r="F31" s="3">
        <v>1.5500416968892313E-3</v>
      </c>
      <c r="G31" s="3">
        <v>1.7951239321164015E-3</v>
      </c>
      <c r="H31" s="3">
        <v>2.4112110446242534E-3</v>
      </c>
      <c r="I31" s="3">
        <v>8.9825118369886472E-5</v>
      </c>
      <c r="J31" s="3">
        <v>1.6282224725781298E-3</v>
      </c>
      <c r="K31" s="3">
        <v>1.0719788361306464E-3</v>
      </c>
      <c r="L31" s="3">
        <f>VARP('Section 1 Preliminary work'!$Y$5:$Y$40)</f>
        <v>4.5003857591351115E-3</v>
      </c>
      <c r="M31" s="3">
        <v>1.8164990542182461E-3</v>
      </c>
      <c r="N31" s="3">
        <v>1.2787975978877538E-3</v>
      </c>
      <c r="O31" s="24">
        <v>1.6223290331696541E-3</v>
      </c>
    </row>
    <row r="32" spans="3:17" x14ac:dyDescent="0.2">
      <c r="D32" s="207">
        <f>M20</f>
        <v>0</v>
      </c>
      <c r="E32" s="140" t="s">
        <v>8</v>
      </c>
      <c r="F32" s="3">
        <v>8.6015932448711132E-4</v>
      </c>
      <c r="G32" s="3">
        <v>1.1997617544074362E-3</v>
      </c>
      <c r="H32" s="3">
        <v>3.381323482355546E-3</v>
      </c>
      <c r="I32" s="3">
        <v>8.6121837393994235E-4</v>
      </c>
      <c r="J32" s="3">
        <v>1.9398165736889228E-3</v>
      </c>
      <c r="K32" s="3">
        <v>9.7258289972239516E-4</v>
      </c>
      <c r="L32" s="3">
        <v>1.8164990542182461E-3</v>
      </c>
      <c r="M32" s="3">
        <f>VARP('Section 1 Preliminary work'!$Z$5:$Z$40)</f>
        <v>4.2913706463871331E-3</v>
      </c>
      <c r="N32" s="3">
        <v>2.7423231475143441E-3</v>
      </c>
      <c r="O32" s="24">
        <v>1.5367590156816133E-3</v>
      </c>
    </row>
    <row r="33" spans="4:15" x14ac:dyDescent="0.2">
      <c r="D33" s="207">
        <f>N20</f>
        <v>0</v>
      </c>
      <c r="E33" s="140" t="s">
        <v>9</v>
      </c>
      <c r="F33" s="3">
        <v>-8.1406523390941267E-4</v>
      </c>
      <c r="G33" s="3">
        <v>1.67424937975946E-3</v>
      </c>
      <c r="H33" s="3">
        <v>1.0916259559891064E-3</v>
      </c>
      <c r="I33" s="3">
        <v>1.5002836383739397E-3</v>
      </c>
      <c r="J33" s="3">
        <v>1.8215860450373563E-3</v>
      </c>
      <c r="K33" s="3">
        <v>-2.6476282083103697E-4</v>
      </c>
      <c r="L33" s="3">
        <v>1.2787975978877538E-3</v>
      </c>
      <c r="M33" s="3">
        <v>2.7423231475143441E-3</v>
      </c>
      <c r="N33" s="3">
        <f>VARP('Section 1 Preliminary work'!$AA$5:$AA$40)</f>
        <v>6.341431240376426E-3</v>
      </c>
      <c r="O33" s="24">
        <v>2.2065024078640593E-3</v>
      </c>
    </row>
    <row r="34" spans="4:15" ht="17" thickBot="1" x14ac:dyDescent="0.25">
      <c r="D34" s="207">
        <f>O20</f>
        <v>0</v>
      </c>
      <c r="E34" s="141" t="s">
        <v>17</v>
      </c>
      <c r="F34" s="23">
        <v>5.8724521242770045E-4</v>
      </c>
      <c r="G34" s="23">
        <v>1.3120089032314577E-3</v>
      </c>
      <c r="H34" s="23">
        <v>1.0142751682587969E-3</v>
      </c>
      <c r="I34" s="23">
        <v>4.1535746937909081E-4</v>
      </c>
      <c r="J34" s="23">
        <v>1.4928640571642037E-3</v>
      </c>
      <c r="K34" s="23">
        <v>6.9649735778002037E-4</v>
      </c>
      <c r="L34" s="23">
        <v>1.6223290331696541E-3</v>
      </c>
      <c r="M34" s="23">
        <v>1.5367590156816133E-3</v>
      </c>
      <c r="N34" s="23">
        <v>2.2065024078640593E-3</v>
      </c>
      <c r="O34" s="25">
        <f>VARP('Section 1 Preliminary work'!$AB$5:$AB$40)</f>
        <v>2.4571113658652141E-3</v>
      </c>
    </row>
    <row r="36" spans="4:15" ht="17" thickBot="1" x14ac:dyDescent="0.25"/>
    <row r="37" spans="4:15" ht="45" x14ac:dyDescent="0.2">
      <c r="E37" s="201" t="s">
        <v>86</v>
      </c>
      <c r="F37" s="202" t="s">
        <v>1</v>
      </c>
      <c r="G37" s="202" t="s">
        <v>2</v>
      </c>
      <c r="H37" s="202" t="s">
        <v>3</v>
      </c>
      <c r="I37" s="202" t="s">
        <v>4</v>
      </c>
      <c r="J37" s="202" t="s">
        <v>5</v>
      </c>
      <c r="K37" s="202" t="s">
        <v>6</v>
      </c>
      <c r="L37" s="202" t="s">
        <v>7</v>
      </c>
      <c r="M37" s="202" t="s">
        <v>8</v>
      </c>
      <c r="N37" s="202" t="s">
        <v>9</v>
      </c>
      <c r="O37" s="203" t="s">
        <v>10</v>
      </c>
    </row>
    <row r="38" spans="4:15" x14ac:dyDescent="0.2">
      <c r="E38" s="204" t="s">
        <v>1</v>
      </c>
      <c r="F38" s="185">
        <f t="shared" ref="F38:O38" si="1">$D25*F$23*F25</f>
        <v>7.1058187404577436E-3</v>
      </c>
      <c r="G38" s="185">
        <f t="shared" si="1"/>
        <v>0</v>
      </c>
      <c r="H38" s="185">
        <f t="shared" si="1"/>
        <v>0</v>
      </c>
      <c r="I38" s="185">
        <f t="shared" si="1"/>
        <v>0</v>
      </c>
      <c r="J38" s="185">
        <f t="shared" si="1"/>
        <v>0</v>
      </c>
      <c r="K38" s="185">
        <f t="shared" si="1"/>
        <v>0</v>
      </c>
      <c r="L38" s="185">
        <f t="shared" si="1"/>
        <v>0</v>
      </c>
      <c r="M38" s="185">
        <f t="shared" si="1"/>
        <v>0</v>
      </c>
      <c r="N38" s="185">
        <f t="shared" si="1"/>
        <v>0</v>
      </c>
      <c r="O38" s="186">
        <f t="shared" si="1"/>
        <v>0</v>
      </c>
    </row>
    <row r="39" spans="4:15" x14ac:dyDescent="0.2">
      <c r="E39" s="204" t="s">
        <v>2</v>
      </c>
      <c r="F39" s="185">
        <f t="shared" ref="F39:O39" si="2">$D26*F$23*F26</f>
        <v>0</v>
      </c>
      <c r="G39" s="185">
        <f t="shared" si="2"/>
        <v>0</v>
      </c>
      <c r="H39" s="185">
        <f t="shared" si="2"/>
        <v>0</v>
      </c>
      <c r="I39" s="185">
        <f t="shared" si="2"/>
        <v>0</v>
      </c>
      <c r="J39" s="185">
        <f t="shared" si="2"/>
        <v>0</v>
      </c>
      <c r="K39" s="185">
        <f t="shared" si="2"/>
        <v>0</v>
      </c>
      <c r="L39" s="185">
        <f t="shared" si="2"/>
        <v>0</v>
      </c>
      <c r="M39" s="185">
        <f t="shared" si="2"/>
        <v>0</v>
      </c>
      <c r="N39" s="185">
        <f t="shared" si="2"/>
        <v>0</v>
      </c>
      <c r="O39" s="186">
        <f t="shared" si="2"/>
        <v>0</v>
      </c>
    </row>
    <row r="40" spans="4:15" x14ac:dyDescent="0.2">
      <c r="E40" s="204" t="s">
        <v>3</v>
      </c>
      <c r="F40" s="185">
        <f t="shared" ref="F40:O40" si="3">$D27*F$23*F27</f>
        <v>0</v>
      </c>
      <c r="G40" s="185">
        <f t="shared" si="3"/>
        <v>0</v>
      </c>
      <c r="H40" s="185">
        <f t="shared" si="3"/>
        <v>0</v>
      </c>
      <c r="I40" s="185">
        <f t="shared" si="3"/>
        <v>0</v>
      </c>
      <c r="J40" s="185">
        <f t="shared" si="3"/>
        <v>0</v>
      </c>
      <c r="K40" s="185">
        <f t="shared" si="3"/>
        <v>0</v>
      </c>
      <c r="L40" s="185">
        <f t="shared" si="3"/>
        <v>0</v>
      </c>
      <c r="M40" s="185">
        <f t="shared" si="3"/>
        <v>0</v>
      </c>
      <c r="N40" s="185">
        <f t="shared" si="3"/>
        <v>0</v>
      </c>
      <c r="O40" s="186">
        <f t="shared" si="3"/>
        <v>0</v>
      </c>
    </row>
    <row r="41" spans="4:15" x14ac:dyDescent="0.2">
      <c r="E41" s="204" t="s">
        <v>4</v>
      </c>
      <c r="F41" s="185">
        <f t="shared" ref="F41:O41" si="4">$D28*F$23*F28</f>
        <v>0</v>
      </c>
      <c r="G41" s="185">
        <f t="shared" si="4"/>
        <v>0</v>
      </c>
      <c r="H41" s="185">
        <f t="shared" si="4"/>
        <v>0</v>
      </c>
      <c r="I41" s="185">
        <f t="shared" si="4"/>
        <v>0</v>
      </c>
      <c r="J41" s="185">
        <f t="shared" si="4"/>
        <v>0</v>
      </c>
      <c r="K41" s="185">
        <f t="shared" si="4"/>
        <v>0</v>
      </c>
      <c r="L41" s="185">
        <f t="shared" si="4"/>
        <v>0</v>
      </c>
      <c r="M41" s="185">
        <f t="shared" si="4"/>
        <v>0</v>
      </c>
      <c r="N41" s="185">
        <f t="shared" si="4"/>
        <v>0</v>
      </c>
      <c r="O41" s="186">
        <f t="shared" si="4"/>
        <v>0</v>
      </c>
    </row>
    <row r="42" spans="4:15" x14ac:dyDescent="0.2">
      <c r="E42" s="204" t="s">
        <v>15</v>
      </c>
      <c r="F42" s="185">
        <f t="shared" ref="F42:O42" si="5">$D29*F$23*F29</f>
        <v>0</v>
      </c>
      <c r="G42" s="185">
        <f t="shared" si="5"/>
        <v>0</v>
      </c>
      <c r="H42" s="185">
        <f t="shared" si="5"/>
        <v>0</v>
      </c>
      <c r="I42" s="185">
        <f t="shared" si="5"/>
        <v>0</v>
      </c>
      <c r="J42" s="185">
        <f t="shared" si="5"/>
        <v>0</v>
      </c>
      <c r="K42" s="185">
        <f t="shared" si="5"/>
        <v>0</v>
      </c>
      <c r="L42" s="185">
        <f t="shared" si="5"/>
        <v>0</v>
      </c>
      <c r="M42" s="185">
        <f t="shared" si="5"/>
        <v>0</v>
      </c>
      <c r="N42" s="185">
        <f t="shared" si="5"/>
        <v>0</v>
      </c>
      <c r="O42" s="186">
        <f t="shared" si="5"/>
        <v>0</v>
      </c>
    </row>
    <row r="43" spans="4:15" x14ac:dyDescent="0.2">
      <c r="E43" s="204" t="s">
        <v>6</v>
      </c>
      <c r="F43" s="185">
        <f t="shared" ref="F43:O43" si="6">$D30*F$23*F30</f>
        <v>0</v>
      </c>
      <c r="G43" s="185">
        <f t="shared" si="6"/>
        <v>0</v>
      </c>
      <c r="H43" s="185">
        <f t="shared" si="6"/>
        <v>0</v>
      </c>
      <c r="I43" s="185">
        <f t="shared" si="6"/>
        <v>0</v>
      </c>
      <c r="J43" s="185">
        <f t="shared" si="6"/>
        <v>0</v>
      </c>
      <c r="K43" s="185">
        <f t="shared" si="6"/>
        <v>0</v>
      </c>
      <c r="L43" s="185">
        <f t="shared" si="6"/>
        <v>0</v>
      </c>
      <c r="M43" s="185">
        <f t="shared" si="6"/>
        <v>0</v>
      </c>
      <c r="N43" s="185">
        <f t="shared" si="6"/>
        <v>0</v>
      </c>
      <c r="O43" s="186">
        <f t="shared" si="6"/>
        <v>0</v>
      </c>
    </row>
    <row r="44" spans="4:15" x14ac:dyDescent="0.2">
      <c r="E44" s="204" t="s">
        <v>16</v>
      </c>
      <c r="F44" s="185">
        <f t="shared" ref="F44:O44" si="7">$D31*F$23*F31</f>
        <v>0</v>
      </c>
      <c r="G44" s="185">
        <f t="shared" si="7"/>
        <v>0</v>
      </c>
      <c r="H44" s="185">
        <f t="shared" si="7"/>
        <v>0</v>
      </c>
      <c r="I44" s="185">
        <f t="shared" si="7"/>
        <v>0</v>
      </c>
      <c r="J44" s="185">
        <f t="shared" si="7"/>
        <v>0</v>
      </c>
      <c r="K44" s="185">
        <f t="shared" si="7"/>
        <v>0</v>
      </c>
      <c r="L44" s="185">
        <f t="shared" si="7"/>
        <v>0</v>
      </c>
      <c r="M44" s="185">
        <f t="shared" si="7"/>
        <v>0</v>
      </c>
      <c r="N44" s="185">
        <f t="shared" si="7"/>
        <v>0</v>
      </c>
      <c r="O44" s="186">
        <f t="shared" si="7"/>
        <v>0</v>
      </c>
    </row>
    <row r="45" spans="4:15" x14ac:dyDescent="0.2">
      <c r="E45" s="204" t="s">
        <v>8</v>
      </c>
      <c r="F45" s="185">
        <f t="shared" ref="F45:O45" si="8">$D32*F$23*F32</f>
        <v>0</v>
      </c>
      <c r="G45" s="185">
        <f t="shared" si="8"/>
        <v>0</v>
      </c>
      <c r="H45" s="185">
        <f t="shared" si="8"/>
        <v>0</v>
      </c>
      <c r="I45" s="185">
        <f t="shared" si="8"/>
        <v>0</v>
      </c>
      <c r="J45" s="185">
        <f t="shared" si="8"/>
        <v>0</v>
      </c>
      <c r="K45" s="185">
        <f t="shared" si="8"/>
        <v>0</v>
      </c>
      <c r="L45" s="185">
        <f t="shared" si="8"/>
        <v>0</v>
      </c>
      <c r="M45" s="185">
        <f t="shared" si="8"/>
        <v>0</v>
      </c>
      <c r="N45" s="185">
        <f t="shared" si="8"/>
        <v>0</v>
      </c>
      <c r="O45" s="186">
        <f t="shared" si="8"/>
        <v>0</v>
      </c>
    </row>
    <row r="46" spans="4:15" x14ac:dyDescent="0.2">
      <c r="E46" s="204" t="s">
        <v>9</v>
      </c>
      <c r="F46" s="185">
        <f t="shared" ref="F46:O46" si="9">$D33*F$23*F33</f>
        <v>0</v>
      </c>
      <c r="G46" s="185">
        <f t="shared" si="9"/>
        <v>0</v>
      </c>
      <c r="H46" s="185">
        <f t="shared" si="9"/>
        <v>0</v>
      </c>
      <c r="I46" s="185">
        <f t="shared" si="9"/>
        <v>0</v>
      </c>
      <c r="J46" s="185">
        <f t="shared" si="9"/>
        <v>0</v>
      </c>
      <c r="K46" s="185">
        <f t="shared" si="9"/>
        <v>0</v>
      </c>
      <c r="L46" s="185">
        <f t="shared" si="9"/>
        <v>0</v>
      </c>
      <c r="M46" s="185">
        <f t="shared" si="9"/>
        <v>0</v>
      </c>
      <c r="N46" s="185">
        <f t="shared" si="9"/>
        <v>0</v>
      </c>
      <c r="O46" s="186">
        <f t="shared" si="9"/>
        <v>0</v>
      </c>
    </row>
    <row r="47" spans="4:15" ht="17" thickBot="1" x14ac:dyDescent="0.25">
      <c r="E47" s="205" t="s">
        <v>17</v>
      </c>
      <c r="F47" s="187">
        <f t="shared" ref="F47:O47" si="10">$D34*F$23*F34</f>
        <v>0</v>
      </c>
      <c r="G47" s="187">
        <f t="shared" si="10"/>
        <v>0</v>
      </c>
      <c r="H47" s="187">
        <f t="shared" si="10"/>
        <v>0</v>
      </c>
      <c r="I47" s="187">
        <f t="shared" si="10"/>
        <v>0</v>
      </c>
      <c r="J47" s="187">
        <f t="shared" si="10"/>
        <v>0</v>
      </c>
      <c r="K47" s="187">
        <f t="shared" si="10"/>
        <v>0</v>
      </c>
      <c r="L47" s="187">
        <f t="shared" si="10"/>
        <v>0</v>
      </c>
      <c r="M47" s="187">
        <f t="shared" si="10"/>
        <v>0</v>
      </c>
      <c r="N47" s="187">
        <f t="shared" si="10"/>
        <v>0</v>
      </c>
      <c r="O47" s="188">
        <f t="shared" si="10"/>
        <v>0</v>
      </c>
    </row>
    <row r="51" spans="3:6" x14ac:dyDescent="0.2">
      <c r="C51" s="181" t="s">
        <v>33</v>
      </c>
    </row>
    <row r="53" spans="3:6" x14ac:dyDescent="0.2">
      <c r="C53" s="83" t="s">
        <v>87</v>
      </c>
      <c r="F53" s="179">
        <f>SQRT(SUM(F38:O47))</f>
        <v>8.429601853265517E-2</v>
      </c>
    </row>
    <row r="56" spans="3:6" x14ac:dyDescent="0.2">
      <c r="C56" s="83" t="s">
        <v>34</v>
      </c>
      <c r="F56" s="179">
        <f>SUMPRODUCT(F20:O20,F3:O3)</f>
        <v>8.656141294432932E-3</v>
      </c>
    </row>
    <row r="59" spans="3:6" x14ac:dyDescent="0.2">
      <c r="C59" s="83" t="s">
        <v>90</v>
      </c>
      <c r="F59" s="211">
        <f>(F56-2%)/F53</f>
        <v>-0.13457170223493542</v>
      </c>
    </row>
    <row r="63" spans="3:6" x14ac:dyDescent="0.2">
      <c r="C63" s="181" t="s">
        <v>36</v>
      </c>
    </row>
    <row r="65" spans="3:10" x14ac:dyDescent="0.2">
      <c r="C65" s="206" t="s">
        <v>88</v>
      </c>
      <c r="E65" s="206" t="s">
        <v>40</v>
      </c>
    </row>
    <row r="66" spans="3:10" ht="17" thickBot="1" x14ac:dyDescent="0.25"/>
    <row r="67" spans="3:10" ht="17" thickBot="1" x14ac:dyDescent="0.25">
      <c r="C67" s="193">
        <f>SUM(F20:O20)</f>
        <v>1.0000000000000002</v>
      </c>
      <c r="D67" s="183" t="s">
        <v>41</v>
      </c>
      <c r="E67" s="191">
        <v>1</v>
      </c>
      <c r="G67" s="80" t="s">
        <v>43</v>
      </c>
      <c r="H67" s="180"/>
      <c r="I67" s="180"/>
      <c r="J67" s="180"/>
    </row>
    <row r="68" spans="3:10" x14ac:dyDescent="0.2">
      <c r="D68" s="180"/>
      <c r="G68" s="80"/>
      <c r="H68" s="180"/>
      <c r="I68" s="18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Section 1 Preliminary work</vt:lpstr>
      <vt:lpstr>Section 2.1 LP</vt:lpstr>
      <vt:lpstr>Sensitivity Report 1</vt:lpstr>
      <vt:lpstr>Section  2.2 ILP</vt:lpstr>
      <vt:lpstr>Section 2.3 NLP (a)</vt:lpstr>
      <vt:lpstr>Section 2.3 NLP (b)</vt:lpstr>
      <vt:lpstr>Section 2.3 NLP 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KOHLI</dc:creator>
  <cp:lastModifiedBy>SIDDHANT KOHLI</cp:lastModifiedBy>
  <dcterms:created xsi:type="dcterms:W3CDTF">2024-08-07T06:41:03Z</dcterms:created>
  <dcterms:modified xsi:type="dcterms:W3CDTF">2024-08-20T04:27:20Z</dcterms:modified>
</cp:coreProperties>
</file>