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75F4874B-F475-4622-A6D0-AFB490B0B0F0}" xr6:coauthVersionLast="47" xr6:coauthVersionMax="47" xr10:uidLastSave="{00000000-0000-0000-0000-000000000000}"/>
  <bookViews>
    <workbookView xWindow="-110" yWindow="-110" windowWidth="19420" windowHeight="10300" xr2:uid="{BBB0A2B2-95CD-43EC-BE4C-AB0EC2D17D62}"/>
  </bookViews>
  <sheets>
    <sheet name="Operators" sheetId="2" r:id="rId1"/>
    <sheet name="Arithmatic Functions" sheetId="1" r:id="rId2"/>
  </sheets>
  <definedNames>
    <definedName name="dept">'Arithmatic Functions'!$H$6:$H$44</definedName>
    <definedName name="gender">'Arithmatic Functions'!$F$6:$F$44</definedName>
    <definedName name="region">'Arithmatic Functions'!$I$6:$I$44</definedName>
    <definedName name="salary">'Arithmatic Functions'!$J$6:$J$44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31" i="1"/>
  <c r="P31" i="1"/>
  <c r="O31" i="1"/>
  <c r="N31" i="1"/>
  <c r="N30" i="1"/>
  <c r="Q30" i="1"/>
  <c r="P30" i="1"/>
  <c r="O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<sst xmlns="http://schemas.openxmlformats.org/spreadsheetml/2006/main" count="517" uniqueCount="124">
  <si>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</si>
  <si>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</si>
  <si>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</si>
  <si>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</si>
  <si>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</si>
  <si>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</si>
  <si>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</si>
  <si>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</si>
  <si>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</si>
  <si>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</si>
  <si>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</si>
  <si>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</si>
  <si>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</si>
  <si>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</si>
  <si>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</si>
  <si>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</si>
  <si>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</si>
  <si>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</si>
  <si>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</si>
  <si>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</si>
  <si>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</si>
  <si>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</si>
  <si>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</si>
  <si>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</si>
  <si>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</si>
  <si>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</si>
  <si>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</si>
  <si>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</si>
  <si>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</si>
  <si>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</si>
  <si>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</si>
  <si>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</si>
  <si>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</si>
  <si>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</si>
  <si>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</si>
  <si>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</si>
  <si>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</si>
  <si>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</si>
  <si>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</si>
  <si>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</si>
  <si>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</si>
  <si>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</si>
  <si>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</si>
  <si>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</si>
  <si>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</si>
  <si>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</si>
  <si>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</si>
  <si>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</si>
  <si>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</si>
  <si>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</si>
  <si>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</si>
  <si>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</si>
  <si>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</si>
  <si>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</si>
  <si>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</si>
  <si>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</si>
  <si>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</si>
  <si>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</si>
  <si>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</si>
  <si>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</si>
  <si>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</si>
  <si>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</si>
  <si>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</si>
  <si>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</si>
  <si>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</si>
  <si>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</si>
  <si>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</si>
  <si>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</si>
  <si>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</si>
  <si>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</si>
  <si>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</si>
  <si>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</si>
  <si>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</si>
  <si>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</si>
  <si>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</si>
  <si>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</si>
  <si>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</si>
  <si>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</si>
  <si>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</si>
  <si>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</si>
  <si>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</si>
  <si>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</si>
  <si>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</si>
  <si>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</si>
  <si>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</si>
  <si>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</si>
  <si>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</si>
  <si>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</si>
  <si>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</si>
  <si>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</si>
  <si>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</si>
  <si>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</si>
  <si>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</si>
  <si>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</si>
  <si>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</si>
  <si>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</si>
  <si>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</si>
  <si>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</si>
  <si>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</si>
  <si>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</si>
  <si>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</si>
  <si>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</si>
  <si>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</si>
  <si>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</si>
  <si>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</si>
  <si>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</si>
  <si>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</si>
  <si>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</si>
  <si>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</si>
  <si>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</si>
  <si>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</si>
  <si>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</si>
  <si>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</si>
  <si>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</si>
  <si>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</si>
  <si>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</si>
  <si>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</si>
  <si>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</si>
  <si>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</si>
  <si>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HRA</t>
  </si>
  <si>
    <t>AB</t>
  </si>
  <si>
    <t>Gross_Salary</t>
  </si>
  <si>
    <t>Pro_Tax</t>
  </si>
  <si>
    <t>Net_Salary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</si>
</sst>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D40" sqref="D40"/>
    </sheetView>
  </sheetViews>
  <sheetFormatPr defaultRowHeight="14.5" x14ac:dyDescent="0.35"/>
  <cols>
    <col min="5" max="5" width="9.81640625" bestFit="1" customWidth="1"/>
    <col min="10" max="10" width="10.7265625" bestFit="1" customWidth="1"/>
    <col min="13" max="13" width="11.26953125" customWidth="1"/>
    <col min="15" max="15" width="9.81640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 t="s">
        <v>119</v>
      </c>
      <c r="L8" s="8" t="s">
        <v>120</v>
      </c>
      <c r="M8" s="8" t="s">
        <v>121</v>
      </c>
      <c r="N8" s="8" t="s">
        <v>122</v>
      </c>
      <c r="O8" s="8" t="s">
        <v>123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5%*J9</f>
        <v>2400</v>
      </c>
      <c r="M9" s="5">
        <f>J9+K9+L9</f>
        <v>72000</v>
      </c>
      <c r="N9" s="5">
        <f>5%*M9</f>
        <v>3600</v>
      </c>
      <c r="O9" s="5">
        <f>M9-N9</f>
        <v>68400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5%*J10</f>
        <v>1750</v>
      </c>
      <c r="M10" s="5">
        <f t="shared" ref="M10:M46" si="2">J10+K10+L10</f>
        <v>52500</v>
      </c>
      <c r="N10" s="5">
        <f t="shared" ref="N10:N46" si="3">5%*M10</f>
        <v>2625</v>
      </c>
      <c r="O10" s="5">
        <f t="shared" ref="O10:O46" si="4">M10-N10</f>
        <v>49875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3350</v>
      </c>
      <c r="M11" s="5">
        <f t="shared" si="2"/>
        <v>100500</v>
      </c>
      <c r="N11" s="5">
        <f t="shared" si="3"/>
        <v>5025</v>
      </c>
      <c r="O11" s="5">
        <f t="shared" si="4"/>
        <v>95475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4350</v>
      </c>
      <c r="M12" s="5">
        <f t="shared" si="2"/>
        <v>130500</v>
      </c>
      <c r="N12" s="5">
        <f t="shared" si="3"/>
        <v>6525</v>
      </c>
      <c r="O12" s="5">
        <f t="shared" si="4"/>
        <v>123975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1100</v>
      </c>
      <c r="M13" s="5">
        <f t="shared" si="2"/>
        <v>33000</v>
      </c>
      <c r="N13" s="5">
        <f t="shared" si="3"/>
        <v>1650</v>
      </c>
      <c r="O13" s="5">
        <f t="shared" si="4"/>
        <v>31350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4550</v>
      </c>
      <c r="M14" s="5">
        <f t="shared" si="2"/>
        <v>136500</v>
      </c>
      <c r="N14" s="5">
        <f t="shared" si="3"/>
        <v>6825</v>
      </c>
      <c r="O14" s="5">
        <f t="shared" si="4"/>
        <v>129675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3850</v>
      </c>
      <c r="M15" s="5">
        <f t="shared" si="2"/>
        <v>115500</v>
      </c>
      <c r="N15" s="5">
        <f t="shared" si="3"/>
        <v>5775</v>
      </c>
      <c r="O15" s="5">
        <f t="shared" si="4"/>
        <v>109725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2250</v>
      </c>
      <c r="M16" s="5">
        <f t="shared" si="2"/>
        <v>67500</v>
      </c>
      <c r="N16" s="5">
        <f t="shared" si="3"/>
        <v>3375</v>
      </c>
      <c r="O16" s="5">
        <f t="shared" si="4"/>
        <v>64125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4600</v>
      </c>
      <c r="M17" s="5">
        <f t="shared" si="2"/>
        <v>138000</v>
      </c>
      <c r="N17" s="5">
        <f t="shared" si="3"/>
        <v>6900</v>
      </c>
      <c r="O17" s="5">
        <f t="shared" si="4"/>
        <v>131100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2500</v>
      </c>
      <c r="M18" s="5">
        <f t="shared" si="2"/>
        <v>75000</v>
      </c>
      <c r="N18" s="5">
        <f t="shared" si="3"/>
        <v>3750</v>
      </c>
      <c r="O18" s="5">
        <f t="shared" si="4"/>
        <v>71250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1850</v>
      </c>
      <c r="M19" s="5">
        <f t="shared" si="2"/>
        <v>55500</v>
      </c>
      <c r="N19" s="5">
        <f t="shared" si="3"/>
        <v>2775</v>
      </c>
      <c r="O19" s="5">
        <f t="shared" si="4"/>
        <v>52725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2150</v>
      </c>
      <c r="M20" s="5">
        <f t="shared" si="2"/>
        <v>64500</v>
      </c>
      <c r="N20" s="5">
        <f t="shared" si="3"/>
        <v>3225</v>
      </c>
      <c r="O20" s="5">
        <f t="shared" si="4"/>
        <v>61275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4500</v>
      </c>
      <c r="M21" s="5">
        <f t="shared" si="2"/>
        <v>135000</v>
      </c>
      <c r="N21" s="5">
        <f t="shared" si="3"/>
        <v>6750</v>
      </c>
      <c r="O21" s="5">
        <f t="shared" si="4"/>
        <v>128250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1700</v>
      </c>
      <c r="M22" s="5">
        <f t="shared" si="2"/>
        <v>51000</v>
      </c>
      <c r="N22" s="5">
        <f t="shared" si="3"/>
        <v>2550</v>
      </c>
      <c r="O22" s="5">
        <f t="shared" si="4"/>
        <v>48450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4100</v>
      </c>
      <c r="M23" s="5">
        <f t="shared" si="2"/>
        <v>123000</v>
      </c>
      <c r="N23" s="5">
        <f t="shared" si="3"/>
        <v>6150</v>
      </c>
      <c r="O23" s="5">
        <f t="shared" si="4"/>
        <v>116850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3350</v>
      </c>
      <c r="M24" s="5">
        <f t="shared" si="2"/>
        <v>100500</v>
      </c>
      <c r="N24" s="5">
        <f t="shared" si="3"/>
        <v>5025</v>
      </c>
      <c r="O24" s="5">
        <f t="shared" si="4"/>
        <v>95475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4250</v>
      </c>
      <c r="M25" s="5">
        <f t="shared" si="2"/>
        <v>127500</v>
      </c>
      <c r="N25" s="5">
        <f t="shared" si="3"/>
        <v>6375</v>
      </c>
      <c r="O25" s="5">
        <f t="shared" si="4"/>
        <v>121125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3100</v>
      </c>
      <c r="M26" s="5">
        <f t="shared" si="2"/>
        <v>93000</v>
      </c>
      <c r="N26" s="5">
        <f t="shared" si="3"/>
        <v>4650</v>
      </c>
      <c r="O26" s="5">
        <f t="shared" si="4"/>
        <v>88350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750</v>
      </c>
      <c r="M27" s="5">
        <f t="shared" si="2"/>
        <v>22500</v>
      </c>
      <c r="N27" s="5">
        <f t="shared" si="3"/>
        <v>1125</v>
      </c>
      <c r="O27" s="5">
        <f t="shared" si="4"/>
        <v>21375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4050</v>
      </c>
      <c r="M28" s="5">
        <f t="shared" si="2"/>
        <v>121500</v>
      </c>
      <c r="N28" s="5">
        <f t="shared" si="3"/>
        <v>6075</v>
      </c>
      <c r="O28" s="5">
        <f t="shared" si="4"/>
        <v>115425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950</v>
      </c>
      <c r="M29" s="5">
        <f t="shared" si="2"/>
        <v>28500</v>
      </c>
      <c r="N29" s="5">
        <f t="shared" si="3"/>
        <v>1425</v>
      </c>
      <c r="O29" s="5">
        <f t="shared" si="4"/>
        <v>27075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3750</v>
      </c>
      <c r="M30" s="5">
        <f t="shared" si="2"/>
        <v>112500</v>
      </c>
      <c r="N30" s="5">
        <f t="shared" si="3"/>
        <v>5625</v>
      </c>
      <c r="O30" s="5">
        <f t="shared" si="4"/>
        <v>106875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2450</v>
      </c>
      <c r="M31" s="5">
        <f t="shared" si="2"/>
        <v>73500</v>
      </c>
      <c r="N31" s="5">
        <f t="shared" si="3"/>
        <v>3675</v>
      </c>
      <c r="O31" s="5">
        <f t="shared" si="4"/>
        <v>69825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2500</v>
      </c>
      <c r="M32" s="5">
        <f t="shared" si="2"/>
        <v>75000</v>
      </c>
      <c r="N32" s="5">
        <f t="shared" si="3"/>
        <v>3750</v>
      </c>
      <c r="O32" s="5">
        <f t="shared" si="4"/>
        <v>71250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4150</v>
      </c>
      <c r="M33" s="5">
        <f t="shared" si="2"/>
        <v>124500</v>
      </c>
      <c r="N33" s="5">
        <f t="shared" si="3"/>
        <v>6225</v>
      </c>
      <c r="O33" s="5">
        <f t="shared" si="4"/>
        <v>118275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2650</v>
      </c>
      <c r="M34" s="5">
        <f t="shared" si="2"/>
        <v>79500</v>
      </c>
      <c r="N34" s="5">
        <f t="shared" si="3"/>
        <v>3975</v>
      </c>
      <c r="O34" s="5">
        <f t="shared" si="4"/>
        <v>75525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3250</v>
      </c>
      <c r="M35" s="5">
        <f t="shared" si="2"/>
        <v>97500</v>
      </c>
      <c r="N35" s="5">
        <f t="shared" si="3"/>
        <v>4875</v>
      </c>
      <c r="O35" s="5">
        <f t="shared" si="4"/>
        <v>92625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4250</v>
      </c>
      <c r="M36" s="5">
        <f t="shared" si="2"/>
        <v>127500</v>
      </c>
      <c r="N36" s="5">
        <f t="shared" si="3"/>
        <v>6375</v>
      </c>
      <c r="O36" s="5">
        <f t="shared" si="4"/>
        <v>121125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1000</v>
      </c>
      <c r="M37" s="5">
        <f t="shared" si="2"/>
        <v>30000</v>
      </c>
      <c r="N37" s="5">
        <f t="shared" si="3"/>
        <v>1500</v>
      </c>
      <c r="O37" s="5">
        <f t="shared" si="4"/>
        <v>28500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2350</v>
      </c>
      <c r="M38" s="5">
        <f t="shared" si="2"/>
        <v>70500</v>
      </c>
      <c r="N38" s="5">
        <f t="shared" si="3"/>
        <v>3525</v>
      </c>
      <c r="O38" s="5">
        <f t="shared" si="4"/>
        <v>66975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4350</v>
      </c>
      <c r="M39" s="5">
        <f t="shared" si="2"/>
        <v>130500</v>
      </c>
      <c r="N39" s="5">
        <f t="shared" si="3"/>
        <v>6525</v>
      </c>
      <c r="O39" s="5">
        <f t="shared" si="4"/>
        <v>123975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2850</v>
      </c>
      <c r="M40" s="5">
        <f t="shared" si="2"/>
        <v>85500</v>
      </c>
      <c r="N40" s="5">
        <f t="shared" si="3"/>
        <v>4275</v>
      </c>
      <c r="O40" s="5">
        <f t="shared" si="4"/>
        <v>81225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1350</v>
      </c>
      <c r="M41" s="5">
        <f t="shared" si="2"/>
        <v>40500</v>
      </c>
      <c r="N41" s="5">
        <f t="shared" si="3"/>
        <v>2025</v>
      </c>
      <c r="O41" s="5">
        <f t="shared" si="4"/>
        <v>38475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4050</v>
      </c>
      <c r="M42" s="5">
        <f t="shared" si="2"/>
        <v>121500</v>
      </c>
      <c r="N42" s="5">
        <f t="shared" si="3"/>
        <v>6075</v>
      </c>
      <c r="O42" s="5">
        <f t="shared" si="4"/>
        <v>115425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2600</v>
      </c>
      <c r="M43" s="5">
        <f t="shared" si="2"/>
        <v>78000</v>
      </c>
      <c r="N43" s="5">
        <f t="shared" si="3"/>
        <v>3900</v>
      </c>
      <c r="O43" s="5">
        <f t="shared" si="4"/>
        <v>74100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2900</v>
      </c>
      <c r="M44" s="5">
        <f t="shared" si="2"/>
        <v>87000</v>
      </c>
      <c r="N44" s="5">
        <f t="shared" si="3"/>
        <v>4350</v>
      </c>
      <c r="O44" s="5">
        <f t="shared" si="4"/>
        <v>82650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2350</v>
      </c>
      <c r="M45" s="5">
        <f t="shared" si="2"/>
        <v>70500</v>
      </c>
      <c r="N45" s="5">
        <f t="shared" si="3"/>
        <v>3525</v>
      </c>
      <c r="O45" s="5">
        <f t="shared" si="4"/>
        <v>66975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1300</v>
      </c>
      <c r="M46" s="5">
        <f t="shared" si="2"/>
        <v>39000</v>
      </c>
      <c r="N46" s="5">
        <f t="shared" si="3"/>
        <v>1950</v>
      </c>
      <c r="O46" s="5">
        <f t="shared" si="4"/>
        <v>37050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I3" workbookViewId="0">
      <selection activeCell="Q33" sqref="Q33"/>
    </sheetView>
  </sheetViews>
  <sheetFormatPr defaultRowHeight="14.5" x14ac:dyDescent="0.35"/>
  <cols>
    <col min="5" max="5" width="9.81640625" bestFit="1" customWidth="1"/>
    <col min="8" max="8" width="15.7265625" customWidth="1"/>
    <col min="9" max="9" width="8.26953125" customWidth="1"/>
    <col min="10" max="10" width="10.7265625" bestFit="1" customWidth="1"/>
    <col min="13" max="13" width="49.26953125" bestFit="1" customWidth="1"/>
    <col min="14" max="14" width="13.26953125" customWidth="1"/>
    <col min="15" max="15" width="12.81640625" bestFit="1" customWidth="1"/>
    <col min="16" max="16" width="14.81640625" bestFit="1" customWidth="1"/>
    <col min="17" max="17" width="9.81640625" bestFit="1" customWidth="1"/>
    <col min="18" max="18" width="9.453125" bestFit="1" customWidth="1"/>
  </cols>
  <sheetData>
    <row r="2" spans="2:14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4" x14ac:dyDescent="0.35">
      <c r="M4" s="1" t="s">
        <v>98</v>
      </c>
      <c r="N4" s="5">
        <f>AVERAGE(salary)</f>
        <v>57657.894736842107</v>
      </c>
    </row>
    <row r="5" spans="2:14" x14ac:dyDescent="0.35">
      <c r="M5" s="1" t="s">
        <v>99</v>
      </c>
      <c r="N5" s="5">
        <f>MEDIAN(salary)</f>
        <v>55000</v>
      </c>
    </row>
    <row r="6" spans="2:14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COUNT(salary)</f>
        <v>38</v>
      </c>
    </row>
    <row r="7" spans="2:14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4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4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4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AVERAGEIFS(salary,dept,"Sales",region,"North")</f>
        <v>52000</v>
      </c>
    </row>
    <row r="15" spans="2:14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_xlfn.MAXIFS(salary,dept,"Digital Marketing")</f>
        <v>92000</v>
      </c>
    </row>
    <row r="16" spans="2:14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_xlfn.MINIFS(salary,region,"South")</f>
        <v>19000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SUMIFS(salary,dept,"FLM",region,"North")</f>
        <v>48000</v>
      </c>
      <c r="O22" s="5">
        <f>SUMIFS(salary,dept,"FLM",region,"South")</f>
        <v>62000</v>
      </c>
      <c r="P22" s="5">
        <f>SUMIFS(salary,dept,"FLM",region,"East")</f>
        <v>0</v>
      </c>
      <c r="Q22" s="5">
        <f>SUMIFS(salary,dept,"FLM",region,"Mid West")</f>
        <v>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SUMIFS(salary,dept,"Digital Marketing",region,"North")</f>
        <v>183000</v>
      </c>
      <c r="O23" s="5">
        <f>SUMIFS(salary,dept,"Digital Marketing",region,"South")</f>
        <v>82000</v>
      </c>
      <c r="P23" s="5">
        <f>SUMIFS(salary,dept,"Digital Marketing",region,"East")</f>
        <v>92000</v>
      </c>
      <c r="Q23" s="5">
        <f>SUMIFS(salary,dept,"Digital Marketing",region,"Mid West")</f>
        <v>45000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SUMIFS(salary,dept,"Inside Sales",region,"North")</f>
        <v>50000</v>
      </c>
      <c r="O24" s="5">
        <f>SUMIFS(salary,dept,"Inside Sales",region,"South")</f>
        <v>154000</v>
      </c>
      <c r="P24" s="5">
        <f>SUMIFS(salary,dept,"Inside Sales",region,"East")</f>
        <v>95000</v>
      </c>
      <c r="Q24" s="5">
        <f>SUMIFS(salary,dept,"Inside Sales",region,"Mid West")</f>
        <v>15000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SUMIFS(salary,dept,"Marketing",region,"North")</f>
        <v>22000</v>
      </c>
      <c r="O25" s="5">
        <f>SUMIFS(salary,dept,"Marketing",region,"South")</f>
        <v>58000</v>
      </c>
      <c r="P25" s="5">
        <f>SUMIFS(salary,dept,"Marketing",region,"East")</f>
        <v>27000</v>
      </c>
      <c r="Q25" s="5">
        <f>SUMIFS(salary,dept,"Marketing",region,"Mid West")</f>
        <v>47000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SUMIFS(salary,dept,"Director",region,"North")</f>
        <v>91000</v>
      </c>
      <c r="O26" s="5">
        <f>SUMIFS(salary,dept,"Director",region,"South")</f>
        <v>87000</v>
      </c>
      <c r="P26" s="5">
        <f>SUMIFS(salary,dept,"Directior",region,"East")</f>
        <v>0</v>
      </c>
      <c r="Q26" s="5">
        <f>SUMIFS(salary,dept,"Directior",region,"Mid West")</f>
        <v>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SUMIFS(salary,dept,"Learning &amp; Development",region,"North")</f>
        <v>0</v>
      </c>
      <c r="O27" s="5">
        <f>SUMIFS(salary,dept,"Learning &amp; Development",region,"South")</f>
        <v>37000</v>
      </c>
      <c r="P27" s="5">
        <f>SUMIFS(salary,dept,"Learning &amp; Development",region,"East")</f>
        <v>43000</v>
      </c>
      <c r="Q27" s="5">
        <f>SUMIFS(salary,dept,"Learning &amp; Development",region,"Mid West")</f>
        <v>77000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SUMIFS(salary,dept,"CEO",region,"North")</f>
        <v>0</v>
      </c>
      <c r="O28" s="5">
        <f>SUMIFS(salary,dept,"CEO",region,"South")</f>
        <v>0</v>
      </c>
      <c r="P28" s="5">
        <f>SUMIFS(salary,dept,"CEO",region,"East")</f>
        <v>90000</v>
      </c>
      <c r="Q28" s="5">
        <f>SUMIFS(salary,dept,"CEO",region,"Mid West")</f>
        <v>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SUMIFS(salary,dept,"CCD",region,"North")</f>
        <v>26000</v>
      </c>
      <c r="O29" s="5">
        <f>SUMIFS(salary,dept,"CCD",region,"South")</f>
        <v>135000</v>
      </c>
      <c r="P29" s="5">
        <f>SUMIFS(salary,dept,"CCD",region,"East")</f>
        <v>81000</v>
      </c>
      <c r="Q29" s="5">
        <f>SUMIFS(salary,dept,"CCD",region,"Mid West")</f>
        <v>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SUMIFS(salary,dept,"Operations",region,"North")</f>
        <v>0</v>
      </c>
      <c r="O30" s="5">
        <f>SUMIFS(salary,dept,"Operations",region,"South")</f>
        <v>146000</v>
      </c>
      <c r="P30" s="5">
        <f>SUMIFS(salary,dept,"Operations",region,"East")</f>
        <v>0</v>
      </c>
      <c r="Q30" s="5">
        <f>SUMIFS(salary,dept,"Operations",region,"Mid West")</f>
        <v>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SUMIFS(salary,dept,"Finance",region,"North")</f>
        <v>85000</v>
      </c>
      <c r="O31" s="5">
        <f>SUMIFS(salary,dept,"Finance",region,"South")</f>
        <v>19000</v>
      </c>
      <c r="P31" s="5">
        <f>SUMIFS(salary,dept,"Finance",region,"East")</f>
        <v>49000</v>
      </c>
      <c r="Q31" s="5">
        <f>SUMIFS(salary,dept,"finance",region,"Mid West")</f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SUMIFS(salary,dept,"Sales",region,"North")</f>
        <v>52000</v>
      </c>
      <c r="O32" s="5">
        <f>SUMIFS(salary,dept,"Sales",region,"South")</f>
        <v>110000</v>
      </c>
      <c r="P32" s="5">
        <f>SUMIFS(salary,dept,"Sales",region,"East")</f>
        <v>0</v>
      </c>
      <c r="Q32" s="5">
        <f>SUMIFS(salary,dept,"Sales",region,"Mid West")</f>
        <v>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Operators</vt:lpstr>
      <vt:lpstr>Arithmatic Functions</vt:lpstr>
      <vt:lpstr>dept</vt:lpstr>
      <vt:lpstr>gender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Siddhant Sonawane</cp:lastModifiedBy>
  <dcterms:created xsi:type="dcterms:W3CDTF">2022-07-27T05:54:27Z</dcterms:created>
  <dcterms:modified xsi:type="dcterms:W3CDTF">2023-04-22T10:57:35Z</dcterms:modified>
</cp:coreProperties>
</file>