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Siddharth\Desktop\622\modelling_self_replicating_robots\"/>
    </mc:Choice>
  </mc:AlternateContent>
  <xr:revisionPtr revIDLastSave="0" documentId="13_ncr:1_{FE8F15C8-2999-4EA9-8714-C417D19310A8}" xr6:coauthVersionLast="47" xr6:coauthVersionMax="47" xr10:uidLastSave="{00000000-0000-0000-0000-000000000000}"/>
  <bookViews>
    <workbookView xWindow="-96" yWindow="-96" windowWidth="23232" windowHeight="12432" activeTab="8" xr2:uid="{00000000-000D-0000-FFFF-FFFF00000000}"/>
  </bookViews>
  <sheets>
    <sheet name="Start" sheetId="2" r:id="rId1"/>
    <sheet name="Ranks and MS" sheetId="3" r:id="rId2"/>
    <sheet name="MS1" sheetId="1" r:id="rId3"/>
    <sheet name="MS2" sheetId="4" r:id="rId4"/>
    <sheet name="MS3" sheetId="5" r:id="rId5"/>
    <sheet name="MS4" sheetId="6" r:id="rId6"/>
    <sheet name="MS5" sheetId="7" r:id="rId7"/>
    <sheet name="MS6" sheetId="8" r:id="rId8"/>
    <sheet name="Combined Results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9" l="1"/>
  <c r="H14" i="9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55" i="1"/>
  <c r="S56" i="1"/>
  <c r="S57" i="1"/>
  <c r="S58" i="1"/>
  <c r="S59" i="1"/>
  <c r="S60" i="1"/>
  <c r="S61" i="1"/>
  <c r="S62" i="1"/>
  <c r="S63" i="1"/>
  <c r="S47" i="1"/>
  <c r="S48" i="1"/>
  <c r="S49" i="1"/>
  <c r="S50" i="1"/>
  <c r="S51" i="1"/>
  <c r="S52" i="1"/>
  <c r="S53" i="1"/>
  <c r="S54" i="1"/>
  <c r="S46" i="1"/>
  <c r="S24" i="8"/>
  <c r="S23" i="8"/>
  <c r="S22" i="8"/>
  <c r="S21" i="8"/>
  <c r="S20" i="8"/>
  <c r="S19" i="8"/>
  <c r="S24" i="7"/>
  <c r="S23" i="7"/>
  <c r="S22" i="7"/>
  <c r="S21" i="7"/>
  <c r="S20" i="7"/>
  <c r="S19" i="7"/>
  <c r="S24" i="6"/>
  <c r="S23" i="6"/>
  <c r="S22" i="6"/>
  <c r="S21" i="6"/>
  <c r="S20" i="6"/>
  <c r="S19" i="6"/>
  <c r="S24" i="5"/>
  <c r="S23" i="5"/>
  <c r="S22" i="5"/>
  <c r="S21" i="5"/>
  <c r="S20" i="5"/>
  <c r="S19" i="5"/>
  <c r="S24" i="1"/>
  <c r="S23" i="1"/>
  <c r="S22" i="1"/>
  <c r="S21" i="1"/>
  <c r="S20" i="1"/>
  <c r="S19" i="1"/>
  <c r="S20" i="4"/>
  <c r="S21" i="4"/>
  <c r="S22" i="4"/>
  <c r="S23" i="4"/>
  <c r="S24" i="4"/>
  <c r="S19" i="4"/>
  <c r="J24" i="8" l="1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35" i="8" s="1"/>
  <c r="D35" i="8" s="1"/>
  <c r="D57" i="8" s="1"/>
  <c r="C21" i="8"/>
  <c r="C53" i="8" s="1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C41" i="7" s="1"/>
  <c r="I19" i="7"/>
  <c r="H19" i="7"/>
  <c r="G19" i="7"/>
  <c r="F19" i="7"/>
  <c r="C37" i="7" s="1"/>
  <c r="D37" i="7" s="1"/>
  <c r="F59" i="7" s="1"/>
  <c r="E19" i="7"/>
  <c r="D19" i="7"/>
  <c r="C19" i="7"/>
  <c r="B19" i="7"/>
  <c r="B20" i="6"/>
  <c r="C20" i="6"/>
  <c r="D20" i="6"/>
  <c r="E20" i="6"/>
  <c r="F20" i="6"/>
  <c r="G20" i="6"/>
  <c r="H20" i="6"/>
  <c r="I20" i="6"/>
  <c r="J20" i="6"/>
  <c r="B21" i="6"/>
  <c r="C33" i="6" s="1"/>
  <c r="D33" i="6" s="1"/>
  <c r="B55" i="6" s="1"/>
  <c r="C21" i="6"/>
  <c r="C34" i="6" s="1"/>
  <c r="D34" i="6" s="1"/>
  <c r="C56" i="6" s="1"/>
  <c r="D21" i="6"/>
  <c r="E21" i="6"/>
  <c r="F21" i="6"/>
  <c r="G21" i="6"/>
  <c r="H21" i="6"/>
  <c r="I21" i="6"/>
  <c r="J21" i="6"/>
  <c r="B22" i="6"/>
  <c r="C22" i="6"/>
  <c r="D22" i="6"/>
  <c r="E22" i="6"/>
  <c r="F22" i="6"/>
  <c r="G22" i="6"/>
  <c r="H22" i="6"/>
  <c r="I22" i="6"/>
  <c r="J22" i="6"/>
  <c r="B23" i="6"/>
  <c r="C23" i="6"/>
  <c r="D23" i="6"/>
  <c r="E23" i="6"/>
  <c r="F23" i="6"/>
  <c r="G23" i="6"/>
  <c r="H23" i="6"/>
  <c r="I23" i="6"/>
  <c r="J23" i="6"/>
  <c r="B24" i="6"/>
  <c r="C24" i="6"/>
  <c r="D24" i="6"/>
  <c r="E24" i="6"/>
  <c r="F24" i="6"/>
  <c r="G24" i="6"/>
  <c r="H24" i="6"/>
  <c r="I24" i="6"/>
  <c r="J24" i="6"/>
  <c r="C19" i="6"/>
  <c r="D19" i="6"/>
  <c r="E19" i="6"/>
  <c r="F19" i="6"/>
  <c r="G19" i="6"/>
  <c r="H19" i="6"/>
  <c r="I19" i="6"/>
  <c r="J19" i="6"/>
  <c r="B19" i="6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C36" i="5" s="1"/>
  <c r="B36" i="5" s="1"/>
  <c r="F21" i="5"/>
  <c r="C37" i="5" s="1"/>
  <c r="D37" i="5" s="1"/>
  <c r="F59" i="5" s="1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C19" i="5"/>
  <c r="D19" i="5"/>
  <c r="E19" i="5"/>
  <c r="F19" i="5"/>
  <c r="G19" i="5"/>
  <c r="H19" i="5"/>
  <c r="I19" i="5"/>
  <c r="J19" i="5"/>
  <c r="B19" i="5"/>
  <c r="B20" i="4"/>
  <c r="C20" i="4"/>
  <c r="D20" i="4"/>
  <c r="E20" i="4"/>
  <c r="F20" i="4"/>
  <c r="G20" i="4"/>
  <c r="H20" i="4"/>
  <c r="I20" i="4"/>
  <c r="J20" i="4"/>
  <c r="B21" i="4"/>
  <c r="C21" i="4"/>
  <c r="C34" i="4" s="1"/>
  <c r="D34" i="4" s="1"/>
  <c r="C56" i="4" s="1"/>
  <c r="D21" i="4"/>
  <c r="C35" i="4" s="1"/>
  <c r="E21" i="4"/>
  <c r="C36" i="4" s="1"/>
  <c r="B36" i="4" s="1"/>
  <c r="F21" i="4"/>
  <c r="C37" i="4" s="1"/>
  <c r="D37" i="4" s="1"/>
  <c r="F59" i="4" s="1"/>
  <c r="G21" i="4"/>
  <c r="H21" i="4"/>
  <c r="I21" i="4"/>
  <c r="J21" i="4"/>
  <c r="C41" i="4" s="1"/>
  <c r="D41" i="4" s="1"/>
  <c r="J63" i="4" s="1"/>
  <c r="B22" i="4"/>
  <c r="C22" i="4"/>
  <c r="D22" i="4"/>
  <c r="E22" i="4"/>
  <c r="F22" i="4"/>
  <c r="G22" i="4"/>
  <c r="H22" i="4"/>
  <c r="I22" i="4"/>
  <c r="J22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C19" i="4"/>
  <c r="D19" i="4"/>
  <c r="E19" i="4"/>
  <c r="F19" i="4"/>
  <c r="G19" i="4"/>
  <c r="H19" i="4"/>
  <c r="I19" i="4"/>
  <c r="J19" i="4"/>
  <c r="B19" i="4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C34" i="1" s="1"/>
  <c r="D24" i="1"/>
  <c r="C35" i="1" s="1"/>
  <c r="D35" i="1" s="1"/>
  <c r="E24" i="1"/>
  <c r="F24" i="1"/>
  <c r="G24" i="1"/>
  <c r="H24" i="1"/>
  <c r="I24" i="1"/>
  <c r="J24" i="1"/>
  <c r="C41" i="1" s="1"/>
  <c r="B41" i="1" s="1"/>
  <c r="C19" i="1"/>
  <c r="D19" i="1"/>
  <c r="E19" i="1"/>
  <c r="F19" i="1"/>
  <c r="G19" i="1"/>
  <c r="H19" i="1"/>
  <c r="I19" i="1"/>
  <c r="J19" i="1"/>
  <c r="B19" i="1"/>
  <c r="E41" i="8"/>
  <c r="C41" i="8"/>
  <c r="D41" i="8" s="1"/>
  <c r="J63" i="8" s="1"/>
  <c r="E40" i="8"/>
  <c r="C40" i="8"/>
  <c r="B40" i="8" s="1"/>
  <c r="E39" i="8"/>
  <c r="C39" i="8"/>
  <c r="D39" i="8" s="1"/>
  <c r="H61" i="8" s="1"/>
  <c r="E38" i="8"/>
  <c r="C38" i="8"/>
  <c r="D38" i="8" s="1"/>
  <c r="G60" i="8" s="1"/>
  <c r="E37" i="8"/>
  <c r="C37" i="8"/>
  <c r="D37" i="8" s="1"/>
  <c r="F59" i="8" s="1"/>
  <c r="B37" i="8"/>
  <c r="F50" i="8" s="1"/>
  <c r="E36" i="8"/>
  <c r="C36" i="8"/>
  <c r="B36" i="8" s="1"/>
  <c r="E35" i="8"/>
  <c r="E34" i="8"/>
  <c r="C34" i="8"/>
  <c r="D34" i="8" s="1"/>
  <c r="C56" i="8" s="1"/>
  <c r="E33" i="8"/>
  <c r="C33" i="8"/>
  <c r="D33" i="8" s="1"/>
  <c r="B55" i="8" s="1"/>
  <c r="E41" i="7"/>
  <c r="E40" i="7"/>
  <c r="E39" i="7"/>
  <c r="C39" i="7"/>
  <c r="D39" i="7" s="1"/>
  <c r="H61" i="7" s="1"/>
  <c r="E38" i="7"/>
  <c r="C38" i="7"/>
  <c r="D38" i="7" s="1"/>
  <c r="G60" i="7" s="1"/>
  <c r="E37" i="7"/>
  <c r="E36" i="7"/>
  <c r="C36" i="7"/>
  <c r="E35" i="7"/>
  <c r="E34" i="7"/>
  <c r="C34" i="7"/>
  <c r="D34" i="7" s="1"/>
  <c r="C56" i="7" s="1"/>
  <c r="E33" i="7"/>
  <c r="C33" i="7"/>
  <c r="D33" i="7" s="1"/>
  <c r="B55" i="7" s="1"/>
  <c r="E41" i="6"/>
  <c r="C41" i="6"/>
  <c r="D41" i="6" s="1"/>
  <c r="J63" i="6" s="1"/>
  <c r="E40" i="6"/>
  <c r="C40" i="6"/>
  <c r="B40" i="6" s="1"/>
  <c r="E39" i="6"/>
  <c r="C39" i="6"/>
  <c r="B39" i="6" s="1"/>
  <c r="E38" i="6"/>
  <c r="C38" i="6"/>
  <c r="D38" i="6" s="1"/>
  <c r="G60" i="6" s="1"/>
  <c r="E37" i="6"/>
  <c r="C37" i="6"/>
  <c r="D37" i="6" s="1"/>
  <c r="F59" i="6" s="1"/>
  <c r="E36" i="6"/>
  <c r="C36" i="6"/>
  <c r="B36" i="6" s="1"/>
  <c r="E35" i="6"/>
  <c r="C35" i="6"/>
  <c r="B35" i="6" s="1"/>
  <c r="E34" i="6"/>
  <c r="E33" i="6"/>
  <c r="E41" i="5"/>
  <c r="C41" i="5"/>
  <c r="D41" i="5" s="1"/>
  <c r="J63" i="5" s="1"/>
  <c r="E40" i="5"/>
  <c r="C40" i="5"/>
  <c r="B40" i="5" s="1"/>
  <c r="E39" i="5"/>
  <c r="C39" i="5"/>
  <c r="B39" i="5" s="1"/>
  <c r="E38" i="5"/>
  <c r="E37" i="5"/>
  <c r="E36" i="5"/>
  <c r="E35" i="5"/>
  <c r="C35" i="5"/>
  <c r="B35" i="5" s="1"/>
  <c r="E34" i="5"/>
  <c r="C34" i="5"/>
  <c r="D34" i="5" s="1"/>
  <c r="C56" i="5" s="1"/>
  <c r="E33" i="5"/>
  <c r="C33" i="5"/>
  <c r="D33" i="5" s="1"/>
  <c r="B55" i="5" s="1"/>
  <c r="E41" i="4"/>
  <c r="E40" i="4"/>
  <c r="C40" i="4"/>
  <c r="E39" i="4"/>
  <c r="C39" i="4"/>
  <c r="D39" i="4" s="1"/>
  <c r="H61" i="4" s="1"/>
  <c r="E38" i="4"/>
  <c r="C38" i="4"/>
  <c r="D38" i="4" s="1"/>
  <c r="G60" i="4" s="1"/>
  <c r="E37" i="4"/>
  <c r="E36" i="4"/>
  <c r="E35" i="4"/>
  <c r="E34" i="4"/>
  <c r="E33" i="4"/>
  <c r="C33" i="4"/>
  <c r="D33" i="4" s="1"/>
  <c r="B55" i="4" s="1"/>
  <c r="C26" i="2"/>
  <c r="D26" i="2"/>
  <c r="E26" i="2"/>
  <c r="F26" i="2"/>
  <c r="G26" i="2"/>
  <c r="H26" i="2"/>
  <c r="E39" i="1" s="1"/>
  <c r="I26" i="2"/>
  <c r="J26" i="2"/>
  <c r="B26" i="2"/>
  <c r="B44" i="1"/>
  <c r="A47" i="1" s="1"/>
  <c r="B44" i="4"/>
  <c r="A61" i="4" s="1"/>
  <c r="B44" i="5"/>
  <c r="A63" i="5" s="1"/>
  <c r="B44" i="6"/>
  <c r="A61" i="6" s="1"/>
  <c r="I61" i="6" s="1"/>
  <c r="B44" i="7"/>
  <c r="A55" i="7" s="1"/>
  <c r="B44" i="8"/>
  <c r="A54" i="8" s="1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B6" i="8"/>
  <c r="C6" i="8"/>
  <c r="D6" i="8"/>
  <c r="E6" i="8"/>
  <c r="F6" i="8"/>
  <c r="G6" i="8"/>
  <c r="H6" i="8"/>
  <c r="I6" i="8"/>
  <c r="J6" i="8"/>
  <c r="B7" i="8"/>
  <c r="C7" i="8"/>
  <c r="D7" i="8"/>
  <c r="E7" i="8"/>
  <c r="F7" i="8"/>
  <c r="G7" i="8"/>
  <c r="H7" i="8"/>
  <c r="I7" i="8"/>
  <c r="J7" i="8"/>
  <c r="B8" i="8"/>
  <c r="C8" i="8"/>
  <c r="D8" i="8"/>
  <c r="E8" i="8"/>
  <c r="F8" i="8"/>
  <c r="G8" i="8"/>
  <c r="H8" i="8"/>
  <c r="I8" i="8"/>
  <c r="J8" i="8"/>
  <c r="C3" i="8"/>
  <c r="D3" i="8"/>
  <c r="E3" i="8"/>
  <c r="F3" i="8"/>
  <c r="G3" i="8"/>
  <c r="H3" i="8"/>
  <c r="I3" i="8"/>
  <c r="J3" i="8"/>
  <c r="B3" i="8"/>
  <c r="B4" i="7"/>
  <c r="C4" i="7"/>
  <c r="D4" i="7"/>
  <c r="E4" i="7"/>
  <c r="F4" i="7"/>
  <c r="G4" i="7"/>
  <c r="H4" i="7"/>
  <c r="I4" i="7"/>
  <c r="J4" i="7"/>
  <c r="B5" i="7"/>
  <c r="C5" i="7"/>
  <c r="D5" i="7"/>
  <c r="E5" i="7"/>
  <c r="F5" i="7"/>
  <c r="G5" i="7"/>
  <c r="H5" i="7"/>
  <c r="I5" i="7"/>
  <c r="J5" i="7"/>
  <c r="B6" i="7"/>
  <c r="C6" i="7"/>
  <c r="D6" i="7"/>
  <c r="E6" i="7"/>
  <c r="F6" i="7"/>
  <c r="G6" i="7"/>
  <c r="H6" i="7"/>
  <c r="I6" i="7"/>
  <c r="J6" i="7"/>
  <c r="B7" i="7"/>
  <c r="C7" i="7"/>
  <c r="D7" i="7"/>
  <c r="E7" i="7"/>
  <c r="F7" i="7"/>
  <c r="G7" i="7"/>
  <c r="H7" i="7"/>
  <c r="I7" i="7"/>
  <c r="J7" i="7"/>
  <c r="B8" i="7"/>
  <c r="C8" i="7"/>
  <c r="D8" i="7"/>
  <c r="E8" i="7"/>
  <c r="F8" i="7"/>
  <c r="G8" i="7"/>
  <c r="H8" i="7"/>
  <c r="I8" i="7"/>
  <c r="J8" i="7"/>
  <c r="C3" i="7"/>
  <c r="D3" i="7"/>
  <c r="E3" i="7"/>
  <c r="F3" i="7"/>
  <c r="G3" i="7"/>
  <c r="H3" i="7"/>
  <c r="I3" i="7"/>
  <c r="J3" i="7"/>
  <c r="B3" i="7"/>
  <c r="B4" i="6"/>
  <c r="C4" i="6"/>
  <c r="D4" i="6"/>
  <c r="E4" i="6"/>
  <c r="F4" i="6"/>
  <c r="G4" i="6"/>
  <c r="H4" i="6"/>
  <c r="I4" i="6"/>
  <c r="J4" i="6"/>
  <c r="B5" i="6"/>
  <c r="C5" i="6"/>
  <c r="D5" i="6"/>
  <c r="E5" i="6"/>
  <c r="F5" i="6"/>
  <c r="G5" i="6"/>
  <c r="H5" i="6"/>
  <c r="I5" i="6"/>
  <c r="J5" i="6"/>
  <c r="B6" i="6"/>
  <c r="C6" i="6"/>
  <c r="D6" i="6"/>
  <c r="E6" i="6"/>
  <c r="F6" i="6"/>
  <c r="G6" i="6"/>
  <c r="H6" i="6"/>
  <c r="I6" i="6"/>
  <c r="J6" i="6"/>
  <c r="B7" i="6"/>
  <c r="C7" i="6"/>
  <c r="D7" i="6"/>
  <c r="E7" i="6"/>
  <c r="F7" i="6"/>
  <c r="G7" i="6"/>
  <c r="H7" i="6"/>
  <c r="I7" i="6"/>
  <c r="J7" i="6"/>
  <c r="B8" i="6"/>
  <c r="C8" i="6"/>
  <c r="D8" i="6"/>
  <c r="E8" i="6"/>
  <c r="F8" i="6"/>
  <c r="G8" i="6"/>
  <c r="H8" i="6"/>
  <c r="I8" i="6"/>
  <c r="J8" i="6"/>
  <c r="C3" i="6"/>
  <c r="D3" i="6"/>
  <c r="E3" i="6"/>
  <c r="F3" i="6"/>
  <c r="G3" i="6"/>
  <c r="H3" i="6"/>
  <c r="I3" i="6"/>
  <c r="J3" i="6"/>
  <c r="B3" i="6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C3" i="5"/>
  <c r="D3" i="5"/>
  <c r="E3" i="5"/>
  <c r="F3" i="5"/>
  <c r="G3" i="5"/>
  <c r="H3" i="5"/>
  <c r="I3" i="5"/>
  <c r="J3" i="5"/>
  <c r="B3" i="5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C3" i="4"/>
  <c r="D3" i="4"/>
  <c r="E3" i="4"/>
  <c r="F3" i="4"/>
  <c r="G3" i="4"/>
  <c r="H3" i="4"/>
  <c r="I3" i="4"/>
  <c r="J3" i="4"/>
  <c r="B3" i="4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C3" i="1"/>
  <c r="D3" i="1"/>
  <c r="E3" i="1"/>
  <c r="F3" i="1"/>
  <c r="G3" i="1"/>
  <c r="H3" i="1"/>
  <c r="I3" i="1"/>
  <c r="J3" i="1"/>
  <c r="B3" i="1"/>
  <c r="A62" i="8"/>
  <c r="B62" i="8" s="1"/>
  <c r="A58" i="8"/>
  <c r="J58" i="8" s="1"/>
  <c r="A53" i="8"/>
  <c r="B53" i="8" s="1"/>
  <c r="A48" i="8"/>
  <c r="F48" i="8" s="1"/>
  <c r="A63" i="7"/>
  <c r="A59" i="7"/>
  <c r="D59" i="7" s="1"/>
  <c r="A58" i="7"/>
  <c r="J58" i="7" s="1"/>
  <c r="A57" i="7"/>
  <c r="F57" i="7" s="1"/>
  <c r="A56" i="7"/>
  <c r="A54" i="7"/>
  <c r="C54" i="7" s="1"/>
  <c r="A51" i="7"/>
  <c r="F51" i="7" s="1"/>
  <c r="A50" i="7"/>
  <c r="D50" i="7" s="1"/>
  <c r="A49" i="7"/>
  <c r="A48" i="7"/>
  <c r="A46" i="7"/>
  <c r="A63" i="6"/>
  <c r="G63" i="6" s="1"/>
  <c r="A60" i="6"/>
  <c r="F60" i="6" s="1"/>
  <c r="A52" i="6"/>
  <c r="J52" i="6" s="1"/>
  <c r="A51" i="6"/>
  <c r="F51" i="6" s="1"/>
  <c r="A50" i="6"/>
  <c r="D50" i="6" s="1"/>
  <c r="A61" i="5"/>
  <c r="I61" i="5" s="1"/>
  <c r="A60" i="5"/>
  <c r="H60" i="5" s="1"/>
  <c r="A59" i="5"/>
  <c r="C59" i="5" s="1"/>
  <c r="A58" i="5"/>
  <c r="G58" i="5" s="1"/>
  <c r="A57" i="5"/>
  <c r="C57" i="5" s="1"/>
  <c r="A56" i="5"/>
  <c r="B56" i="5" s="1"/>
  <c r="A55" i="5"/>
  <c r="A54" i="5"/>
  <c r="A51" i="5"/>
  <c r="C51" i="5" s="1"/>
  <c r="A50" i="5"/>
  <c r="A49" i="5"/>
  <c r="G49" i="5" s="1"/>
  <c r="A48" i="5"/>
  <c r="C48" i="5" s="1"/>
  <c r="A47" i="5"/>
  <c r="B47" i="5" s="1"/>
  <c r="A46" i="5"/>
  <c r="A58" i="4"/>
  <c r="C33" i="1"/>
  <c r="D33" i="1" s="1"/>
  <c r="C40" i="1"/>
  <c r="D40" i="1" s="1"/>
  <c r="C39" i="1"/>
  <c r="B39" i="1" s="1"/>
  <c r="C38" i="1"/>
  <c r="B38" i="1" s="1"/>
  <c r="C37" i="1"/>
  <c r="B37" i="1" s="1"/>
  <c r="C36" i="1"/>
  <c r="D36" i="1" s="1"/>
  <c r="A51" i="1"/>
  <c r="A61" i="1"/>
  <c r="C61" i="1" s="1"/>
  <c r="A62" i="6" l="1"/>
  <c r="D62" i="6" s="1"/>
  <c r="A53" i="6"/>
  <c r="D53" i="6" s="1"/>
  <c r="A54" i="6"/>
  <c r="G54" i="6" s="1"/>
  <c r="A55" i="6"/>
  <c r="J55" i="6" s="1"/>
  <c r="A56" i="6"/>
  <c r="D56" i="6" s="1"/>
  <c r="A57" i="6"/>
  <c r="G57" i="6" s="1"/>
  <c r="A46" i="6"/>
  <c r="I46" i="6" s="1"/>
  <c r="A58" i="6"/>
  <c r="J58" i="6" s="1"/>
  <c r="A47" i="6"/>
  <c r="D47" i="6" s="1"/>
  <c r="A59" i="6"/>
  <c r="D59" i="6" s="1"/>
  <c r="A48" i="6"/>
  <c r="G48" i="6" s="1"/>
  <c r="A49" i="6"/>
  <c r="J49" i="6" s="1"/>
  <c r="A49" i="1"/>
  <c r="I49" i="1" s="1"/>
  <c r="A62" i="1"/>
  <c r="H62" i="1" s="1"/>
  <c r="A58" i="1"/>
  <c r="B58" i="1" s="1"/>
  <c r="A57" i="1"/>
  <c r="E57" i="1" s="1"/>
  <c r="A56" i="1"/>
  <c r="H56" i="1" s="1"/>
  <c r="A55" i="1"/>
  <c r="C55" i="1" s="1"/>
  <c r="A54" i="1"/>
  <c r="A53" i="1"/>
  <c r="A52" i="1"/>
  <c r="I52" i="1" s="1"/>
  <c r="A63" i="1"/>
  <c r="H63" i="1" s="1"/>
  <c r="A53" i="4"/>
  <c r="D53" i="4" s="1"/>
  <c r="A54" i="4"/>
  <c r="D54" i="4" s="1"/>
  <c r="A55" i="4"/>
  <c r="F55" i="4" s="1"/>
  <c r="A56" i="4"/>
  <c r="B56" i="4" s="1"/>
  <c r="A63" i="4"/>
  <c r="E63" i="4" s="1"/>
  <c r="A60" i="4"/>
  <c r="B60" i="4" s="1"/>
  <c r="A62" i="4"/>
  <c r="D62" i="4" s="1"/>
  <c r="A46" i="4"/>
  <c r="F46" i="4" s="1"/>
  <c r="A49" i="4"/>
  <c r="B33" i="4"/>
  <c r="A48" i="4"/>
  <c r="B48" i="4" s="1"/>
  <c r="A51" i="4"/>
  <c r="B51" i="4" s="1"/>
  <c r="J49" i="5"/>
  <c r="G47" i="5"/>
  <c r="A52" i="5"/>
  <c r="G52" i="5" s="1"/>
  <c r="A62" i="5"/>
  <c r="J51" i="5"/>
  <c r="A53" i="5"/>
  <c r="F54" i="8"/>
  <c r="D54" i="8"/>
  <c r="A59" i="8"/>
  <c r="B59" i="8" s="1"/>
  <c r="A47" i="8"/>
  <c r="A51" i="8"/>
  <c r="A60" i="8"/>
  <c r="F60" i="8" s="1"/>
  <c r="A55" i="8"/>
  <c r="J55" i="8" s="1"/>
  <c r="A61" i="8"/>
  <c r="C48" i="8"/>
  <c r="A52" i="8"/>
  <c r="A63" i="8"/>
  <c r="H63" i="8" s="1"/>
  <c r="H62" i="8"/>
  <c r="J48" i="8"/>
  <c r="A49" i="8"/>
  <c r="H49" i="8" s="1"/>
  <c r="A56" i="8"/>
  <c r="H56" i="8" s="1"/>
  <c r="F53" i="8"/>
  <c r="A57" i="8"/>
  <c r="F57" i="8" s="1"/>
  <c r="J51" i="8"/>
  <c r="A50" i="8"/>
  <c r="H53" i="8"/>
  <c r="C58" i="8"/>
  <c r="G53" i="8"/>
  <c r="A46" i="8"/>
  <c r="G46" i="8" s="1"/>
  <c r="A60" i="7"/>
  <c r="E60" i="7" s="1"/>
  <c r="A52" i="7"/>
  <c r="J52" i="7" s="1"/>
  <c r="A53" i="7"/>
  <c r="F53" i="7" s="1"/>
  <c r="A61" i="7"/>
  <c r="J61" i="7" s="1"/>
  <c r="A62" i="7"/>
  <c r="J62" i="7" s="1"/>
  <c r="B39" i="7"/>
  <c r="B33" i="7"/>
  <c r="A47" i="7"/>
  <c r="B47" i="7" s="1"/>
  <c r="I63" i="7"/>
  <c r="E50" i="7"/>
  <c r="C49" i="8"/>
  <c r="J52" i="8"/>
  <c r="C55" i="8"/>
  <c r="J61" i="8"/>
  <c r="D36" i="8"/>
  <c r="E58" i="8" s="1"/>
  <c r="B33" i="8"/>
  <c r="B46" i="8" s="1"/>
  <c r="D53" i="8"/>
  <c r="D40" i="8"/>
  <c r="I62" i="8" s="1"/>
  <c r="B41" i="8"/>
  <c r="J54" i="8" s="1"/>
  <c r="D41" i="7"/>
  <c r="B41" i="7"/>
  <c r="J54" i="7" s="1"/>
  <c r="F60" i="7"/>
  <c r="C35" i="7"/>
  <c r="D53" i="7"/>
  <c r="D36" i="7"/>
  <c r="E58" i="7" s="1"/>
  <c r="C40" i="7"/>
  <c r="B40" i="7" s="1"/>
  <c r="I53" i="7" s="1"/>
  <c r="J46" i="7"/>
  <c r="F54" i="7"/>
  <c r="D62" i="7"/>
  <c r="D40" i="7"/>
  <c r="I62" i="7" s="1"/>
  <c r="F63" i="7"/>
  <c r="F48" i="7"/>
  <c r="J55" i="7"/>
  <c r="B37" i="7"/>
  <c r="J49" i="7"/>
  <c r="D56" i="7"/>
  <c r="D36" i="6"/>
  <c r="E58" i="6" s="1"/>
  <c r="D40" i="6"/>
  <c r="I62" i="6" s="1"/>
  <c r="C38" i="5"/>
  <c r="D38" i="5" s="1"/>
  <c r="G60" i="5" s="1"/>
  <c r="C50" i="5"/>
  <c r="C60" i="5"/>
  <c r="F51" i="5"/>
  <c r="G61" i="5"/>
  <c r="G46" i="5"/>
  <c r="C53" i="5"/>
  <c r="C62" i="5"/>
  <c r="C54" i="5"/>
  <c r="C63" i="5"/>
  <c r="F47" i="5"/>
  <c r="G55" i="5"/>
  <c r="B33" i="5"/>
  <c r="F61" i="5"/>
  <c r="D36" i="5"/>
  <c r="E58" i="5" s="1"/>
  <c r="B37" i="5"/>
  <c r="F50" i="5" s="1"/>
  <c r="B41" i="5"/>
  <c r="J54" i="5" s="1"/>
  <c r="D35" i="5"/>
  <c r="D57" i="5" s="1"/>
  <c r="D39" i="5"/>
  <c r="H61" i="5" s="1"/>
  <c r="D40" i="5"/>
  <c r="I62" i="5" s="1"/>
  <c r="D35" i="4"/>
  <c r="D57" i="4" s="1"/>
  <c r="B35" i="4"/>
  <c r="D48" i="4" s="1"/>
  <c r="F49" i="4"/>
  <c r="B54" i="4"/>
  <c r="F58" i="4"/>
  <c r="D40" i="4"/>
  <c r="I62" i="4" s="1"/>
  <c r="D34" i="1"/>
  <c r="B34" i="1"/>
  <c r="C54" i="1"/>
  <c r="B51" i="1"/>
  <c r="D52" i="1"/>
  <c r="D58" i="1"/>
  <c r="B52" i="1"/>
  <c r="G53" i="1"/>
  <c r="A46" i="1"/>
  <c r="J46" i="1" s="1"/>
  <c r="A50" i="1"/>
  <c r="E50" i="1" s="1"/>
  <c r="B40" i="1"/>
  <c r="C52" i="1"/>
  <c r="E47" i="1"/>
  <c r="D47" i="1"/>
  <c r="I47" i="1"/>
  <c r="J47" i="1"/>
  <c r="H47" i="1"/>
  <c r="B47" i="1"/>
  <c r="B36" i="1"/>
  <c r="B35" i="1"/>
  <c r="D41" i="1"/>
  <c r="A60" i="1"/>
  <c r="A48" i="1"/>
  <c r="I48" i="1" s="1"/>
  <c r="B33" i="1"/>
  <c r="D39" i="1"/>
  <c r="A59" i="1"/>
  <c r="B59" i="1" s="1"/>
  <c r="D38" i="1"/>
  <c r="D37" i="1"/>
  <c r="B34" i="8"/>
  <c r="C47" i="8" s="1"/>
  <c r="B38" i="8"/>
  <c r="G51" i="8" s="1"/>
  <c r="B35" i="8"/>
  <c r="D48" i="8" s="1"/>
  <c r="B39" i="8"/>
  <c r="H52" i="8" s="1"/>
  <c r="B34" i="7"/>
  <c r="C47" i="7" s="1"/>
  <c r="B38" i="7"/>
  <c r="G51" i="7" s="1"/>
  <c r="B36" i="7"/>
  <c r="E49" i="7" s="1"/>
  <c r="D35" i="6"/>
  <c r="D57" i="6" s="1"/>
  <c r="D39" i="6"/>
  <c r="H61" i="6" s="1"/>
  <c r="B34" i="6"/>
  <c r="C47" i="6" s="1"/>
  <c r="B38" i="6"/>
  <c r="G51" i="6" s="1"/>
  <c r="B33" i="6"/>
  <c r="B46" i="6" s="1"/>
  <c r="B37" i="6"/>
  <c r="F50" i="6" s="1"/>
  <c r="B41" i="6"/>
  <c r="B34" i="5"/>
  <c r="C47" i="5" s="1"/>
  <c r="F61" i="4"/>
  <c r="J61" i="4"/>
  <c r="A47" i="4"/>
  <c r="D47" i="4" s="1"/>
  <c r="A57" i="4"/>
  <c r="E57" i="4" s="1"/>
  <c r="B39" i="4"/>
  <c r="H52" i="4" s="1"/>
  <c r="I49" i="4"/>
  <c r="D36" i="4"/>
  <c r="E58" i="4" s="1"/>
  <c r="J49" i="4"/>
  <c r="A50" i="4"/>
  <c r="D50" i="4" s="1"/>
  <c r="A59" i="4"/>
  <c r="D59" i="4" s="1"/>
  <c r="B37" i="4"/>
  <c r="F50" i="4" s="1"/>
  <c r="B40" i="4"/>
  <c r="I53" i="4" s="1"/>
  <c r="A52" i="4"/>
  <c r="F52" i="4" s="1"/>
  <c r="B41" i="4"/>
  <c r="J54" i="4" s="1"/>
  <c r="B34" i="4"/>
  <c r="C47" i="4" s="1"/>
  <c r="B38" i="4"/>
  <c r="G51" i="4" s="1"/>
  <c r="E36" i="1"/>
  <c r="E40" i="1"/>
  <c r="E41" i="1"/>
  <c r="E34" i="1"/>
  <c r="E33" i="1"/>
  <c r="E35" i="1"/>
  <c r="E37" i="1"/>
  <c r="E38" i="1"/>
  <c r="B46" i="7"/>
  <c r="F50" i="7"/>
  <c r="I53" i="5"/>
  <c r="I53" i="8"/>
  <c r="D53" i="1"/>
  <c r="B53" i="1"/>
  <c r="H54" i="1"/>
  <c r="G54" i="1"/>
  <c r="E53" i="1"/>
  <c r="I54" i="1"/>
  <c r="C53" i="1"/>
  <c r="F54" i="1"/>
  <c r="J52" i="1"/>
  <c r="E54" i="1"/>
  <c r="D54" i="1"/>
  <c r="G52" i="1"/>
  <c r="J53" i="1"/>
  <c r="B54" i="1"/>
  <c r="F52" i="1"/>
  <c r="G61" i="4"/>
  <c r="C46" i="4"/>
  <c r="G48" i="4"/>
  <c r="J58" i="4"/>
  <c r="F63" i="4"/>
  <c r="E48" i="4"/>
  <c r="H48" i="4"/>
  <c r="G63" i="4"/>
  <c r="H63" i="4"/>
  <c r="E46" i="4"/>
  <c r="J48" i="4"/>
  <c r="G46" i="4"/>
  <c r="H46" i="4"/>
  <c r="G49" i="4"/>
  <c r="H55" i="4"/>
  <c r="C61" i="4"/>
  <c r="C48" i="4"/>
  <c r="F48" i="4"/>
  <c r="D46" i="4"/>
  <c r="I46" i="4"/>
  <c r="H49" i="4"/>
  <c r="D61" i="4"/>
  <c r="J46" i="4"/>
  <c r="E61" i="4"/>
  <c r="E51" i="5"/>
  <c r="F60" i="5"/>
  <c r="B58" i="5"/>
  <c r="D58" i="5"/>
  <c r="J48" i="5"/>
  <c r="F53" i="5"/>
  <c r="F58" i="5"/>
  <c r="J61" i="5"/>
  <c r="G53" i="5"/>
  <c r="I58" i="5"/>
  <c r="J58" i="5"/>
  <c r="H48" i="5"/>
  <c r="E54" i="5"/>
  <c r="F63" i="5"/>
  <c r="G63" i="5"/>
  <c r="D60" i="5"/>
  <c r="H63" i="5"/>
  <c r="C58" i="5"/>
  <c r="I46" i="5"/>
  <c r="B51" i="5"/>
  <c r="J46" i="5"/>
  <c r="D51" i="5"/>
  <c r="G56" i="5"/>
  <c r="E60" i="5"/>
  <c r="H63" i="6"/>
  <c r="I63" i="6"/>
  <c r="I60" i="6"/>
  <c r="J60" i="6"/>
  <c r="D54" i="7"/>
  <c r="E54" i="7"/>
  <c r="G54" i="7"/>
  <c r="J60" i="7"/>
  <c r="J57" i="7"/>
  <c r="C63" i="7"/>
  <c r="D63" i="7"/>
  <c r="E63" i="7"/>
  <c r="G63" i="7"/>
  <c r="D46" i="8"/>
  <c r="C61" i="8"/>
  <c r="C63" i="8"/>
  <c r="B61" i="8"/>
  <c r="E46" i="8"/>
  <c r="D61" i="8"/>
  <c r="D63" i="8"/>
  <c r="C50" i="8"/>
  <c r="B52" i="8"/>
  <c r="G59" i="8"/>
  <c r="E61" i="8"/>
  <c r="G63" i="8"/>
  <c r="C59" i="8"/>
  <c r="G48" i="8"/>
  <c r="D50" i="8"/>
  <c r="H59" i="8"/>
  <c r="G61" i="8"/>
  <c r="C46" i="8"/>
  <c r="H48" i="8"/>
  <c r="D52" i="8"/>
  <c r="C54" i="8"/>
  <c r="B58" i="8"/>
  <c r="I61" i="8"/>
  <c r="H50" i="8"/>
  <c r="G52" i="8"/>
  <c r="G54" i="8"/>
  <c r="F56" i="8"/>
  <c r="D58" i="8"/>
  <c r="C62" i="8"/>
  <c r="D47" i="8"/>
  <c r="I50" i="8"/>
  <c r="I52" i="8"/>
  <c r="H54" i="8"/>
  <c r="G56" i="8"/>
  <c r="G58" i="8"/>
  <c r="D60" i="8"/>
  <c r="D62" i="8"/>
  <c r="F47" i="8"/>
  <c r="H58" i="8"/>
  <c r="F62" i="8"/>
  <c r="G47" i="8"/>
  <c r="I58" i="8"/>
  <c r="J60" i="8"/>
  <c r="G62" i="8"/>
  <c r="E49" i="6"/>
  <c r="I57" i="6"/>
  <c r="E50" i="6"/>
  <c r="H54" i="6"/>
  <c r="E59" i="6"/>
  <c r="H51" i="6"/>
  <c r="E60" i="6"/>
  <c r="E51" i="6"/>
  <c r="E47" i="6"/>
  <c r="I51" i="6"/>
  <c r="J51" i="6"/>
  <c r="E56" i="6"/>
  <c r="H60" i="6"/>
  <c r="E57" i="6"/>
  <c r="H57" i="6"/>
  <c r="J57" i="6"/>
  <c r="E53" i="6"/>
  <c r="E54" i="6"/>
  <c r="E62" i="6"/>
  <c r="H52" i="6"/>
  <c r="I53" i="6"/>
  <c r="E48" i="7"/>
  <c r="C51" i="7"/>
  <c r="H48" i="7"/>
  <c r="E51" i="7"/>
  <c r="F56" i="7"/>
  <c r="H63" i="7"/>
  <c r="E59" i="7"/>
  <c r="E57" i="7"/>
  <c r="C62" i="7"/>
  <c r="I51" i="7"/>
  <c r="C59" i="7"/>
  <c r="C57" i="7"/>
  <c r="H54" i="7"/>
  <c r="G57" i="7"/>
  <c r="E62" i="7"/>
  <c r="I48" i="7"/>
  <c r="J48" i="7"/>
  <c r="D47" i="7"/>
  <c r="C50" i="7"/>
  <c r="I54" i="7"/>
  <c r="H57" i="7"/>
  <c r="C60" i="7"/>
  <c r="F62" i="7"/>
  <c r="H51" i="7"/>
  <c r="J51" i="7"/>
  <c r="E47" i="7"/>
  <c r="I57" i="7"/>
  <c r="C48" i="7"/>
  <c r="G48" i="7"/>
  <c r="D51" i="7"/>
  <c r="E56" i="7"/>
  <c r="H52" i="7"/>
  <c r="J63" i="7"/>
  <c r="E49" i="8"/>
  <c r="E47" i="8"/>
  <c r="I48" i="8"/>
  <c r="E50" i="8"/>
  <c r="I51" i="8"/>
  <c r="E53" i="8"/>
  <c r="I54" i="8"/>
  <c r="E59" i="8"/>
  <c r="E62" i="8"/>
  <c r="I63" i="8"/>
  <c r="J47" i="8"/>
  <c r="B48" i="8"/>
  <c r="J50" i="8"/>
  <c r="B51" i="8"/>
  <c r="F52" i="8"/>
  <c r="J53" i="8"/>
  <c r="B54" i="8"/>
  <c r="F55" i="8"/>
  <c r="B57" i="8"/>
  <c r="F58" i="8"/>
  <c r="J59" i="8"/>
  <c r="B60" i="8"/>
  <c r="F61" i="8"/>
  <c r="J62" i="8"/>
  <c r="B63" i="8"/>
  <c r="E48" i="8"/>
  <c r="E51" i="8"/>
  <c r="E54" i="8"/>
  <c r="E63" i="8"/>
  <c r="F63" i="8"/>
  <c r="B49" i="7"/>
  <c r="C46" i="7"/>
  <c r="G47" i="7"/>
  <c r="C49" i="7"/>
  <c r="G50" i="7"/>
  <c r="G53" i="7"/>
  <c r="C55" i="7"/>
  <c r="G56" i="7"/>
  <c r="C58" i="7"/>
  <c r="G59" i="7"/>
  <c r="C61" i="7"/>
  <c r="G62" i="7"/>
  <c r="D46" i="7"/>
  <c r="H47" i="7"/>
  <c r="D49" i="7"/>
  <c r="H50" i="7"/>
  <c r="H53" i="7"/>
  <c r="D55" i="7"/>
  <c r="H56" i="7"/>
  <c r="D58" i="7"/>
  <c r="H59" i="7"/>
  <c r="D61" i="7"/>
  <c r="H62" i="7"/>
  <c r="B58" i="7"/>
  <c r="E46" i="7"/>
  <c r="I47" i="7"/>
  <c r="I50" i="7"/>
  <c r="E52" i="7"/>
  <c r="E55" i="7"/>
  <c r="I56" i="7"/>
  <c r="I59" i="7"/>
  <c r="E61" i="7"/>
  <c r="F47" i="7"/>
  <c r="F46" i="7"/>
  <c r="J47" i="7"/>
  <c r="B48" i="7"/>
  <c r="F49" i="7"/>
  <c r="J50" i="7"/>
  <c r="B51" i="7"/>
  <c r="F52" i="7"/>
  <c r="J53" i="7"/>
  <c r="B54" i="7"/>
  <c r="F55" i="7"/>
  <c r="J56" i="7"/>
  <c r="B57" i="7"/>
  <c r="F58" i="7"/>
  <c r="J59" i="7"/>
  <c r="F61" i="7"/>
  <c r="B63" i="7"/>
  <c r="B61" i="7"/>
  <c r="G46" i="7"/>
  <c r="G49" i="7"/>
  <c r="G52" i="7"/>
  <c r="G55" i="7"/>
  <c r="G58" i="7"/>
  <c r="G61" i="7"/>
  <c r="H49" i="7"/>
  <c r="H55" i="7"/>
  <c r="H58" i="7"/>
  <c r="H46" i="7"/>
  <c r="I58" i="7"/>
  <c r="I61" i="7"/>
  <c r="I46" i="7"/>
  <c r="I49" i="7"/>
  <c r="I52" i="7"/>
  <c r="I55" i="7"/>
  <c r="B50" i="7"/>
  <c r="B53" i="7"/>
  <c r="B56" i="7"/>
  <c r="B59" i="7"/>
  <c r="B62" i="7"/>
  <c r="C46" i="6"/>
  <c r="G47" i="6"/>
  <c r="G50" i="6"/>
  <c r="C52" i="6"/>
  <c r="G53" i="6"/>
  <c r="C55" i="6"/>
  <c r="G56" i="6"/>
  <c r="C58" i="6"/>
  <c r="G59" i="6"/>
  <c r="C61" i="6"/>
  <c r="B58" i="6"/>
  <c r="B61" i="6"/>
  <c r="F62" i="6"/>
  <c r="D46" i="6"/>
  <c r="H47" i="6"/>
  <c r="H50" i="6"/>
  <c r="D52" i="6"/>
  <c r="D58" i="6"/>
  <c r="H59" i="6"/>
  <c r="D61" i="6"/>
  <c r="H62" i="6"/>
  <c r="B52" i="6"/>
  <c r="F53" i="6"/>
  <c r="F56" i="6"/>
  <c r="D48" i="6"/>
  <c r="J54" i="6"/>
  <c r="E46" i="6"/>
  <c r="I47" i="6"/>
  <c r="I50" i="6"/>
  <c r="E52" i="6"/>
  <c r="E55" i="6"/>
  <c r="I56" i="6"/>
  <c r="I59" i="6"/>
  <c r="E61" i="6"/>
  <c r="F47" i="6"/>
  <c r="F46" i="6"/>
  <c r="J47" i="6"/>
  <c r="B48" i="6"/>
  <c r="J50" i="6"/>
  <c r="B51" i="6"/>
  <c r="F52" i="6"/>
  <c r="J53" i="6"/>
  <c r="B54" i="6"/>
  <c r="F55" i="6"/>
  <c r="J56" i="6"/>
  <c r="B57" i="6"/>
  <c r="F58" i="6"/>
  <c r="J59" i="6"/>
  <c r="B60" i="6"/>
  <c r="F61" i="6"/>
  <c r="B63" i="6"/>
  <c r="G46" i="6"/>
  <c r="C48" i="6"/>
  <c r="G49" i="6"/>
  <c r="C51" i="6"/>
  <c r="G52" i="6"/>
  <c r="C54" i="6"/>
  <c r="G55" i="6"/>
  <c r="C57" i="6"/>
  <c r="G58" i="6"/>
  <c r="C60" i="6"/>
  <c r="G61" i="6"/>
  <c r="C63" i="6"/>
  <c r="H46" i="6"/>
  <c r="H49" i="6"/>
  <c r="D51" i="6"/>
  <c r="D54" i="6"/>
  <c r="H55" i="6"/>
  <c r="H58" i="6"/>
  <c r="D60" i="6"/>
  <c r="D63" i="6"/>
  <c r="I58" i="6"/>
  <c r="E63" i="6"/>
  <c r="I52" i="6"/>
  <c r="J46" i="6"/>
  <c r="B47" i="6"/>
  <c r="F48" i="6"/>
  <c r="B50" i="6"/>
  <c r="B53" i="6"/>
  <c r="F54" i="6"/>
  <c r="B56" i="6"/>
  <c r="B59" i="6"/>
  <c r="J61" i="6"/>
  <c r="F63" i="6"/>
  <c r="C50" i="6"/>
  <c r="C53" i="6"/>
  <c r="C59" i="6"/>
  <c r="C62" i="6"/>
  <c r="D55" i="5"/>
  <c r="B57" i="5"/>
  <c r="G50" i="5"/>
  <c r="E55" i="5"/>
  <c r="D52" i="5"/>
  <c r="D54" i="5"/>
  <c r="F55" i="5"/>
  <c r="F57" i="5"/>
  <c r="H58" i="5"/>
  <c r="J60" i="5"/>
  <c r="F52" i="5"/>
  <c r="I55" i="5"/>
  <c r="F62" i="5"/>
  <c r="C46" i="5"/>
  <c r="C49" i="5"/>
  <c r="J55" i="5"/>
  <c r="D46" i="5"/>
  <c r="E52" i="5"/>
  <c r="B49" i="5"/>
  <c r="H57" i="5"/>
  <c r="I52" i="5"/>
  <c r="J52" i="5"/>
  <c r="H54" i="5"/>
  <c r="B61" i="5"/>
  <c r="E46" i="5"/>
  <c r="E48" i="5"/>
  <c r="F49" i="5"/>
  <c r="H51" i="5"/>
  <c r="G59" i="5"/>
  <c r="C61" i="5"/>
  <c r="B63" i="5"/>
  <c r="H55" i="5"/>
  <c r="G57" i="5"/>
  <c r="F54" i="5"/>
  <c r="G54" i="5"/>
  <c r="J57" i="5"/>
  <c r="G62" i="5"/>
  <c r="D49" i="5"/>
  <c r="F46" i="5"/>
  <c r="F48" i="5"/>
  <c r="H49" i="5"/>
  <c r="D61" i="5"/>
  <c r="D63" i="5"/>
  <c r="B48" i="5"/>
  <c r="H46" i="5"/>
  <c r="G48" i="5"/>
  <c r="I49" i="5"/>
  <c r="F56" i="5"/>
  <c r="B60" i="5"/>
  <c r="E61" i="5"/>
  <c r="E63" i="5"/>
  <c r="C55" i="5"/>
  <c r="B52" i="5"/>
  <c r="C52" i="5"/>
  <c r="B54" i="5"/>
  <c r="E57" i="5"/>
  <c r="D47" i="5"/>
  <c r="D50" i="5"/>
  <c r="D53" i="5"/>
  <c r="D56" i="5"/>
  <c r="D59" i="5"/>
  <c r="D62" i="5"/>
  <c r="B46" i="5"/>
  <c r="E49" i="5"/>
  <c r="H52" i="5"/>
  <c r="E47" i="5"/>
  <c r="I48" i="5"/>
  <c r="E50" i="5"/>
  <c r="I51" i="5"/>
  <c r="E53" i="5"/>
  <c r="I54" i="5"/>
  <c r="E56" i="5"/>
  <c r="I57" i="5"/>
  <c r="E59" i="5"/>
  <c r="I60" i="5"/>
  <c r="E62" i="5"/>
  <c r="I63" i="5"/>
  <c r="H56" i="5"/>
  <c r="H59" i="5"/>
  <c r="H62" i="5"/>
  <c r="H53" i="5"/>
  <c r="D48" i="5"/>
  <c r="I47" i="5"/>
  <c r="I50" i="5"/>
  <c r="I56" i="5"/>
  <c r="I59" i="5"/>
  <c r="J47" i="5"/>
  <c r="H47" i="5"/>
  <c r="H50" i="5"/>
  <c r="J50" i="5"/>
  <c r="J53" i="5"/>
  <c r="J56" i="5"/>
  <c r="J59" i="5"/>
  <c r="J62" i="5"/>
  <c r="B50" i="5"/>
  <c r="B53" i="5"/>
  <c r="B59" i="5"/>
  <c r="B62" i="5"/>
  <c r="B52" i="4"/>
  <c r="D52" i="4"/>
  <c r="J55" i="4"/>
  <c r="D60" i="4"/>
  <c r="I61" i="4"/>
  <c r="B58" i="4"/>
  <c r="D58" i="4"/>
  <c r="J52" i="4"/>
  <c r="B49" i="4"/>
  <c r="F51" i="4"/>
  <c r="G58" i="4"/>
  <c r="E52" i="4"/>
  <c r="E60" i="4"/>
  <c r="C51" i="4"/>
  <c r="H54" i="4"/>
  <c r="D51" i="4"/>
  <c r="C58" i="4"/>
  <c r="E51" i="4"/>
  <c r="F62" i="4"/>
  <c r="F47" i="4"/>
  <c r="C49" i="4"/>
  <c r="H58" i="4"/>
  <c r="C63" i="4"/>
  <c r="C54" i="4"/>
  <c r="F60" i="4"/>
  <c r="F56" i="4"/>
  <c r="H60" i="4"/>
  <c r="J60" i="4"/>
  <c r="D49" i="4"/>
  <c r="J51" i="4"/>
  <c r="I58" i="4"/>
  <c r="B61" i="4"/>
  <c r="D63" i="4"/>
  <c r="E54" i="4"/>
  <c r="C60" i="4"/>
  <c r="D56" i="4"/>
  <c r="B46" i="4"/>
  <c r="E49" i="4"/>
  <c r="E47" i="4"/>
  <c r="I48" i="4"/>
  <c r="I57" i="4"/>
  <c r="E59" i="4"/>
  <c r="I60" i="4"/>
  <c r="E62" i="4"/>
  <c r="I63" i="4"/>
  <c r="G47" i="4"/>
  <c r="G53" i="4"/>
  <c r="G56" i="4"/>
  <c r="G59" i="4"/>
  <c r="H53" i="4"/>
  <c r="H59" i="4"/>
  <c r="H62" i="4"/>
  <c r="I50" i="4"/>
  <c r="I56" i="4"/>
  <c r="I59" i="4"/>
  <c r="H47" i="4"/>
  <c r="I47" i="4"/>
  <c r="J47" i="4"/>
  <c r="J56" i="4"/>
  <c r="J59" i="4"/>
  <c r="J62" i="4"/>
  <c r="B47" i="4"/>
  <c r="B53" i="4"/>
  <c r="B59" i="4"/>
  <c r="B62" i="4"/>
  <c r="C50" i="4"/>
  <c r="C53" i="4"/>
  <c r="C59" i="4"/>
  <c r="G47" i="1"/>
  <c r="H59" i="1"/>
  <c r="J49" i="1"/>
  <c r="G61" i="1"/>
  <c r="F49" i="1"/>
  <c r="F61" i="1"/>
  <c r="J56" i="1"/>
  <c r="J57" i="1"/>
  <c r="H48" i="1"/>
  <c r="E61" i="1"/>
  <c r="I60" i="1"/>
  <c r="D61" i="1"/>
  <c r="H49" i="1"/>
  <c r="D51" i="1"/>
  <c r="G49" i="1"/>
  <c r="B48" i="1"/>
  <c r="F62" i="1"/>
  <c r="B61" i="1"/>
  <c r="G56" i="1"/>
  <c r="C62" i="1"/>
  <c r="J50" i="1"/>
  <c r="B62" i="1"/>
  <c r="F60" i="1"/>
  <c r="G57" i="1"/>
  <c r="B56" i="1"/>
  <c r="J48" i="1"/>
  <c r="F47" i="1"/>
  <c r="J61" i="1"/>
  <c r="I50" i="1"/>
  <c r="C49" i="1"/>
  <c r="G50" i="1"/>
  <c r="B49" i="1"/>
  <c r="I61" i="1"/>
  <c r="J62" i="1"/>
  <c r="I51" i="1"/>
  <c r="J51" i="1"/>
  <c r="J55" i="1"/>
  <c r="H51" i="1"/>
  <c r="H55" i="1"/>
  <c r="C63" i="1"/>
  <c r="I55" i="1"/>
  <c r="F51" i="1"/>
  <c r="E51" i="1"/>
  <c r="C51" i="1"/>
  <c r="F46" i="1"/>
  <c r="D46" i="1"/>
  <c r="G46" i="1"/>
  <c r="B62" i="6" l="1"/>
  <c r="B49" i="6"/>
  <c r="G62" i="6"/>
  <c r="J48" i="6"/>
  <c r="I54" i="6"/>
  <c r="H56" i="6"/>
  <c r="E48" i="6"/>
  <c r="I48" i="6"/>
  <c r="I55" i="6"/>
  <c r="J62" i="6"/>
  <c r="D55" i="6"/>
  <c r="H48" i="6"/>
  <c r="F57" i="6"/>
  <c r="I49" i="6"/>
  <c r="F49" i="6"/>
  <c r="H53" i="6"/>
  <c r="D49" i="6"/>
  <c r="C49" i="6"/>
  <c r="E46" i="1"/>
  <c r="I63" i="1"/>
  <c r="D63" i="1"/>
  <c r="I57" i="1"/>
  <c r="D55" i="1"/>
  <c r="E63" i="1"/>
  <c r="E56" i="1"/>
  <c r="D49" i="1"/>
  <c r="G62" i="1"/>
  <c r="B57" i="1"/>
  <c r="E52" i="1"/>
  <c r="C58" i="1"/>
  <c r="I56" i="1"/>
  <c r="B63" i="1"/>
  <c r="G63" i="1"/>
  <c r="D62" i="1"/>
  <c r="F55" i="1"/>
  <c r="E55" i="1"/>
  <c r="D56" i="1"/>
  <c r="F63" i="1"/>
  <c r="F57" i="1"/>
  <c r="C57" i="1"/>
  <c r="H53" i="1"/>
  <c r="F53" i="1"/>
  <c r="I46" i="1"/>
  <c r="H46" i="1"/>
  <c r="G55" i="1"/>
  <c r="E62" i="1"/>
  <c r="F56" i="1"/>
  <c r="J58" i="1"/>
  <c r="I58" i="1"/>
  <c r="F58" i="1"/>
  <c r="H58" i="1"/>
  <c r="G58" i="1"/>
  <c r="C46" i="1"/>
  <c r="H57" i="1"/>
  <c r="B63" i="4"/>
  <c r="H56" i="4"/>
  <c r="E56" i="4"/>
  <c r="G54" i="4"/>
  <c r="F54" i="4"/>
  <c r="I54" i="4"/>
  <c r="C55" i="4"/>
  <c r="G55" i="4"/>
  <c r="J53" i="4"/>
  <c r="G62" i="4"/>
  <c r="E53" i="4"/>
  <c r="D55" i="4"/>
  <c r="H51" i="4"/>
  <c r="C62" i="4"/>
  <c r="J50" i="4"/>
  <c r="I51" i="4"/>
  <c r="F53" i="4"/>
  <c r="C57" i="4"/>
  <c r="I55" i="4"/>
  <c r="E55" i="4"/>
  <c r="B38" i="5"/>
  <c r="G51" i="5" s="1"/>
  <c r="J56" i="8"/>
  <c r="J49" i="8"/>
  <c r="E60" i="8"/>
  <c r="E57" i="8"/>
  <c r="I60" i="8"/>
  <c r="I56" i="8"/>
  <c r="I59" i="8"/>
  <c r="H46" i="8"/>
  <c r="H57" i="8"/>
  <c r="E52" i="8"/>
  <c r="C52" i="8"/>
  <c r="I57" i="8"/>
  <c r="B49" i="8"/>
  <c r="B50" i="8"/>
  <c r="G50" i="8"/>
  <c r="E56" i="8"/>
  <c r="H60" i="8"/>
  <c r="I55" i="8"/>
  <c r="E55" i="8"/>
  <c r="D55" i="8"/>
  <c r="G55" i="8"/>
  <c r="J46" i="8"/>
  <c r="C60" i="8"/>
  <c r="I46" i="8"/>
  <c r="J57" i="8"/>
  <c r="D59" i="8"/>
  <c r="F51" i="8"/>
  <c r="H51" i="8"/>
  <c r="D51" i="8"/>
  <c r="C51" i="8"/>
  <c r="F49" i="8"/>
  <c r="C57" i="8"/>
  <c r="H55" i="8"/>
  <c r="G57" i="8"/>
  <c r="B47" i="8"/>
  <c r="I47" i="8"/>
  <c r="H47" i="8"/>
  <c r="B56" i="8"/>
  <c r="D56" i="8"/>
  <c r="G49" i="8"/>
  <c r="I49" i="8"/>
  <c r="D49" i="8"/>
  <c r="F46" i="8"/>
  <c r="D52" i="7"/>
  <c r="C52" i="7"/>
  <c r="H60" i="7"/>
  <c r="I60" i="7"/>
  <c r="B60" i="7"/>
  <c r="B52" i="7"/>
  <c r="D60" i="7"/>
  <c r="C53" i="7"/>
  <c r="E53" i="7"/>
  <c r="D35" i="7"/>
  <c r="D57" i="7" s="1"/>
  <c r="B35" i="7"/>
  <c r="D48" i="7" s="1"/>
  <c r="D50" i="1"/>
  <c r="B50" i="1"/>
  <c r="C50" i="1"/>
  <c r="H50" i="1"/>
  <c r="C48" i="1"/>
  <c r="F48" i="1"/>
  <c r="G48" i="1"/>
  <c r="E48" i="1"/>
  <c r="D60" i="1"/>
  <c r="C60" i="1"/>
  <c r="B60" i="1"/>
  <c r="E60" i="1"/>
  <c r="G59" i="1"/>
  <c r="E59" i="1"/>
  <c r="I59" i="1"/>
  <c r="D59" i="1"/>
  <c r="J59" i="1"/>
  <c r="H60" i="1"/>
  <c r="C59" i="1"/>
  <c r="J60" i="1"/>
  <c r="H50" i="4"/>
  <c r="G52" i="4"/>
  <c r="I52" i="4"/>
  <c r="B50" i="4"/>
  <c r="E50" i="4"/>
  <c r="G50" i="4"/>
  <c r="F57" i="4"/>
  <c r="B57" i="4"/>
  <c r="G57" i="4"/>
  <c r="J57" i="4"/>
  <c r="H57" i="4"/>
  <c r="C52" i="4"/>
  <c r="B46" i="1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F16" i="3"/>
  <c r="G16" i="3"/>
  <c r="H16" i="3"/>
  <c r="I16" i="3"/>
  <c r="J16" i="3"/>
  <c r="K16" i="3"/>
  <c r="D17" i="3"/>
  <c r="E17" i="3"/>
  <c r="F17" i="3"/>
  <c r="G17" i="3"/>
  <c r="H17" i="3"/>
  <c r="I17" i="3"/>
  <c r="J17" i="3"/>
  <c r="K17" i="3"/>
  <c r="D18" i="3"/>
  <c r="E18" i="3"/>
  <c r="F18" i="3"/>
  <c r="G18" i="3"/>
  <c r="H18" i="3"/>
  <c r="I18" i="3"/>
  <c r="J18" i="3"/>
  <c r="K18" i="3"/>
  <c r="C14" i="3"/>
  <c r="C15" i="3"/>
  <c r="C16" i="3"/>
  <c r="C17" i="3"/>
  <c r="C18" i="3"/>
  <c r="C13" i="3"/>
  <c r="E49" i="1" l="1"/>
  <c r="C56" i="1"/>
  <c r="D57" i="1"/>
  <c r="E58" i="1"/>
  <c r="F59" i="1"/>
  <c r="G60" i="1"/>
  <c r="H61" i="1"/>
  <c r="I62" i="1"/>
  <c r="J63" i="1"/>
  <c r="B55" i="1"/>
  <c r="C47" i="1"/>
  <c r="D48" i="1"/>
  <c r="F50" i="1"/>
  <c r="G51" i="1"/>
  <c r="H52" i="1"/>
  <c r="I53" i="1"/>
  <c r="J54" i="1"/>
  <c r="J13" i="8"/>
  <c r="J26" i="8" s="1"/>
  <c r="I13" i="8"/>
  <c r="I26" i="8" s="1"/>
  <c r="H13" i="8"/>
  <c r="H26" i="8" s="1"/>
  <c r="G13" i="8"/>
  <c r="G26" i="8" s="1"/>
  <c r="F13" i="8"/>
  <c r="F26" i="8" s="1"/>
  <c r="E13" i="8"/>
  <c r="E26" i="8" s="1"/>
  <c r="D13" i="8"/>
  <c r="D26" i="8" s="1"/>
  <c r="C13" i="8"/>
  <c r="C26" i="8" s="1"/>
  <c r="B13" i="8"/>
  <c r="B26" i="8" s="1"/>
  <c r="J12" i="8"/>
  <c r="J25" i="8" s="1"/>
  <c r="I12" i="8"/>
  <c r="I25" i="8" s="1"/>
  <c r="H12" i="8"/>
  <c r="H25" i="8" s="1"/>
  <c r="G12" i="8"/>
  <c r="G25" i="8" s="1"/>
  <c r="F12" i="8"/>
  <c r="F25" i="8" s="1"/>
  <c r="E12" i="8"/>
  <c r="E25" i="8" s="1"/>
  <c r="D12" i="8"/>
  <c r="D25" i="8" s="1"/>
  <c r="C12" i="8"/>
  <c r="C25" i="8" s="1"/>
  <c r="B12" i="8"/>
  <c r="B25" i="8" s="1"/>
  <c r="J13" i="7"/>
  <c r="J26" i="7" s="1"/>
  <c r="I13" i="7"/>
  <c r="I26" i="7" s="1"/>
  <c r="H13" i="7"/>
  <c r="H26" i="7" s="1"/>
  <c r="G13" i="7"/>
  <c r="G26" i="7" s="1"/>
  <c r="F13" i="7"/>
  <c r="F26" i="7" s="1"/>
  <c r="E13" i="7"/>
  <c r="E26" i="7" s="1"/>
  <c r="D13" i="7"/>
  <c r="D26" i="7" s="1"/>
  <c r="C13" i="7"/>
  <c r="C26" i="7" s="1"/>
  <c r="B13" i="7"/>
  <c r="B26" i="7" s="1"/>
  <c r="J12" i="7"/>
  <c r="J25" i="7" s="1"/>
  <c r="I12" i="7"/>
  <c r="I25" i="7" s="1"/>
  <c r="H12" i="7"/>
  <c r="H25" i="7" s="1"/>
  <c r="G12" i="7"/>
  <c r="G25" i="7" s="1"/>
  <c r="F12" i="7"/>
  <c r="F25" i="7" s="1"/>
  <c r="E12" i="7"/>
  <c r="E25" i="7" s="1"/>
  <c r="D12" i="7"/>
  <c r="D25" i="7" s="1"/>
  <c r="C12" i="7"/>
  <c r="C25" i="7" s="1"/>
  <c r="B12" i="7"/>
  <c r="B25" i="7" s="1"/>
  <c r="J13" i="6"/>
  <c r="J26" i="6" s="1"/>
  <c r="I13" i="6"/>
  <c r="I26" i="6" s="1"/>
  <c r="H13" i="6"/>
  <c r="H26" i="6" s="1"/>
  <c r="G13" i="6"/>
  <c r="G26" i="6" s="1"/>
  <c r="F13" i="6"/>
  <c r="F26" i="6" s="1"/>
  <c r="E13" i="6"/>
  <c r="E26" i="6" s="1"/>
  <c r="D13" i="6"/>
  <c r="D26" i="6" s="1"/>
  <c r="C13" i="6"/>
  <c r="C26" i="6" s="1"/>
  <c r="B13" i="6"/>
  <c r="B26" i="6" s="1"/>
  <c r="J12" i="6"/>
  <c r="J25" i="6" s="1"/>
  <c r="I12" i="6"/>
  <c r="I25" i="6" s="1"/>
  <c r="H12" i="6"/>
  <c r="H25" i="6" s="1"/>
  <c r="G12" i="6"/>
  <c r="G25" i="6" s="1"/>
  <c r="F12" i="6"/>
  <c r="F25" i="6" s="1"/>
  <c r="E12" i="6"/>
  <c r="E25" i="6" s="1"/>
  <c r="D12" i="6"/>
  <c r="D25" i="6" s="1"/>
  <c r="C12" i="6"/>
  <c r="C25" i="6" s="1"/>
  <c r="B12" i="6"/>
  <c r="B25" i="6" s="1"/>
  <c r="J13" i="5"/>
  <c r="J26" i="5" s="1"/>
  <c r="I13" i="5"/>
  <c r="I26" i="5" s="1"/>
  <c r="H13" i="5"/>
  <c r="H26" i="5" s="1"/>
  <c r="G13" i="5"/>
  <c r="G26" i="5" s="1"/>
  <c r="F13" i="5"/>
  <c r="F26" i="5" s="1"/>
  <c r="E13" i="5"/>
  <c r="E26" i="5" s="1"/>
  <c r="D13" i="5"/>
  <c r="D26" i="5" s="1"/>
  <c r="C13" i="5"/>
  <c r="C26" i="5" s="1"/>
  <c r="B13" i="5"/>
  <c r="B26" i="5" s="1"/>
  <c r="J12" i="5"/>
  <c r="J25" i="5" s="1"/>
  <c r="I12" i="5"/>
  <c r="I25" i="5" s="1"/>
  <c r="H12" i="5"/>
  <c r="H25" i="5" s="1"/>
  <c r="G12" i="5"/>
  <c r="G25" i="5" s="1"/>
  <c r="F12" i="5"/>
  <c r="F25" i="5" s="1"/>
  <c r="E12" i="5"/>
  <c r="E25" i="5" s="1"/>
  <c r="D12" i="5"/>
  <c r="D25" i="5" s="1"/>
  <c r="C12" i="5"/>
  <c r="C25" i="5" s="1"/>
  <c r="B12" i="5"/>
  <c r="B25" i="5" s="1"/>
  <c r="J13" i="4"/>
  <c r="J26" i="4" s="1"/>
  <c r="I13" i="4"/>
  <c r="I26" i="4" s="1"/>
  <c r="H13" i="4"/>
  <c r="H26" i="4" s="1"/>
  <c r="G13" i="4"/>
  <c r="G26" i="4" s="1"/>
  <c r="F13" i="4"/>
  <c r="F26" i="4" s="1"/>
  <c r="E13" i="4"/>
  <c r="E26" i="4" s="1"/>
  <c r="D13" i="4"/>
  <c r="D26" i="4" s="1"/>
  <c r="C13" i="4"/>
  <c r="C26" i="4" s="1"/>
  <c r="B13" i="4"/>
  <c r="B26" i="4" s="1"/>
  <c r="J12" i="4"/>
  <c r="J25" i="4" s="1"/>
  <c r="I12" i="4"/>
  <c r="I25" i="4" s="1"/>
  <c r="H12" i="4"/>
  <c r="H25" i="4" s="1"/>
  <c r="G12" i="4"/>
  <c r="G25" i="4" s="1"/>
  <c r="F12" i="4"/>
  <c r="F25" i="4" s="1"/>
  <c r="E12" i="4"/>
  <c r="E25" i="4" s="1"/>
  <c r="D12" i="4"/>
  <c r="D25" i="4" s="1"/>
  <c r="C12" i="4"/>
  <c r="C25" i="4" s="1"/>
  <c r="B12" i="4"/>
  <c r="B25" i="4" s="1"/>
  <c r="M47" i="8" l="1"/>
  <c r="M55" i="8"/>
  <c r="M49" i="8"/>
  <c r="M62" i="8"/>
  <c r="M58" i="8"/>
  <c r="M46" i="8"/>
  <c r="M48" i="8"/>
  <c r="M63" i="8"/>
  <c r="M57" i="8"/>
  <c r="M61" i="8"/>
  <c r="M56" i="8"/>
  <c r="M54" i="8"/>
  <c r="M53" i="8"/>
  <c r="M59" i="8"/>
  <c r="M51" i="8"/>
  <c r="M50" i="8"/>
  <c r="M52" i="8"/>
  <c r="M60" i="8"/>
  <c r="Q50" i="8"/>
  <c r="Q56" i="8"/>
  <c r="Q53" i="8"/>
  <c r="Q58" i="8"/>
  <c r="Q59" i="8"/>
  <c r="Q54" i="8"/>
  <c r="Q63" i="8"/>
  <c r="Q57" i="8"/>
  <c r="Q47" i="8"/>
  <c r="Q60" i="8"/>
  <c r="Q61" i="8"/>
  <c r="Q49" i="8"/>
  <c r="Q55" i="8"/>
  <c r="Q48" i="8"/>
  <c r="Q46" i="8"/>
  <c r="Q51" i="8"/>
  <c r="Q62" i="8"/>
  <c r="Q52" i="8"/>
  <c r="N55" i="8"/>
  <c r="N52" i="8"/>
  <c r="N46" i="8"/>
  <c r="N61" i="8"/>
  <c r="N58" i="8"/>
  <c r="N62" i="8"/>
  <c r="N57" i="8"/>
  <c r="N50" i="8"/>
  <c r="N51" i="8"/>
  <c r="N47" i="8"/>
  <c r="N54" i="8"/>
  <c r="N53" i="8"/>
  <c r="N63" i="8"/>
  <c r="N48" i="8"/>
  <c r="N60" i="8"/>
  <c r="N59" i="8"/>
  <c r="N49" i="8"/>
  <c r="N56" i="8"/>
  <c r="R56" i="8"/>
  <c r="R53" i="8"/>
  <c r="R50" i="8"/>
  <c r="R47" i="8"/>
  <c r="R59" i="8"/>
  <c r="R55" i="8"/>
  <c r="R46" i="8"/>
  <c r="R62" i="8"/>
  <c r="R52" i="8"/>
  <c r="R61" i="8"/>
  <c r="R49" i="8"/>
  <c r="R58" i="8"/>
  <c r="R60" i="8"/>
  <c r="R54" i="8"/>
  <c r="R63" i="8"/>
  <c r="R48" i="8"/>
  <c r="R57" i="8"/>
  <c r="R51" i="8"/>
  <c r="P57" i="8"/>
  <c r="P55" i="8"/>
  <c r="P52" i="8"/>
  <c r="P49" i="8"/>
  <c r="P46" i="8"/>
  <c r="P48" i="8"/>
  <c r="P54" i="8"/>
  <c r="P63" i="8"/>
  <c r="P59" i="8"/>
  <c r="P51" i="8"/>
  <c r="P56" i="8"/>
  <c r="P53" i="8"/>
  <c r="P50" i="8"/>
  <c r="P61" i="8"/>
  <c r="P60" i="8"/>
  <c r="P58" i="8"/>
  <c r="P47" i="8"/>
  <c r="P62" i="8"/>
  <c r="O48" i="8"/>
  <c r="O62" i="8"/>
  <c r="O56" i="8"/>
  <c r="O53" i="8"/>
  <c r="O50" i="8"/>
  <c r="O59" i="8"/>
  <c r="O54" i="8"/>
  <c r="O51" i="8"/>
  <c r="O57" i="8"/>
  <c r="O47" i="8"/>
  <c r="O60" i="8"/>
  <c r="O46" i="8"/>
  <c r="O63" i="8"/>
  <c r="O55" i="8"/>
  <c r="O52" i="8"/>
  <c r="O49" i="8"/>
  <c r="O58" i="8"/>
  <c r="O61" i="8"/>
  <c r="L51" i="8"/>
  <c r="L48" i="8"/>
  <c r="L54" i="8"/>
  <c r="L53" i="8"/>
  <c r="L50" i="8"/>
  <c r="L47" i="8"/>
  <c r="L59" i="8"/>
  <c r="L55" i="8"/>
  <c r="L56" i="8"/>
  <c r="L62" i="8"/>
  <c r="L63" i="8"/>
  <c r="L52" i="8"/>
  <c r="L46" i="8"/>
  <c r="L61" i="8"/>
  <c r="L60" i="8"/>
  <c r="L58" i="8"/>
  <c r="L57" i="8"/>
  <c r="L49" i="8"/>
  <c r="K55" i="8"/>
  <c r="K62" i="8"/>
  <c r="K59" i="8"/>
  <c r="K47" i="8"/>
  <c r="K50" i="8"/>
  <c r="K49" i="8"/>
  <c r="K53" i="8"/>
  <c r="K61" i="8"/>
  <c r="K56" i="8"/>
  <c r="K52" i="8"/>
  <c r="K58" i="8"/>
  <c r="K60" i="8"/>
  <c r="K63" i="8"/>
  <c r="K51" i="8"/>
  <c r="K48" i="8"/>
  <c r="K46" i="8"/>
  <c r="K54" i="8"/>
  <c r="K57" i="8"/>
  <c r="P54" i="7"/>
  <c r="P63" i="7"/>
  <c r="P51" i="7"/>
  <c r="P60" i="7"/>
  <c r="P46" i="7"/>
  <c r="P59" i="7"/>
  <c r="P53" i="7"/>
  <c r="P58" i="7"/>
  <c r="P56" i="7"/>
  <c r="P61" i="7"/>
  <c r="P49" i="7"/>
  <c r="P48" i="7"/>
  <c r="P52" i="7"/>
  <c r="P47" i="7"/>
  <c r="P55" i="7"/>
  <c r="P57" i="7"/>
  <c r="P62" i="7"/>
  <c r="P50" i="7"/>
  <c r="L53" i="7"/>
  <c r="L47" i="7"/>
  <c r="L56" i="7"/>
  <c r="L54" i="7"/>
  <c r="L63" i="7"/>
  <c r="L46" i="7"/>
  <c r="L48" i="7"/>
  <c r="L55" i="7"/>
  <c r="L50" i="7"/>
  <c r="L60" i="7"/>
  <c r="L51" i="7"/>
  <c r="L49" i="7"/>
  <c r="L52" i="7"/>
  <c r="L61" i="7"/>
  <c r="L57" i="7"/>
  <c r="L58" i="7"/>
  <c r="L62" i="7"/>
  <c r="L59" i="7"/>
  <c r="M62" i="7"/>
  <c r="M60" i="7"/>
  <c r="M48" i="7"/>
  <c r="M50" i="7"/>
  <c r="M59" i="7"/>
  <c r="M63" i="7"/>
  <c r="M56" i="7"/>
  <c r="M54" i="7"/>
  <c r="M53" i="7"/>
  <c r="M47" i="7"/>
  <c r="M55" i="7"/>
  <c r="M51" i="7"/>
  <c r="M57" i="7"/>
  <c r="M52" i="7"/>
  <c r="M46" i="7"/>
  <c r="M61" i="7"/>
  <c r="M58" i="7"/>
  <c r="M49" i="7"/>
  <c r="Q61" i="7"/>
  <c r="Q60" i="7"/>
  <c r="Q63" i="7"/>
  <c r="Q56" i="7"/>
  <c r="Q46" i="7"/>
  <c r="Q48" i="7"/>
  <c r="Q55" i="7"/>
  <c r="Q53" i="7"/>
  <c r="Q57" i="7"/>
  <c r="Q50" i="7"/>
  <c r="Q54" i="7"/>
  <c r="Q47" i="7"/>
  <c r="Q58" i="7"/>
  <c r="Q62" i="7"/>
  <c r="Q52" i="7"/>
  <c r="Q51" i="7"/>
  <c r="Q49" i="7"/>
  <c r="Q59" i="7"/>
  <c r="R53" i="7"/>
  <c r="R60" i="7"/>
  <c r="R62" i="7"/>
  <c r="R63" i="7"/>
  <c r="R56" i="7"/>
  <c r="R46" i="7"/>
  <c r="R59" i="7"/>
  <c r="R52" i="7"/>
  <c r="R48" i="7"/>
  <c r="R47" i="7"/>
  <c r="R55" i="7"/>
  <c r="R49" i="7"/>
  <c r="R54" i="7"/>
  <c r="R61" i="7"/>
  <c r="R57" i="7"/>
  <c r="R58" i="7"/>
  <c r="R50" i="7"/>
  <c r="R51" i="7"/>
  <c r="N49" i="7"/>
  <c r="N60" i="7"/>
  <c r="N54" i="7"/>
  <c r="N50" i="7"/>
  <c r="N53" i="7"/>
  <c r="N63" i="7"/>
  <c r="N58" i="7"/>
  <c r="N56" i="7"/>
  <c r="N51" i="7"/>
  <c r="N52" i="7"/>
  <c r="N47" i="7"/>
  <c r="N57" i="7"/>
  <c r="N55" i="7"/>
  <c r="N62" i="7"/>
  <c r="N59" i="7"/>
  <c r="N46" i="7"/>
  <c r="N61" i="7"/>
  <c r="N48" i="7"/>
  <c r="O59" i="7"/>
  <c r="O53" i="7"/>
  <c r="O51" i="7"/>
  <c r="O54" i="7"/>
  <c r="O50" i="7"/>
  <c r="O63" i="7"/>
  <c r="O48" i="7"/>
  <c r="O60" i="7"/>
  <c r="O57" i="7"/>
  <c r="O61" i="7"/>
  <c r="O47" i="7"/>
  <c r="O62" i="7"/>
  <c r="O46" i="7"/>
  <c r="O52" i="7"/>
  <c r="O58" i="7"/>
  <c r="O49" i="7"/>
  <c r="O55" i="7"/>
  <c r="O56" i="7"/>
  <c r="K55" i="7"/>
  <c r="K47" i="7"/>
  <c r="K46" i="7"/>
  <c r="K50" i="7"/>
  <c r="K61" i="7"/>
  <c r="K58" i="7"/>
  <c r="K57" i="7"/>
  <c r="K53" i="7"/>
  <c r="K56" i="7"/>
  <c r="K54" i="7"/>
  <c r="K49" i="7"/>
  <c r="K63" i="7"/>
  <c r="K51" i="7"/>
  <c r="K48" i="7"/>
  <c r="K62" i="7"/>
  <c r="K52" i="7"/>
  <c r="K59" i="7"/>
  <c r="K60" i="7"/>
  <c r="M57" i="6"/>
  <c r="M47" i="6"/>
  <c r="M53" i="6"/>
  <c r="M56" i="6"/>
  <c r="M62" i="6"/>
  <c r="M59" i="6"/>
  <c r="M50" i="6"/>
  <c r="M49" i="6"/>
  <c r="M52" i="6"/>
  <c r="M61" i="6"/>
  <c r="M58" i="6"/>
  <c r="M55" i="6"/>
  <c r="M51" i="6"/>
  <c r="M48" i="6"/>
  <c r="M60" i="6"/>
  <c r="M63" i="6"/>
  <c r="M46" i="6"/>
  <c r="M54" i="6"/>
  <c r="O60" i="6"/>
  <c r="O59" i="6"/>
  <c r="O51" i="6"/>
  <c r="O50" i="6"/>
  <c r="O53" i="6"/>
  <c r="O61" i="6"/>
  <c r="O56" i="6"/>
  <c r="O52" i="6"/>
  <c r="O58" i="6"/>
  <c r="O49" i="6"/>
  <c r="O57" i="6"/>
  <c r="O47" i="6"/>
  <c r="O63" i="6"/>
  <c r="O48" i="6"/>
  <c r="O62" i="6"/>
  <c r="O55" i="6"/>
  <c r="O54" i="6"/>
  <c r="O46" i="6"/>
  <c r="Q63" i="6"/>
  <c r="Q61" i="6"/>
  <c r="Q50" i="6"/>
  <c r="Q47" i="6"/>
  <c r="Q46" i="6"/>
  <c r="Q60" i="6"/>
  <c r="Q54" i="6"/>
  <c r="Q53" i="6"/>
  <c r="Q59" i="6"/>
  <c r="Q52" i="6"/>
  <c r="Q49" i="6"/>
  <c r="Q57" i="6"/>
  <c r="Q62" i="6"/>
  <c r="Q48" i="6"/>
  <c r="Q51" i="6"/>
  <c r="Q58" i="6"/>
  <c r="Q55" i="6"/>
  <c r="Q56" i="6"/>
  <c r="R54" i="6"/>
  <c r="R61" i="6"/>
  <c r="R46" i="6"/>
  <c r="R60" i="6"/>
  <c r="R62" i="6"/>
  <c r="R63" i="6"/>
  <c r="R58" i="6"/>
  <c r="R53" i="6"/>
  <c r="R52" i="6"/>
  <c r="R51" i="6"/>
  <c r="R50" i="6"/>
  <c r="R57" i="6"/>
  <c r="R56" i="6"/>
  <c r="R55" i="6"/>
  <c r="R47" i="6"/>
  <c r="R48" i="6"/>
  <c r="R49" i="6"/>
  <c r="R59" i="6"/>
  <c r="N58" i="6"/>
  <c r="N57" i="6"/>
  <c r="N60" i="6"/>
  <c r="N53" i="6"/>
  <c r="N63" i="6"/>
  <c r="N55" i="6"/>
  <c r="N52" i="6"/>
  <c r="N49" i="6"/>
  <c r="N46" i="6"/>
  <c r="N50" i="6"/>
  <c r="N56" i="6"/>
  <c r="N59" i="6"/>
  <c r="N47" i="6"/>
  <c r="N48" i="6"/>
  <c r="N62" i="6"/>
  <c r="N51" i="6"/>
  <c r="N61" i="6"/>
  <c r="N54" i="6"/>
  <c r="P57" i="6"/>
  <c r="P60" i="6"/>
  <c r="P48" i="6"/>
  <c r="P54" i="6"/>
  <c r="P63" i="6"/>
  <c r="P46" i="6"/>
  <c r="P58" i="6"/>
  <c r="P53" i="6"/>
  <c r="P51" i="6"/>
  <c r="P52" i="6"/>
  <c r="P49" i="6"/>
  <c r="P59" i="6"/>
  <c r="P61" i="6"/>
  <c r="P56" i="6"/>
  <c r="P47" i="6"/>
  <c r="P62" i="6"/>
  <c r="P50" i="6"/>
  <c r="P55" i="6"/>
  <c r="L56" i="6"/>
  <c r="L51" i="6"/>
  <c r="L60" i="6"/>
  <c r="L63" i="6"/>
  <c r="L55" i="6"/>
  <c r="L52" i="6"/>
  <c r="L62" i="6"/>
  <c r="L50" i="6"/>
  <c r="L48" i="6"/>
  <c r="L59" i="6"/>
  <c r="L58" i="6"/>
  <c r="L61" i="6"/>
  <c r="L53" i="6"/>
  <c r="L46" i="6"/>
  <c r="L47" i="6"/>
  <c r="L57" i="6"/>
  <c r="L49" i="6"/>
  <c r="L54" i="6"/>
  <c r="K46" i="6"/>
  <c r="K55" i="6"/>
  <c r="K60" i="6"/>
  <c r="K51" i="6"/>
  <c r="K49" i="6"/>
  <c r="K54" i="6"/>
  <c r="K59" i="6"/>
  <c r="K56" i="6"/>
  <c r="K57" i="6"/>
  <c r="K48" i="6"/>
  <c r="K53" i="6"/>
  <c r="K47" i="6"/>
  <c r="K52" i="6"/>
  <c r="K61" i="6"/>
  <c r="K62" i="6"/>
  <c r="K63" i="6"/>
  <c r="K50" i="6"/>
  <c r="K58" i="6"/>
  <c r="R46" i="5"/>
  <c r="R53" i="5"/>
  <c r="R58" i="5"/>
  <c r="R61" i="5"/>
  <c r="R62" i="5"/>
  <c r="R50" i="5"/>
  <c r="R47" i="5"/>
  <c r="R57" i="5"/>
  <c r="R51" i="5"/>
  <c r="R52" i="5"/>
  <c r="R48" i="5"/>
  <c r="R60" i="5"/>
  <c r="R59" i="5"/>
  <c r="R55" i="5"/>
  <c r="R49" i="5"/>
  <c r="R56" i="5"/>
  <c r="R54" i="5"/>
  <c r="R63" i="5"/>
  <c r="Q60" i="5"/>
  <c r="Q61" i="5"/>
  <c r="Q63" i="5"/>
  <c r="Q48" i="5"/>
  <c r="Q46" i="5"/>
  <c r="Q54" i="5"/>
  <c r="Q55" i="5"/>
  <c r="Q53" i="5"/>
  <c r="Q57" i="5"/>
  <c r="Q50" i="5"/>
  <c r="Q59" i="5"/>
  <c r="Q52" i="5"/>
  <c r="Q58" i="5"/>
  <c r="Q47" i="5"/>
  <c r="Q56" i="5"/>
  <c r="Q62" i="5"/>
  <c r="Q51" i="5"/>
  <c r="Q49" i="5"/>
  <c r="M60" i="5"/>
  <c r="M57" i="5"/>
  <c r="M58" i="5"/>
  <c r="M51" i="5"/>
  <c r="M55" i="5"/>
  <c r="M63" i="5"/>
  <c r="M53" i="5"/>
  <c r="M48" i="5"/>
  <c r="M54" i="5"/>
  <c r="M56" i="5"/>
  <c r="M47" i="5"/>
  <c r="M59" i="5"/>
  <c r="M49" i="5"/>
  <c r="M50" i="5"/>
  <c r="M46" i="5"/>
  <c r="M62" i="5"/>
  <c r="M52" i="5"/>
  <c r="M61" i="5"/>
  <c r="L54" i="5"/>
  <c r="L59" i="5"/>
  <c r="L56" i="5"/>
  <c r="L63" i="5"/>
  <c r="L62" i="5"/>
  <c r="L48" i="5"/>
  <c r="L47" i="5"/>
  <c r="L58" i="5"/>
  <c r="L57" i="5"/>
  <c r="L60" i="5"/>
  <c r="L50" i="5"/>
  <c r="L53" i="5"/>
  <c r="L51" i="5"/>
  <c r="L61" i="5"/>
  <c r="L49" i="5"/>
  <c r="L46" i="5"/>
  <c r="L52" i="5"/>
  <c r="L55" i="5"/>
  <c r="P63" i="5"/>
  <c r="P52" i="5"/>
  <c r="P58" i="5"/>
  <c r="P47" i="5"/>
  <c r="P60" i="5"/>
  <c r="P49" i="5"/>
  <c r="P53" i="5"/>
  <c r="P46" i="5"/>
  <c r="P61" i="5"/>
  <c r="P55" i="5"/>
  <c r="P56" i="5"/>
  <c r="P54" i="5"/>
  <c r="P51" i="5"/>
  <c r="P50" i="5"/>
  <c r="P57" i="5"/>
  <c r="P59" i="5"/>
  <c r="P62" i="5"/>
  <c r="P48" i="5"/>
  <c r="N51" i="5"/>
  <c r="N60" i="5"/>
  <c r="N54" i="5"/>
  <c r="N58" i="5"/>
  <c r="N50" i="5"/>
  <c r="N52" i="5"/>
  <c r="N55" i="5"/>
  <c r="N56" i="5"/>
  <c r="N48" i="5"/>
  <c r="N57" i="5"/>
  <c r="N63" i="5"/>
  <c r="N53" i="5"/>
  <c r="N59" i="5"/>
  <c r="N46" i="5"/>
  <c r="N47" i="5"/>
  <c r="N61" i="5"/>
  <c r="N49" i="5"/>
  <c r="N62" i="5"/>
  <c r="O58" i="5"/>
  <c r="O50" i="5"/>
  <c r="O59" i="5"/>
  <c r="O53" i="5"/>
  <c r="O47" i="5"/>
  <c r="O61" i="5"/>
  <c r="O51" i="5"/>
  <c r="O60" i="5"/>
  <c r="O63" i="5"/>
  <c r="O48" i="5"/>
  <c r="O52" i="5"/>
  <c r="O56" i="5"/>
  <c r="O57" i="5"/>
  <c r="O54" i="5"/>
  <c r="O55" i="5"/>
  <c r="O62" i="5"/>
  <c r="O46" i="5"/>
  <c r="O49" i="5"/>
  <c r="K51" i="5"/>
  <c r="K56" i="5"/>
  <c r="K55" i="5"/>
  <c r="K47" i="5"/>
  <c r="K58" i="5"/>
  <c r="K50" i="5"/>
  <c r="K61" i="5"/>
  <c r="K62" i="5"/>
  <c r="K46" i="5"/>
  <c r="K48" i="5"/>
  <c r="K57" i="5"/>
  <c r="K54" i="5"/>
  <c r="K60" i="5"/>
  <c r="K49" i="5"/>
  <c r="K52" i="5"/>
  <c r="K63" i="5"/>
  <c r="K59" i="5"/>
  <c r="K53" i="5"/>
  <c r="M59" i="4"/>
  <c r="M47" i="4"/>
  <c r="M48" i="4"/>
  <c r="M61" i="4"/>
  <c r="M46" i="4"/>
  <c r="M62" i="4"/>
  <c r="M53" i="4"/>
  <c r="M50" i="4"/>
  <c r="M63" i="4"/>
  <c r="M54" i="4"/>
  <c r="M60" i="4"/>
  <c r="M58" i="4"/>
  <c r="M55" i="4"/>
  <c r="M49" i="4"/>
  <c r="M56" i="4"/>
  <c r="M57" i="4"/>
  <c r="M52" i="4"/>
  <c r="M51" i="4"/>
  <c r="N46" i="4"/>
  <c r="N58" i="4"/>
  <c r="N63" i="4"/>
  <c r="N48" i="4"/>
  <c r="N55" i="4"/>
  <c r="N61" i="4"/>
  <c r="N62" i="4"/>
  <c r="N51" i="4"/>
  <c r="N47" i="4"/>
  <c r="N54" i="4"/>
  <c r="N53" i="4"/>
  <c r="N59" i="4"/>
  <c r="N56" i="4"/>
  <c r="N49" i="4"/>
  <c r="N50" i="4"/>
  <c r="N57" i="4"/>
  <c r="N52" i="4"/>
  <c r="N60" i="4"/>
  <c r="P48" i="4"/>
  <c r="P60" i="4"/>
  <c r="P55" i="4"/>
  <c r="P46" i="4"/>
  <c r="P61" i="4"/>
  <c r="P63" i="4"/>
  <c r="P51" i="4"/>
  <c r="P49" i="4"/>
  <c r="P57" i="4"/>
  <c r="P53" i="4"/>
  <c r="P62" i="4"/>
  <c r="P59" i="4"/>
  <c r="P50" i="4"/>
  <c r="P54" i="4"/>
  <c r="P56" i="4"/>
  <c r="P58" i="4"/>
  <c r="P52" i="4"/>
  <c r="P47" i="4"/>
  <c r="R46" i="4"/>
  <c r="R53" i="4"/>
  <c r="R55" i="4"/>
  <c r="R62" i="4"/>
  <c r="R49" i="4"/>
  <c r="R57" i="4"/>
  <c r="R59" i="4"/>
  <c r="R50" i="4"/>
  <c r="R48" i="4"/>
  <c r="R47" i="4"/>
  <c r="R56" i="4"/>
  <c r="R51" i="4"/>
  <c r="R61" i="4"/>
  <c r="R60" i="4"/>
  <c r="R63" i="4"/>
  <c r="R52" i="4"/>
  <c r="R58" i="4"/>
  <c r="R54" i="4"/>
  <c r="Q48" i="4"/>
  <c r="Q49" i="4"/>
  <c r="Q57" i="4"/>
  <c r="Q63" i="4"/>
  <c r="Q46" i="4"/>
  <c r="Q61" i="4"/>
  <c r="Q55" i="4"/>
  <c r="Q58" i="4"/>
  <c r="Q53" i="4"/>
  <c r="Q62" i="4"/>
  <c r="Q56" i="4"/>
  <c r="Q52" i="4"/>
  <c r="Q51" i="4"/>
  <c r="Q59" i="4"/>
  <c r="Q54" i="4"/>
  <c r="Q60" i="4"/>
  <c r="Q47" i="4"/>
  <c r="Q50" i="4"/>
  <c r="O50" i="4"/>
  <c r="O59" i="4"/>
  <c r="O63" i="4"/>
  <c r="O55" i="4"/>
  <c r="O49" i="4"/>
  <c r="O61" i="4"/>
  <c r="O48" i="4"/>
  <c r="O58" i="4"/>
  <c r="O52" i="4"/>
  <c r="O46" i="4"/>
  <c r="O60" i="4"/>
  <c r="O51" i="4"/>
  <c r="O57" i="4"/>
  <c r="O56" i="4"/>
  <c r="O54" i="4"/>
  <c r="O53" i="4"/>
  <c r="O62" i="4"/>
  <c r="O47" i="4"/>
  <c r="L61" i="4"/>
  <c r="L48" i="4"/>
  <c r="L56" i="4"/>
  <c r="L47" i="4"/>
  <c r="L46" i="4"/>
  <c r="L58" i="4"/>
  <c r="L55" i="4"/>
  <c r="L50" i="4"/>
  <c r="L52" i="4"/>
  <c r="L54" i="4"/>
  <c r="L63" i="4"/>
  <c r="L60" i="4"/>
  <c r="L51" i="4"/>
  <c r="L59" i="4"/>
  <c r="L49" i="4"/>
  <c r="L57" i="4"/>
  <c r="L62" i="4"/>
  <c r="L53" i="4"/>
  <c r="K60" i="4"/>
  <c r="K48" i="4"/>
  <c r="K56" i="4"/>
  <c r="K57" i="4"/>
  <c r="K51" i="4"/>
  <c r="K55" i="4"/>
  <c r="K63" i="4"/>
  <c r="K54" i="4"/>
  <c r="K46" i="4"/>
  <c r="K47" i="4"/>
  <c r="K50" i="4"/>
  <c r="K49" i="4"/>
  <c r="K58" i="4"/>
  <c r="K52" i="4"/>
  <c r="K61" i="4"/>
  <c r="K62" i="4"/>
  <c r="K59" i="4"/>
  <c r="K53" i="4"/>
  <c r="Q20" i="8"/>
  <c r="Q19" i="8"/>
  <c r="Q21" i="8"/>
  <c r="Q23" i="8"/>
  <c r="Q22" i="8"/>
  <c r="Q24" i="8"/>
  <c r="O19" i="8"/>
  <c r="O21" i="8"/>
  <c r="O23" i="8"/>
  <c r="O24" i="8"/>
  <c r="O20" i="8"/>
  <c r="O22" i="8"/>
  <c r="K22" i="8"/>
  <c r="K23" i="8"/>
  <c r="K21" i="8"/>
  <c r="K24" i="8"/>
  <c r="K19" i="8"/>
  <c r="K20" i="8"/>
  <c r="N24" i="8"/>
  <c r="N21" i="8"/>
  <c r="N22" i="8"/>
  <c r="N19" i="8"/>
  <c r="N20" i="8"/>
  <c r="N23" i="8"/>
  <c r="R21" i="8"/>
  <c r="R19" i="8"/>
  <c r="R20" i="8"/>
  <c r="R22" i="8"/>
  <c r="R24" i="8"/>
  <c r="R23" i="8"/>
  <c r="L23" i="8"/>
  <c r="L24" i="8"/>
  <c r="L19" i="8"/>
  <c r="L20" i="8"/>
  <c r="L21" i="8"/>
  <c r="L22" i="8"/>
  <c r="P19" i="8"/>
  <c r="P20" i="8"/>
  <c r="P23" i="8"/>
  <c r="P21" i="8"/>
  <c r="P22" i="8"/>
  <c r="P24" i="8"/>
  <c r="M24" i="8"/>
  <c r="M19" i="8"/>
  <c r="M20" i="8"/>
  <c r="M21" i="8"/>
  <c r="M22" i="8"/>
  <c r="M23" i="8"/>
  <c r="O20" i="7"/>
  <c r="O19" i="7"/>
  <c r="O21" i="7"/>
  <c r="O22" i="7"/>
  <c r="O23" i="7"/>
  <c r="O24" i="7"/>
  <c r="Q19" i="7"/>
  <c r="Q22" i="7"/>
  <c r="Q20" i="7"/>
  <c r="Q21" i="7"/>
  <c r="Q23" i="7"/>
  <c r="Q24" i="7"/>
  <c r="M23" i="7"/>
  <c r="M24" i="7"/>
  <c r="M19" i="7"/>
  <c r="M20" i="7"/>
  <c r="M21" i="7"/>
  <c r="M22" i="7"/>
  <c r="L22" i="7"/>
  <c r="L24" i="7"/>
  <c r="L23" i="7"/>
  <c r="L19" i="7"/>
  <c r="L20" i="7"/>
  <c r="L21" i="7"/>
  <c r="P19" i="7"/>
  <c r="P21" i="7"/>
  <c r="P20" i="7"/>
  <c r="P22" i="7"/>
  <c r="P23" i="7"/>
  <c r="P24" i="7"/>
  <c r="R19" i="7"/>
  <c r="R20" i="7"/>
  <c r="R21" i="7"/>
  <c r="R23" i="7"/>
  <c r="R22" i="7"/>
  <c r="R24" i="7"/>
  <c r="K21" i="7"/>
  <c r="K22" i="7"/>
  <c r="K23" i="7"/>
  <c r="K24" i="7"/>
  <c r="K19" i="7"/>
  <c r="K20" i="7"/>
  <c r="N24" i="7"/>
  <c r="N19" i="7"/>
  <c r="N20" i="7"/>
  <c r="N21" i="7"/>
  <c r="N22" i="7"/>
  <c r="N23" i="7"/>
  <c r="L21" i="6"/>
  <c r="L20" i="6"/>
  <c r="L22" i="6"/>
  <c r="L23" i="6"/>
  <c r="L24" i="6"/>
  <c r="L19" i="6"/>
  <c r="M22" i="6"/>
  <c r="M23" i="6"/>
  <c r="M24" i="6"/>
  <c r="M21" i="6"/>
  <c r="M19" i="6"/>
  <c r="M20" i="6"/>
  <c r="Q19" i="6"/>
  <c r="Q22" i="6"/>
  <c r="Q20" i="6"/>
  <c r="Q21" i="6"/>
  <c r="Q23" i="6"/>
  <c r="Q24" i="6"/>
  <c r="K20" i="6"/>
  <c r="K21" i="6"/>
  <c r="K19" i="6"/>
  <c r="K22" i="6"/>
  <c r="K23" i="6"/>
  <c r="K24" i="6"/>
  <c r="P21" i="6"/>
  <c r="P19" i="6"/>
  <c r="P20" i="6"/>
  <c r="P22" i="6"/>
  <c r="P23" i="6"/>
  <c r="P24" i="6"/>
  <c r="N23" i="6"/>
  <c r="N24" i="6"/>
  <c r="N19" i="6"/>
  <c r="N22" i="6"/>
  <c r="N20" i="6"/>
  <c r="N21" i="6"/>
  <c r="R20" i="6"/>
  <c r="R19" i="6"/>
  <c r="R21" i="6"/>
  <c r="R23" i="6"/>
  <c r="R22" i="6"/>
  <c r="R24" i="6"/>
  <c r="O24" i="6"/>
  <c r="O23" i="6"/>
  <c r="O20" i="6"/>
  <c r="O19" i="6"/>
  <c r="O21" i="6"/>
  <c r="O22" i="6"/>
  <c r="Q21" i="5"/>
  <c r="Q22" i="5"/>
  <c r="Q19" i="5"/>
  <c r="Q20" i="5"/>
  <c r="Q23" i="5"/>
  <c r="Q24" i="5"/>
  <c r="L21" i="5"/>
  <c r="L22" i="5"/>
  <c r="L23" i="5"/>
  <c r="L24" i="5"/>
  <c r="L19" i="5"/>
  <c r="L20" i="5"/>
  <c r="M22" i="5"/>
  <c r="M20" i="5"/>
  <c r="M23" i="5"/>
  <c r="M24" i="5"/>
  <c r="M19" i="5"/>
  <c r="M21" i="5"/>
  <c r="P21" i="5"/>
  <c r="P19" i="5"/>
  <c r="P23" i="5"/>
  <c r="P22" i="5"/>
  <c r="P24" i="5"/>
  <c r="P20" i="5"/>
  <c r="K20" i="5"/>
  <c r="K21" i="5"/>
  <c r="K22" i="5"/>
  <c r="K23" i="5"/>
  <c r="K24" i="5"/>
  <c r="K19" i="5"/>
  <c r="N23" i="5"/>
  <c r="N24" i="5"/>
  <c r="N19" i="5"/>
  <c r="N21" i="5"/>
  <c r="N20" i="5"/>
  <c r="N22" i="5"/>
  <c r="R22" i="5"/>
  <c r="R19" i="5"/>
  <c r="R20" i="5"/>
  <c r="R23" i="5"/>
  <c r="R21" i="5"/>
  <c r="R24" i="5"/>
  <c r="O24" i="5"/>
  <c r="O19" i="5"/>
  <c r="O20" i="5"/>
  <c r="O21" i="5"/>
  <c r="O22" i="5"/>
  <c r="O23" i="5"/>
  <c r="K21" i="4"/>
  <c r="K23" i="4"/>
  <c r="K22" i="4"/>
  <c r="K24" i="4"/>
  <c r="K19" i="4"/>
  <c r="K20" i="4"/>
  <c r="L22" i="4"/>
  <c r="L24" i="4"/>
  <c r="L23" i="4"/>
  <c r="L20" i="4"/>
  <c r="L21" i="4"/>
  <c r="L19" i="4"/>
  <c r="M23" i="4"/>
  <c r="M24" i="4"/>
  <c r="M19" i="4"/>
  <c r="M22" i="4"/>
  <c r="M20" i="4"/>
  <c r="M21" i="4"/>
  <c r="R19" i="4"/>
  <c r="R22" i="4"/>
  <c r="R23" i="4"/>
  <c r="R24" i="4"/>
  <c r="R20" i="4"/>
  <c r="R21" i="4"/>
  <c r="Q20" i="4"/>
  <c r="Q21" i="4"/>
  <c r="Q22" i="4"/>
  <c r="Q23" i="4"/>
  <c r="Q24" i="4"/>
  <c r="Q19" i="4"/>
  <c r="P20" i="4"/>
  <c r="P21" i="4"/>
  <c r="P24" i="4"/>
  <c r="P19" i="4"/>
  <c r="P22" i="4"/>
  <c r="P23" i="4"/>
  <c r="N24" i="4"/>
  <c r="N19" i="4"/>
  <c r="N20" i="4"/>
  <c r="N22" i="4"/>
  <c r="N21" i="4"/>
  <c r="N23" i="4"/>
  <c r="O19" i="4"/>
  <c r="O20" i="4"/>
  <c r="O23" i="4"/>
  <c r="O24" i="4"/>
  <c r="O21" i="4"/>
  <c r="O22" i="4"/>
  <c r="L5" i="3"/>
  <c r="L6" i="3"/>
  <c r="L7" i="3"/>
  <c r="L8" i="3"/>
  <c r="L9" i="3"/>
  <c r="L4" i="3"/>
  <c r="C13" i="1"/>
  <c r="C26" i="1" s="1"/>
  <c r="D13" i="1"/>
  <c r="D26" i="1" s="1"/>
  <c r="E13" i="1"/>
  <c r="E26" i="1" s="1"/>
  <c r="F13" i="1"/>
  <c r="F26" i="1" s="1"/>
  <c r="G13" i="1"/>
  <c r="G26" i="1" s="1"/>
  <c r="H13" i="1"/>
  <c r="H26" i="1" s="1"/>
  <c r="I13" i="1"/>
  <c r="I26" i="1" s="1"/>
  <c r="J13" i="1"/>
  <c r="J26" i="1" s="1"/>
  <c r="B13" i="1"/>
  <c r="B26" i="1" s="1"/>
  <c r="C12" i="1"/>
  <c r="C25" i="1" s="1"/>
  <c r="D12" i="1"/>
  <c r="D25" i="1" s="1"/>
  <c r="E12" i="1"/>
  <c r="E25" i="1" s="1"/>
  <c r="F12" i="1"/>
  <c r="F25" i="1" s="1"/>
  <c r="G12" i="1"/>
  <c r="G25" i="1" s="1"/>
  <c r="H12" i="1"/>
  <c r="H25" i="1" s="1"/>
  <c r="I12" i="1"/>
  <c r="I25" i="1" s="1"/>
  <c r="J12" i="1"/>
  <c r="J25" i="1" s="1"/>
  <c r="B12" i="1"/>
  <c r="B25" i="1" s="1"/>
  <c r="R53" i="1" l="1"/>
  <c r="T53" i="6"/>
  <c r="F40" i="6" s="1"/>
  <c r="T58" i="8"/>
  <c r="H36" i="8" s="1"/>
  <c r="T48" i="6"/>
  <c r="F35" i="6" s="1"/>
  <c r="T57" i="5"/>
  <c r="H35" i="5" s="1"/>
  <c r="T49" i="4"/>
  <c r="F36" i="4" s="1"/>
  <c r="T63" i="4"/>
  <c r="H41" i="4" s="1"/>
  <c r="T54" i="5"/>
  <c r="F41" i="5" s="1"/>
  <c r="T47" i="6"/>
  <c r="F34" i="6" s="1"/>
  <c r="T56" i="6"/>
  <c r="H34" i="6" s="1"/>
  <c r="T63" i="7"/>
  <c r="H41" i="7" s="1"/>
  <c r="T60" i="8"/>
  <c r="H38" i="8" s="1"/>
  <c r="T56" i="8"/>
  <c r="H34" i="8" s="1"/>
  <c r="T61" i="8"/>
  <c r="H39" i="8" s="1"/>
  <c r="T59" i="8"/>
  <c r="H37" i="8" s="1"/>
  <c r="T52" i="8"/>
  <c r="F39" i="8" s="1"/>
  <c r="T53" i="8"/>
  <c r="F40" i="8" s="1"/>
  <c r="T57" i="8"/>
  <c r="H35" i="8" s="1"/>
  <c r="T49" i="8"/>
  <c r="F36" i="8" s="1"/>
  <c r="T54" i="8"/>
  <c r="F41" i="8" s="1"/>
  <c r="T50" i="8"/>
  <c r="F37" i="8" s="1"/>
  <c r="T46" i="8"/>
  <c r="F33" i="8" s="1"/>
  <c r="T47" i="8"/>
  <c r="F34" i="8" s="1"/>
  <c r="T48" i="8"/>
  <c r="F35" i="8" s="1"/>
  <c r="T51" i="8"/>
  <c r="F38" i="8" s="1"/>
  <c r="T62" i="8"/>
  <c r="H40" i="8" s="1"/>
  <c r="T63" i="8"/>
  <c r="H41" i="8" s="1"/>
  <c r="T55" i="8"/>
  <c r="H33" i="8" s="1"/>
  <c r="T53" i="7"/>
  <c r="F40" i="7" s="1"/>
  <c r="T60" i="7"/>
  <c r="H38" i="7" s="1"/>
  <c r="T58" i="7"/>
  <c r="H36" i="7" s="1"/>
  <c r="T54" i="7"/>
  <c r="F41" i="7" s="1"/>
  <c r="T56" i="7"/>
  <c r="H34" i="7" s="1"/>
  <c r="T49" i="7"/>
  <c r="F36" i="7" s="1"/>
  <c r="T57" i="7"/>
  <c r="H35" i="7" s="1"/>
  <c r="T59" i="7"/>
  <c r="H37" i="7" s="1"/>
  <c r="T61" i="7"/>
  <c r="H39" i="7" s="1"/>
  <c r="T52" i="7"/>
  <c r="F39" i="7" s="1"/>
  <c r="T50" i="7"/>
  <c r="F37" i="7" s="1"/>
  <c r="T62" i="7"/>
  <c r="H40" i="7" s="1"/>
  <c r="T46" i="7"/>
  <c r="F33" i="7" s="1"/>
  <c r="T48" i="7"/>
  <c r="F35" i="7" s="1"/>
  <c r="T47" i="7"/>
  <c r="F34" i="7" s="1"/>
  <c r="T51" i="7"/>
  <c r="F38" i="7" s="1"/>
  <c r="T55" i="7"/>
  <c r="H33" i="7" s="1"/>
  <c r="T60" i="6"/>
  <c r="H38" i="6" s="1"/>
  <c r="T57" i="6"/>
  <c r="H35" i="6" s="1"/>
  <c r="T20" i="6"/>
  <c r="E3" i="9" s="1"/>
  <c r="T59" i="6"/>
  <c r="H37" i="6" s="1"/>
  <c r="T58" i="6"/>
  <c r="H36" i="6" s="1"/>
  <c r="T54" i="6"/>
  <c r="F41" i="6" s="1"/>
  <c r="T50" i="6"/>
  <c r="F37" i="6" s="1"/>
  <c r="T49" i="6"/>
  <c r="F36" i="6" s="1"/>
  <c r="T63" i="6"/>
  <c r="H41" i="6" s="1"/>
  <c r="T51" i="6"/>
  <c r="F38" i="6" s="1"/>
  <c r="T62" i="6"/>
  <c r="H40" i="6" s="1"/>
  <c r="T61" i="6"/>
  <c r="H39" i="6" s="1"/>
  <c r="T55" i="6"/>
  <c r="H33" i="6" s="1"/>
  <c r="T52" i="6"/>
  <c r="F39" i="6" s="1"/>
  <c r="T46" i="6"/>
  <c r="F33" i="6" s="1"/>
  <c r="T48" i="5"/>
  <c r="F35" i="5" s="1"/>
  <c r="T46" i="5"/>
  <c r="F33" i="5" s="1"/>
  <c r="T62" i="5"/>
  <c r="H40" i="5" s="1"/>
  <c r="T53" i="5"/>
  <c r="F40" i="5" s="1"/>
  <c r="T24" i="5"/>
  <c r="D7" i="9" s="1"/>
  <c r="T59" i="5"/>
  <c r="H37" i="5" s="1"/>
  <c r="T58" i="5"/>
  <c r="H36" i="5" s="1"/>
  <c r="T63" i="5"/>
  <c r="H41" i="5" s="1"/>
  <c r="T47" i="5"/>
  <c r="F34" i="5" s="1"/>
  <c r="T50" i="5"/>
  <c r="F37" i="5" s="1"/>
  <c r="T52" i="5"/>
  <c r="F39" i="5" s="1"/>
  <c r="T55" i="5"/>
  <c r="H33" i="5" s="1"/>
  <c r="T61" i="5"/>
  <c r="H39" i="5" s="1"/>
  <c r="T49" i="5"/>
  <c r="F36" i="5" s="1"/>
  <c r="T56" i="5"/>
  <c r="H34" i="5" s="1"/>
  <c r="T60" i="5"/>
  <c r="H38" i="5" s="1"/>
  <c r="T51" i="5"/>
  <c r="F38" i="5" s="1"/>
  <c r="T47" i="4"/>
  <c r="F34" i="4" s="1"/>
  <c r="T50" i="4"/>
  <c r="F37" i="4" s="1"/>
  <c r="T46" i="4"/>
  <c r="F33" i="4" s="1"/>
  <c r="T54" i="4"/>
  <c r="F41" i="4" s="1"/>
  <c r="T53" i="4"/>
  <c r="F40" i="4" s="1"/>
  <c r="T55" i="4"/>
  <c r="H33" i="4" s="1"/>
  <c r="T59" i="4"/>
  <c r="H37" i="4" s="1"/>
  <c r="T51" i="4"/>
  <c r="F38" i="4" s="1"/>
  <c r="T62" i="4"/>
  <c r="H40" i="4" s="1"/>
  <c r="T57" i="4"/>
  <c r="H35" i="4" s="1"/>
  <c r="T61" i="4"/>
  <c r="H39" i="4" s="1"/>
  <c r="T56" i="4"/>
  <c r="H34" i="4" s="1"/>
  <c r="T52" i="4"/>
  <c r="F39" i="4" s="1"/>
  <c r="T48" i="4"/>
  <c r="F35" i="4" s="1"/>
  <c r="T21" i="4"/>
  <c r="C4" i="9" s="1"/>
  <c r="T58" i="4"/>
  <c r="H36" i="4" s="1"/>
  <c r="T60" i="4"/>
  <c r="H38" i="4" s="1"/>
  <c r="Q61" i="1"/>
  <c r="R62" i="1"/>
  <c r="O50" i="1"/>
  <c r="N49" i="1"/>
  <c r="P60" i="1"/>
  <c r="O61" i="1"/>
  <c r="O54" i="1"/>
  <c r="O57" i="1"/>
  <c r="O58" i="1"/>
  <c r="O47" i="1"/>
  <c r="O48" i="1"/>
  <c r="O46" i="1"/>
  <c r="O51" i="1"/>
  <c r="O62" i="1"/>
  <c r="O52" i="1"/>
  <c r="O55" i="1"/>
  <c r="O49" i="1"/>
  <c r="O53" i="1"/>
  <c r="O63" i="1"/>
  <c r="O56" i="1"/>
  <c r="O60" i="1"/>
  <c r="N57" i="1"/>
  <c r="N47" i="1"/>
  <c r="N48" i="1"/>
  <c r="N63" i="1"/>
  <c r="N50" i="1"/>
  <c r="N46" i="1"/>
  <c r="N55" i="1"/>
  <c r="N61" i="1"/>
  <c r="N53" i="1"/>
  <c r="N52" i="1"/>
  <c r="N60" i="1"/>
  <c r="N56" i="1"/>
  <c r="N62" i="1"/>
  <c r="N54" i="1"/>
  <c r="N51" i="1"/>
  <c r="N59" i="1"/>
  <c r="O59" i="1"/>
  <c r="Q52" i="1"/>
  <c r="M46" i="1"/>
  <c r="M60" i="1"/>
  <c r="M53" i="1"/>
  <c r="M50" i="1"/>
  <c r="M47" i="1"/>
  <c r="M48" i="1"/>
  <c r="M61" i="1"/>
  <c r="M54" i="1"/>
  <c r="M51" i="1"/>
  <c r="M58" i="1"/>
  <c r="M62" i="1"/>
  <c r="M55" i="1"/>
  <c r="M52" i="1"/>
  <c r="M63" i="1"/>
  <c r="M59" i="1"/>
  <c r="M49" i="1"/>
  <c r="M56" i="1"/>
  <c r="K63" i="1"/>
  <c r="K59" i="1"/>
  <c r="K49" i="1"/>
  <c r="K46" i="1"/>
  <c r="K56" i="1"/>
  <c r="K60" i="1"/>
  <c r="K53" i="1"/>
  <c r="K50" i="1"/>
  <c r="K57" i="1"/>
  <c r="K47" i="1"/>
  <c r="K61" i="1"/>
  <c r="K54" i="1"/>
  <c r="K51" i="1"/>
  <c r="K58" i="1"/>
  <c r="K48" i="1"/>
  <c r="K62" i="1"/>
  <c r="K55" i="1"/>
  <c r="K52" i="1"/>
  <c r="R48" i="1"/>
  <c r="R58" i="1"/>
  <c r="R55" i="1"/>
  <c r="R61" i="1"/>
  <c r="R54" i="1"/>
  <c r="R63" i="1"/>
  <c r="R51" i="1"/>
  <c r="R59" i="1"/>
  <c r="R60" i="1"/>
  <c r="R56" i="1"/>
  <c r="R50" i="1"/>
  <c r="R57" i="1"/>
  <c r="R47" i="1"/>
  <c r="R52" i="1"/>
  <c r="R49" i="1"/>
  <c r="R46" i="1"/>
  <c r="P61" i="1"/>
  <c r="P46" i="1"/>
  <c r="P54" i="1"/>
  <c r="P52" i="1"/>
  <c r="P63" i="1"/>
  <c r="P62" i="1"/>
  <c r="P57" i="1"/>
  <c r="P48" i="1"/>
  <c r="P59" i="1"/>
  <c r="P47" i="1"/>
  <c r="P49" i="1"/>
  <c r="P58" i="1"/>
  <c r="P55" i="1"/>
  <c r="P56" i="1"/>
  <c r="P50" i="1"/>
  <c r="P53" i="1"/>
  <c r="P51" i="1"/>
  <c r="N58" i="1"/>
  <c r="M57" i="1"/>
  <c r="Q51" i="1"/>
  <c r="Q57" i="1"/>
  <c r="Q47" i="1"/>
  <c r="Q63" i="1"/>
  <c r="Q60" i="1"/>
  <c r="Q59" i="1"/>
  <c r="Q53" i="1"/>
  <c r="Q56" i="1"/>
  <c r="Q46" i="1"/>
  <c r="Q48" i="1"/>
  <c r="Q54" i="1"/>
  <c r="Q50" i="1"/>
  <c r="Q55" i="1"/>
  <c r="Q58" i="1"/>
  <c r="Q62" i="1"/>
  <c r="Q49" i="1"/>
  <c r="L56" i="1"/>
  <c r="L46" i="1"/>
  <c r="L60" i="1"/>
  <c r="L53" i="1"/>
  <c r="L50" i="1"/>
  <c r="L57" i="1"/>
  <c r="L47" i="1"/>
  <c r="L61" i="1"/>
  <c r="L54" i="1"/>
  <c r="L51" i="1"/>
  <c r="L58" i="1"/>
  <c r="L48" i="1"/>
  <c r="L62" i="1"/>
  <c r="L55" i="1"/>
  <c r="L52" i="1"/>
  <c r="L63" i="1"/>
  <c r="L59" i="1"/>
  <c r="L49" i="1"/>
  <c r="T20" i="8"/>
  <c r="G3" i="9" s="1"/>
  <c r="T23" i="8"/>
  <c r="G6" i="9" s="1"/>
  <c r="T19" i="8"/>
  <c r="G2" i="9" s="1"/>
  <c r="T24" i="8"/>
  <c r="G7" i="9" s="1"/>
  <c r="T21" i="8"/>
  <c r="G4" i="9" s="1"/>
  <c r="T22" i="8"/>
  <c r="G5" i="9" s="1"/>
  <c r="T20" i="7"/>
  <c r="F3" i="9" s="1"/>
  <c r="T19" i="7"/>
  <c r="F2" i="9" s="1"/>
  <c r="T24" i="7"/>
  <c r="F7" i="9" s="1"/>
  <c r="T23" i="7"/>
  <c r="F6" i="9" s="1"/>
  <c r="T22" i="7"/>
  <c r="F5" i="9" s="1"/>
  <c r="T21" i="7"/>
  <c r="F4" i="9" s="1"/>
  <c r="T24" i="6"/>
  <c r="E7" i="9" s="1"/>
  <c r="T23" i="6"/>
  <c r="E6" i="9" s="1"/>
  <c r="T22" i="6"/>
  <c r="E5" i="9" s="1"/>
  <c r="T19" i="6"/>
  <c r="E2" i="9" s="1"/>
  <c r="T21" i="6"/>
  <c r="E4" i="9" s="1"/>
  <c r="T19" i="5"/>
  <c r="D2" i="9" s="1"/>
  <c r="T21" i="5"/>
  <c r="D4" i="9" s="1"/>
  <c r="T23" i="5"/>
  <c r="D6" i="9" s="1"/>
  <c r="T20" i="5"/>
  <c r="D3" i="9" s="1"/>
  <c r="T22" i="5"/>
  <c r="D5" i="9" s="1"/>
  <c r="T20" i="4"/>
  <c r="C3" i="9" s="1"/>
  <c r="T19" i="4"/>
  <c r="C2" i="9" s="1"/>
  <c r="T22" i="4"/>
  <c r="C5" i="9" s="1"/>
  <c r="T24" i="4"/>
  <c r="C7" i="9" s="1"/>
  <c r="T23" i="4"/>
  <c r="C6" i="9" s="1"/>
  <c r="R19" i="1"/>
  <c r="R22" i="1"/>
  <c r="R23" i="1"/>
  <c r="R24" i="1"/>
  <c r="R20" i="1"/>
  <c r="R21" i="1"/>
  <c r="P21" i="1"/>
  <c r="P20" i="1"/>
  <c r="P23" i="1"/>
  <c r="P19" i="1"/>
  <c r="P24" i="1"/>
  <c r="P22" i="1"/>
  <c r="M21" i="1"/>
  <c r="M24" i="1"/>
  <c r="M23" i="1"/>
  <c r="M19" i="1"/>
  <c r="M22" i="1"/>
  <c r="M20" i="1"/>
  <c r="L20" i="1"/>
  <c r="O21" i="1"/>
  <c r="O24" i="1"/>
  <c r="O20" i="1"/>
  <c r="O23" i="1"/>
  <c r="O19" i="1"/>
  <c r="O22" i="1"/>
  <c r="K19" i="1"/>
  <c r="K23" i="1"/>
  <c r="K22" i="1"/>
  <c r="K24" i="1"/>
  <c r="K20" i="1"/>
  <c r="K21" i="1"/>
  <c r="Q19" i="1"/>
  <c r="Q21" i="1"/>
  <c r="Q20" i="1"/>
  <c r="Q23" i="1"/>
  <c r="Q24" i="1"/>
  <c r="Q22" i="1"/>
  <c r="N20" i="1"/>
  <c r="N21" i="1"/>
  <c r="N24" i="1"/>
  <c r="N19" i="1"/>
  <c r="N22" i="1"/>
  <c r="N23" i="1"/>
  <c r="L19" i="1"/>
  <c r="L21" i="1"/>
  <c r="L23" i="1"/>
  <c r="L22" i="1"/>
  <c r="L24" i="1"/>
  <c r="G16" i="9" l="1"/>
  <c r="G14" i="9"/>
  <c r="G41" i="8"/>
  <c r="J41" i="8" s="1"/>
  <c r="G34" i="8"/>
  <c r="J34" i="8" s="1"/>
  <c r="G40" i="8"/>
  <c r="J40" i="8" s="1"/>
  <c r="G33" i="8"/>
  <c r="J33" i="8" s="1"/>
  <c r="G36" i="8"/>
  <c r="K36" i="8" s="1"/>
  <c r="G39" i="8"/>
  <c r="J39" i="8" s="1"/>
  <c r="G35" i="8"/>
  <c r="J35" i="8" s="1"/>
  <c r="G38" i="8"/>
  <c r="J38" i="8" s="1"/>
  <c r="G37" i="8"/>
  <c r="K37" i="8" s="1"/>
  <c r="G41" i="7"/>
  <c r="J41" i="7" s="1"/>
  <c r="G34" i="7"/>
  <c r="K34" i="7" s="1"/>
  <c r="G37" i="7"/>
  <c r="J37" i="7" s="1"/>
  <c r="G33" i="7"/>
  <c r="K33" i="7" s="1"/>
  <c r="G39" i="7"/>
  <c r="K39" i="7" s="1"/>
  <c r="G40" i="7"/>
  <c r="J40" i="7" s="1"/>
  <c r="G35" i="7"/>
  <c r="K35" i="7" s="1"/>
  <c r="G36" i="7"/>
  <c r="K36" i="7" s="1"/>
  <c r="G38" i="7"/>
  <c r="J38" i="7" s="1"/>
  <c r="G34" i="6"/>
  <c r="K34" i="6" s="1"/>
  <c r="G41" i="6"/>
  <c r="J41" i="6" s="1"/>
  <c r="G37" i="6"/>
  <c r="K37" i="6" s="1"/>
  <c r="G33" i="6"/>
  <c r="K33" i="6" s="1"/>
  <c r="G39" i="6"/>
  <c r="J39" i="6" s="1"/>
  <c r="G40" i="6"/>
  <c r="K40" i="6" s="1"/>
  <c r="G36" i="6"/>
  <c r="J36" i="6" s="1"/>
  <c r="G35" i="6"/>
  <c r="J35" i="6" s="1"/>
  <c r="G38" i="6"/>
  <c r="K38" i="6" s="1"/>
  <c r="G37" i="5"/>
  <c r="J37" i="5" s="1"/>
  <c r="G40" i="5"/>
  <c r="J40" i="5" s="1"/>
  <c r="G36" i="5"/>
  <c r="K36" i="5" s="1"/>
  <c r="G39" i="5"/>
  <c r="J39" i="5" s="1"/>
  <c r="G35" i="5"/>
  <c r="J35" i="5" s="1"/>
  <c r="G41" i="5"/>
  <c r="K41" i="5" s="1"/>
  <c r="G38" i="5"/>
  <c r="K38" i="5" s="1"/>
  <c r="G34" i="5"/>
  <c r="J34" i="5" s="1"/>
  <c r="G33" i="5"/>
  <c r="K33" i="5" s="1"/>
  <c r="G41" i="4"/>
  <c r="K41" i="4" s="1"/>
  <c r="G37" i="4"/>
  <c r="K37" i="4" s="1"/>
  <c r="G34" i="4"/>
  <c r="K34" i="4" s="1"/>
  <c r="G40" i="4"/>
  <c r="K40" i="4" s="1"/>
  <c r="G33" i="4"/>
  <c r="J33" i="4" s="1"/>
  <c r="G39" i="4"/>
  <c r="J39" i="4" s="1"/>
  <c r="G36" i="4"/>
  <c r="K36" i="4" s="1"/>
  <c r="G35" i="4"/>
  <c r="J35" i="4" s="1"/>
  <c r="G38" i="4"/>
  <c r="J38" i="4" s="1"/>
  <c r="U21" i="6"/>
  <c r="T57" i="1"/>
  <c r="H35" i="1" s="1"/>
  <c r="T49" i="1"/>
  <c r="F36" i="1" s="1"/>
  <c r="T50" i="1"/>
  <c r="F37" i="1" s="1"/>
  <c r="T53" i="1"/>
  <c r="F40" i="1" s="1"/>
  <c r="T52" i="1"/>
  <c r="F39" i="1" s="1"/>
  <c r="T60" i="1"/>
  <c r="H38" i="1" s="1"/>
  <c r="T55" i="1"/>
  <c r="H33" i="1" s="1"/>
  <c r="T56" i="1"/>
  <c r="H34" i="1" s="1"/>
  <c r="T62" i="1"/>
  <c r="H40" i="1" s="1"/>
  <c r="T46" i="1"/>
  <c r="F33" i="1" s="1"/>
  <c r="T48" i="1"/>
  <c r="F35" i="1" s="1"/>
  <c r="T58" i="1"/>
  <c r="H36" i="1" s="1"/>
  <c r="T59" i="1"/>
  <c r="H37" i="1" s="1"/>
  <c r="T51" i="1"/>
  <c r="F38" i="1" s="1"/>
  <c r="T63" i="1"/>
  <c r="H41" i="1" s="1"/>
  <c r="T54" i="1"/>
  <c r="F41" i="1" s="1"/>
  <c r="T61" i="1"/>
  <c r="H39" i="1" s="1"/>
  <c r="T47" i="1"/>
  <c r="F34" i="1" s="1"/>
  <c r="L18" i="3"/>
  <c r="L17" i="3"/>
  <c r="L16" i="3"/>
  <c r="L15" i="3"/>
  <c r="L14" i="3"/>
  <c r="L13" i="3"/>
  <c r="U20" i="8"/>
  <c r="U19" i="8"/>
  <c r="U24" i="8"/>
  <c r="U19" i="7"/>
  <c r="U20" i="7"/>
  <c r="U19" i="5"/>
  <c r="U23" i="8"/>
  <c r="U22" i="8"/>
  <c r="U21" i="8"/>
  <c r="U21" i="7"/>
  <c r="U23" i="7"/>
  <c r="U22" i="7"/>
  <c r="U24" i="7"/>
  <c r="U22" i="6"/>
  <c r="U23" i="6"/>
  <c r="U24" i="6"/>
  <c r="U19" i="6"/>
  <c r="U20" i="6"/>
  <c r="U24" i="5"/>
  <c r="U22" i="5"/>
  <c r="U23" i="5"/>
  <c r="U20" i="5"/>
  <c r="U21" i="5"/>
  <c r="U21" i="4"/>
  <c r="U22" i="4"/>
  <c r="U23" i="4"/>
  <c r="U24" i="4"/>
  <c r="U19" i="4"/>
  <c r="U20" i="4"/>
  <c r="T24" i="1"/>
  <c r="B7" i="9" s="1"/>
  <c r="T21" i="1"/>
  <c r="B4" i="9" s="1"/>
  <c r="G13" i="9" s="1"/>
  <c r="T22" i="1"/>
  <c r="B5" i="9" s="1"/>
  <c r="T23" i="1"/>
  <c r="B6" i="9" s="1"/>
  <c r="G15" i="9" s="1"/>
  <c r="T20" i="1"/>
  <c r="B3" i="9" s="1"/>
  <c r="G12" i="9" s="1"/>
  <c r="T19" i="1"/>
  <c r="B2" i="9" s="1"/>
  <c r="G11" i="9" s="1"/>
  <c r="J40" i="6" l="1"/>
  <c r="J37" i="6"/>
  <c r="K40" i="5"/>
  <c r="K35" i="8"/>
  <c r="J37" i="8"/>
  <c r="J36" i="8"/>
  <c r="K38" i="8"/>
  <c r="K39" i="8"/>
  <c r="J36" i="7"/>
  <c r="K41" i="6"/>
  <c r="J38" i="6"/>
  <c r="J33" i="6"/>
  <c r="K36" i="6"/>
  <c r="K35" i="5"/>
  <c r="K37" i="5"/>
  <c r="J36" i="4"/>
  <c r="J34" i="4"/>
  <c r="K40" i="7"/>
  <c r="K37" i="7"/>
  <c r="K38" i="7"/>
  <c r="K41" i="7"/>
  <c r="K41" i="8"/>
  <c r="K34" i="8"/>
  <c r="K33" i="8"/>
  <c r="K40" i="8"/>
  <c r="J34" i="7"/>
  <c r="J35" i="7"/>
  <c r="J33" i="7"/>
  <c r="J39" i="7"/>
  <c r="J34" i="6"/>
  <c r="K39" i="6"/>
  <c r="K35" i="6"/>
  <c r="K34" i="5"/>
  <c r="J38" i="5"/>
  <c r="K39" i="5"/>
  <c r="J41" i="5"/>
  <c r="J33" i="5"/>
  <c r="J36" i="5"/>
  <c r="K35" i="4"/>
  <c r="J41" i="4"/>
  <c r="K39" i="4"/>
  <c r="K33" i="4"/>
  <c r="J37" i="4"/>
  <c r="J40" i="4"/>
  <c r="K38" i="4"/>
  <c r="G36" i="1"/>
  <c r="K36" i="1" s="1"/>
  <c r="G37" i="1"/>
  <c r="K37" i="1" s="1"/>
  <c r="G41" i="1"/>
  <c r="J41" i="1" s="1"/>
  <c r="G38" i="1"/>
  <c r="K38" i="1" s="1"/>
  <c r="G39" i="1"/>
  <c r="K39" i="1" s="1"/>
  <c r="G33" i="1"/>
  <c r="J33" i="1" s="1"/>
  <c r="G40" i="1"/>
  <c r="K40" i="1" s="1"/>
  <c r="G35" i="1"/>
  <c r="K35" i="1" s="1"/>
  <c r="G34" i="1"/>
  <c r="K34" i="1" s="1"/>
  <c r="U22" i="1"/>
  <c r="U20" i="1"/>
  <c r="U21" i="1"/>
  <c r="U23" i="1"/>
  <c r="U19" i="1"/>
  <c r="U24" i="1"/>
  <c r="K43" i="7" l="1"/>
  <c r="K43" i="6"/>
  <c r="K43" i="4"/>
  <c r="K43" i="5"/>
  <c r="K43" i="8"/>
  <c r="J36" i="1"/>
  <c r="J35" i="1"/>
  <c r="J38" i="1"/>
  <c r="J39" i="1"/>
  <c r="J34" i="1"/>
  <c r="J37" i="1"/>
  <c r="K41" i="1"/>
  <c r="J40" i="1"/>
  <c r="K33" i="1"/>
  <c r="K43" i="1" l="1"/>
</calcChain>
</file>

<file path=xl/sharedStrings.xml><?xml version="1.0" encoding="utf-8"?>
<sst xmlns="http://schemas.openxmlformats.org/spreadsheetml/2006/main" count="883" uniqueCount="82">
  <si>
    <t>Design Options</t>
  </si>
  <si>
    <t>Low =&gt; Good</t>
  </si>
  <si>
    <t>High =&gt; Good</t>
  </si>
  <si>
    <t>Options</t>
  </si>
  <si>
    <t xml:space="preserve">Time at which Env Materials Exhuasted </t>
  </si>
  <si>
    <t xml:space="preserve">Time at which Non-Printable Exhuasted </t>
  </si>
  <si>
    <t xml:space="preserve">Assembling Capacity </t>
  </si>
  <si>
    <t xml:space="preserve">Printing Capacity </t>
  </si>
  <si>
    <t xml:space="preserve">Collection Capacity </t>
  </si>
  <si>
    <t>Resources wasted</t>
  </si>
  <si>
    <t>CHO</t>
  </si>
  <si>
    <t>DHO</t>
  </si>
  <si>
    <t>HHO</t>
  </si>
  <si>
    <t>CHE</t>
  </si>
  <si>
    <t>DHE</t>
  </si>
  <si>
    <t>HHE</t>
  </si>
  <si>
    <t>Avg build quality of products in-serv</t>
  </si>
  <si>
    <t>Avg build quality of products in sys</t>
  </si>
  <si>
    <t>Value</t>
  </si>
  <si>
    <t>Low</t>
  </si>
  <si>
    <t>High</t>
  </si>
  <si>
    <t xml:space="preserve">Need to finish Project Earliest </t>
  </si>
  <si>
    <t xml:space="preserve">Need high collection capacity </t>
  </si>
  <si>
    <t xml:space="preserve">Need high assembling capacity </t>
  </si>
  <si>
    <t xml:space="preserve">Need high print capacity </t>
  </si>
  <si>
    <t xml:space="preserve">Need high avg build quality </t>
  </si>
  <si>
    <t>Need less wastage</t>
  </si>
  <si>
    <t>SVVF1</t>
  </si>
  <si>
    <t>SVVF2</t>
  </si>
  <si>
    <t>SVVF3</t>
  </si>
  <si>
    <t>SVVF4</t>
  </si>
  <si>
    <t>SVVF5</t>
  </si>
  <si>
    <t>SVVF6</t>
  </si>
  <si>
    <t>SVVF7</t>
  </si>
  <si>
    <t>SVVF8</t>
  </si>
  <si>
    <t>W1</t>
  </si>
  <si>
    <t>W2</t>
  </si>
  <si>
    <t>W3</t>
  </si>
  <si>
    <t>W4</t>
  </si>
  <si>
    <t>W5</t>
  </si>
  <si>
    <t>W6</t>
  </si>
  <si>
    <t>W7</t>
  </si>
  <si>
    <t>W8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</si>
  <si>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</si>
  <si>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</si>
  <si>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</si>
  <si>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</si>
  <si>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</si>
  <si>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</si>
  <si>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</si>
  <si>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</si>
  <si>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</si>
  <si>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SVVF9</t>
  </si>
  <si>
    <t>W9</t>
  </si>
  <si>
    <t>MAVF</t>
  </si>
  <si>
    <t>Vt</t>
  </si>
  <si>
    <t>Total</t>
  </si>
  <si>
    <t>Delta from 'best'</t>
  </si>
  <si>
    <t>SH1/MS1</t>
  </si>
  <si>
    <t>SH2/MS2</t>
  </si>
  <si>
    <t>SH3/MS3</t>
  </si>
  <si>
    <t>SH4/MS4</t>
  </si>
  <si>
    <t>SH5/MS5</t>
  </si>
  <si>
    <t>SH6/MS6</t>
  </si>
  <si>
    <t>Mission Statements/Stakeholder preference</t>
  </si>
  <si>
    <t>ROD</t>
  </si>
  <si>
    <t xml:space="preserve">Low </t>
  </si>
  <si>
    <t xml:space="preserve">Reference </t>
  </si>
  <si>
    <t>Variation of MAVF</t>
  </si>
  <si>
    <t>Metrics</t>
  </si>
  <si>
    <t>Enter Configuration:</t>
  </si>
  <si>
    <t>Mission Statement/Stakeholder Requirements</t>
  </si>
  <si>
    <t>Ranks</t>
  </si>
  <si>
    <t>Configuration</t>
  </si>
  <si>
    <t>MEAN VALUES</t>
  </si>
  <si>
    <t>Standard Deviation</t>
  </si>
  <si>
    <t>Only change values in blue</t>
  </si>
  <si>
    <t xml:space="preserve">Time at which Material Exhuasted </t>
  </si>
  <si>
    <t>Variation</t>
  </si>
  <si>
    <t>Delta</t>
  </si>
  <si>
    <t>Variation obtained from simulation</t>
  </si>
  <si>
    <t>Total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</si>
</sst>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90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0" fillId="0" borderId="0" xfId="0"/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/>
    </xf>
    <xf numFmtId="0" fontId="0" fillId="0" borderId="0" xfId="0" applyAlignment="1">
      <alignment textRotation="135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165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165" fontId="0" fillId="0" borderId="3" xfId="0" applyNumberFormat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5" fontId="0" fillId="0" borderId="0" xfId="0" applyNumberForma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3">
    <cellStyle name="Currency 2" xfId="1" xr:uid="{9D2FC6D0-30D2-47C4-A36B-EFFB2C30784F}"/>
    <cellStyle name="Normal" xfId="0" builtinId="0"/>
    <cellStyle name="Normal 2 2" xfId="2" xr:uid="{258BAAE6-0B63-4F96-B7E9-29065815F7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Tornado</a:t>
            </a:r>
            <a:r>
              <a:rPr lang="en-IN" baseline="0"/>
              <a:t> Diagram for MS1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'MS1'!$J$32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'MS1'!$A$33:$A$41</c:f>
              <c:strCache>
                <c:ptCount val="9"/>
                <c:pt idx="0">
                  <c:v>Time at which Env Materials Exhuasted </c:v>
                </c:pt>
                <c:pt idx="1">
                  <c:v>Time at which Material Exhuasted </c:v>
                </c:pt>
                <c:pt idx="2">
                  <c:v>Time at which Non-Printable Exhuasted </c:v>
                </c:pt>
                <c:pt idx="3">
                  <c:v>Printing Capacity </c:v>
                </c:pt>
                <c:pt idx="4">
                  <c:v>Assembling Capacity </c:v>
                </c:pt>
                <c:pt idx="5">
                  <c:v>Collection Capacity </c:v>
                </c:pt>
                <c:pt idx="6">
                  <c:v>Avg build quality of products in-serv</c:v>
                </c:pt>
                <c:pt idx="7">
                  <c:v>Avg build quality of products in sys</c:v>
                </c:pt>
                <c:pt idx="8">
                  <c:v>Resources wasted</c:v>
                </c:pt>
              </c:strCache>
            </c:strRef>
          </c:cat>
          <c:val>
            <c:numRef>
              <c:f>'MS1'!$J$33:$J$41</c:f>
              <c:numCache>
                <c:formatCode>0.000</c:formatCode>
                <c:ptCount val="9"/>
                <c:pt idx="0">
                  <c:v>3.1395150719306986E-2</c:v>
                </c:pt>
                <c:pt idx="1">
                  <c:v>1.981540137341975E-3</c:v>
                </c:pt>
                <c:pt idx="2">
                  <c:v>6.6446854018842316E-4</c:v>
                </c:pt>
                <c:pt idx="3">
                  <c:v>-8.8821814356986328E-3</c:v>
                </c:pt>
                <c:pt idx="4">
                  <c:v>-5.861688059273118E-3</c:v>
                </c:pt>
                <c:pt idx="5">
                  <c:v>-1.3765539387718961E-3</c:v>
                </c:pt>
                <c:pt idx="6">
                  <c:v>-2.8043897048865229E-2</c:v>
                </c:pt>
                <c:pt idx="7">
                  <c:v>-1.6385225345867949E-2</c:v>
                </c:pt>
                <c:pt idx="8">
                  <c:v>2.0008582844374234E-2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0-4E36-BE49-CC9CAE456CF7}"/>
            </c:ext>
          </c:extLst>
        </c:ser>
        <c:ser>
          <c:idx val="1"/>
          <c:order val="1"/>
          <c:tx>
            <c:strRef>
              <c:f>'MS1'!$K$32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'MS1'!$A$33:$A$41</c:f>
              <c:strCache>
                <c:ptCount val="9"/>
                <c:pt idx="0">
                  <c:v>Time at which Env Materials Exhuasted </c:v>
                </c:pt>
                <c:pt idx="1">
                  <c:v>Time at which Material Exhuasted </c:v>
                </c:pt>
                <c:pt idx="2">
                  <c:v>Time at which Non-Printable Exhuasted </c:v>
                </c:pt>
                <c:pt idx="3">
                  <c:v>Printing Capacity </c:v>
                </c:pt>
                <c:pt idx="4">
                  <c:v>Assembling Capacity </c:v>
                </c:pt>
                <c:pt idx="5">
                  <c:v>Collection Capacity </c:v>
                </c:pt>
                <c:pt idx="6">
                  <c:v>Avg build quality of products in-serv</c:v>
                </c:pt>
                <c:pt idx="7">
                  <c:v>Avg build quality of products in sys</c:v>
                </c:pt>
                <c:pt idx="8">
                  <c:v>Resources wasted</c:v>
                </c:pt>
              </c:strCache>
            </c:strRef>
          </c:cat>
          <c:val>
            <c:numRef>
              <c:f>'MS1'!$K$33:$K$41</c:f>
              <c:numCache>
                <c:formatCode>0.000</c:formatCode>
                <c:ptCount val="9"/>
                <c:pt idx="0">
                  <c:v>-3.1395150719307097E-2</c:v>
                </c:pt>
                <c:pt idx="1">
                  <c:v>-1.981540137342086E-3</c:v>
                </c:pt>
                <c:pt idx="2">
                  <c:v>-6.6446854018853418E-4</c:v>
                </c:pt>
                <c:pt idx="3">
                  <c:v>8.8821814356985218E-3</c:v>
                </c:pt>
                <c:pt idx="4">
                  <c:v>5.861688059273118E-3</c:v>
                </c:pt>
                <c:pt idx="5">
                  <c:v>1.3765539387717851E-3</c:v>
                </c:pt>
                <c:pt idx="6">
                  <c:v>2.8043897048865118E-2</c:v>
                </c:pt>
                <c:pt idx="7">
                  <c:v>1.6385225345867949E-2</c:v>
                </c:pt>
                <c:pt idx="8">
                  <c:v>-2.0008582844374234E-2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0-4E36-BE49-CC9CAE45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767264"/>
        <c:axId val="465768576"/>
      </c:barChart>
      <c:catAx>
        <c:axId val="46576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8576"/>
        <c:crosses val="autoZero"/>
        <c:auto val="1"/>
        <c:lblAlgn val="ctr"/>
        <c:lblOffset val="100"/>
        <c:noMultiLvlLbl val="0"/>
      </c:catAx>
      <c:valAx>
        <c:axId val="4657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'MS5'!$A$19</c:f>
              <c:strCache>
                <c:ptCount val="1"/>
                <c:pt idx="0">
                  <c:v>CHO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'MS5'!$T$18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'MS5'!$T$19</c:f>
              <c:numCache>
                <c:formatCode>0.000</c:formatCode>
                <c:ptCount val="1"/>
                <c:pt idx="0">
                  <c:v>0.58740400836862494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E-4DE0-AE95-3528F4B1327F}"/>
            </c:ext>
          </c:extLst>
        </c:ser>
        <c:ser>
          <c:idx val="1"/>
          <c:order val="1"/>
          <c:tx>
            <c:strRef>
              <c:f>'MS5'!$A$20</c:f>
              <c:strCache>
                <c:ptCount val="1"/>
                <c:pt idx="0">
                  <c:v>DHO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'MS5'!$T$18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'MS5'!$T$20</c:f>
              <c:numCache>
                <c:formatCode>0.000</c:formatCode>
                <c:ptCount val="1"/>
                <c:pt idx="0">
                  <c:v>0.44795186041460683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E-4DE0-AE95-3528F4B1327F}"/>
            </c:ext>
          </c:extLst>
        </c:ser>
        <c:ser>
          <c:idx val="2"/>
          <c:order val="2"/>
          <c:tx>
            <c:strRef>
              <c:f>'MS5'!$A$21</c:f>
              <c:strCache>
                <c:ptCount val="1"/>
                <c:pt idx="0">
                  <c:v>HHO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'MS5'!$T$18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'MS5'!$T$21</c:f>
              <c:numCache>
                <c:formatCode>0.000</c:formatCode>
                <c:ptCount val="1"/>
                <c:pt idx="0">
                  <c:v>0.48736126439796146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E-4DE0-AE95-3528F4B1327F}"/>
            </c:ext>
          </c:extLst>
        </c:ser>
        <c:ser>
          <c:idx val="3"/>
          <c:order val="3"/>
          <c:tx>
            <c:strRef>
              <c:f>'MS5'!$A$22</c:f>
              <c:strCache>
                <c:ptCount val="1"/>
                <c:pt idx="0">
                  <c:v>CHE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'MS5'!$T$18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'MS5'!$T$22</c:f>
              <c:numCache>
                <c:formatCode>0.000</c:formatCode>
                <c:ptCount val="1"/>
                <c:pt idx="0">
                  <c:v>0.67134265242151958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7E-4DE0-AE95-3528F4B1327F}"/>
            </c:ext>
          </c:extLst>
        </c:ser>
        <c:ser>
          <c:idx val="4"/>
          <c:order val="4"/>
          <c:tx>
            <c:strRef>
              <c:f>'MS5'!$A$23</c:f>
              <c:strCache>
                <c:ptCount val="1"/>
                <c:pt idx="0">
                  <c:v>DHE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'MS5'!$T$18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'MS5'!$T$23</c:f>
              <c:numCache>
                <c:formatCode>0.000</c:formatCode>
                <c:ptCount val="1"/>
                <c:pt idx="0">
                  <c:v>0.53289716683688859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7E-4DE0-AE95-3528F4B1327F}"/>
            </c:ext>
          </c:extLst>
        </c:ser>
        <c:ser>
          <c:idx val="5"/>
          <c:order val="5"/>
          <c:tx>
            <c:strRef>
              <c:f>'MS5'!$A$24</c:f>
              <c:strCache>
                <c:ptCount val="1"/>
                <c:pt idx="0">
                  <c:v>HHE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'MS5'!$T$18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'MS5'!$T$24</c:f>
              <c:numCache>
                <c:formatCode>0.000</c:formatCode>
                <c:ptCount val="1"/>
                <c:pt idx="0">
                  <c:v>0.5129181532476057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7E-4DE0-AE95-3528F4B13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3409096"/>
        <c:axId val="553409752"/>
        <c:axId val="0"/>
      </c:bar3DChart>
      <c:catAx>
        <c:axId val="55340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9752"/>
        <c:crosses val="autoZero"/>
        <c:auto val="1"/>
        <c:lblAlgn val="ctr"/>
        <c:lblOffset val="100"/>
        <c:noMultiLvlLbl val="0"/>
      </c:catAx>
      <c:valAx>
        <c:axId val="55340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9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Tornado</a:t>
            </a:r>
            <a:r>
              <a:rPr lang="en-IN" baseline="0"/>
              <a:t> Diagram for MS6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'MS6'!$J$32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'MS6'!$A$33:$A$41</c:f>
              <c:strCache>
                <c:ptCount val="9"/>
                <c:pt idx="0">
                  <c:v>Time at which Env Materials Exhuasted </c:v>
                </c:pt>
                <c:pt idx="1">
                  <c:v>Time at which Material Exhuasted </c:v>
                </c:pt>
                <c:pt idx="2">
                  <c:v>Time at which Non-Printable Exhuasted </c:v>
                </c:pt>
                <c:pt idx="3">
                  <c:v>Printing Capacity </c:v>
                </c:pt>
                <c:pt idx="4">
                  <c:v>Assembling Capacity </c:v>
                </c:pt>
                <c:pt idx="5">
                  <c:v>Collection Capacity </c:v>
                </c:pt>
                <c:pt idx="6">
                  <c:v>Avg build quality of products in-serv</c:v>
                </c:pt>
                <c:pt idx="7">
                  <c:v>Avg build quality of products in sys</c:v>
                </c:pt>
                <c:pt idx="8">
                  <c:v>Resources wasted</c:v>
                </c:pt>
              </c:strCache>
            </c:strRef>
          </c:cat>
          <c:val>
            <c:numRef>
              <c:f>'MS6'!$J$33:$J$41</c:f>
              <c:numCache>
                <c:formatCode>0.000</c:formatCode>
                <c:ptCount val="9"/>
                <c:pt idx="0">
                  <c:v>1.8911374309873441E-2</c:v>
                </c:pt>
                <c:pt idx="1">
                  <c:v>1.358658581699812E-3</c:v>
                </c:pt>
                <c:pt idx="2">
                  <c:v>5.2633950850622391E-4</c:v>
                </c:pt>
                <c:pt idx="3">
                  <c:v>-1.3678222014832708E-2</c:v>
                </c:pt>
                <c:pt idx="4">
                  <c:v>-1.3678222014832708E-2</c:v>
                </c:pt>
                <c:pt idx="5">
                  <c:v>-6.4700353551611078E-3</c:v>
                </c:pt>
                <c:pt idx="6">
                  <c:v>-1.7399980796208525E-2</c:v>
                </c:pt>
                <c:pt idx="7">
                  <c:v>-1.2366674475163597E-2</c:v>
                </c:pt>
                <c:pt idx="8">
                  <c:v>3.8145372271391365E-2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D-40D5-BD62-CEB5EBE64FA0}"/>
            </c:ext>
          </c:extLst>
        </c:ser>
        <c:ser>
          <c:idx val="1"/>
          <c:order val="1"/>
          <c:tx>
            <c:strRef>
              <c:f>'MS6'!$K$32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'MS6'!$A$33:$A$41</c:f>
              <c:strCache>
                <c:ptCount val="9"/>
                <c:pt idx="0">
                  <c:v>Time at which Env Materials Exhuasted </c:v>
                </c:pt>
                <c:pt idx="1">
                  <c:v>Time at which Material Exhuasted </c:v>
                </c:pt>
                <c:pt idx="2">
                  <c:v>Time at which Non-Printable Exhuasted </c:v>
                </c:pt>
                <c:pt idx="3">
                  <c:v>Printing Capacity </c:v>
                </c:pt>
                <c:pt idx="4">
                  <c:v>Assembling Capacity </c:v>
                </c:pt>
                <c:pt idx="5">
                  <c:v>Collection Capacity </c:v>
                </c:pt>
                <c:pt idx="6">
                  <c:v>Avg build quality of products in-serv</c:v>
                </c:pt>
                <c:pt idx="7">
                  <c:v>Avg build quality of products in sys</c:v>
                </c:pt>
                <c:pt idx="8">
                  <c:v>Resources wasted</c:v>
                </c:pt>
              </c:strCache>
            </c:strRef>
          </c:cat>
          <c:val>
            <c:numRef>
              <c:f>'MS6'!$K$33:$K$41</c:f>
              <c:numCache>
                <c:formatCode>0.000</c:formatCode>
                <c:ptCount val="9"/>
                <c:pt idx="0">
                  <c:v>-1.8911374309873441E-2</c:v>
                </c:pt>
                <c:pt idx="1">
                  <c:v>-1.358658581699812E-3</c:v>
                </c:pt>
                <c:pt idx="2">
                  <c:v>-5.2633950850622391E-4</c:v>
                </c:pt>
                <c:pt idx="3">
                  <c:v>1.3678222014832708E-2</c:v>
                </c:pt>
                <c:pt idx="4">
                  <c:v>1.3678222014832708E-2</c:v>
                </c:pt>
                <c:pt idx="5">
                  <c:v>6.4700353551611078E-3</c:v>
                </c:pt>
                <c:pt idx="6">
                  <c:v>1.7399980796208525E-2</c:v>
                </c:pt>
                <c:pt idx="7">
                  <c:v>1.2366674475163597E-2</c:v>
                </c:pt>
                <c:pt idx="8">
                  <c:v>-3.8145372271391365E-2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D-40D5-BD62-CEB5EBE64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767264"/>
        <c:axId val="465768576"/>
      </c:barChart>
      <c:catAx>
        <c:axId val="46576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8576"/>
        <c:crosses val="autoZero"/>
        <c:auto val="1"/>
        <c:lblAlgn val="ctr"/>
        <c:lblOffset val="100"/>
        <c:noMultiLvlLbl val="0"/>
      </c:catAx>
      <c:valAx>
        <c:axId val="4657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'MS6'!$A$19</c:f>
              <c:strCache>
                <c:ptCount val="1"/>
                <c:pt idx="0">
                  <c:v>CHO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'MS6'!$T$18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'MS6'!$T$19</c:f>
              <c:numCache>
                <c:formatCode>0.000</c:formatCode>
                <c:ptCount val="1"/>
                <c:pt idx="0">
                  <c:v>0.55330516608504032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8-4744-85EF-E7FB5293B8AD}"/>
            </c:ext>
          </c:extLst>
        </c:ser>
        <c:ser>
          <c:idx val="1"/>
          <c:order val="1"/>
          <c:tx>
            <c:strRef>
              <c:f>'MS6'!$A$20</c:f>
              <c:strCache>
                <c:ptCount val="1"/>
                <c:pt idx="0">
                  <c:v>DHO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'MS6'!$T$18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'MS6'!$T$20</c:f>
              <c:numCache>
                <c:formatCode>0.000</c:formatCode>
                <c:ptCount val="1"/>
                <c:pt idx="0">
                  <c:v>0.51357333607880729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8-4744-85EF-E7FB5293B8AD}"/>
            </c:ext>
          </c:extLst>
        </c:ser>
        <c:ser>
          <c:idx val="2"/>
          <c:order val="2"/>
          <c:tx>
            <c:strRef>
              <c:f>'MS6'!$A$21</c:f>
              <c:strCache>
                <c:ptCount val="1"/>
                <c:pt idx="0">
                  <c:v>HHO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'MS6'!$T$18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'MS6'!$T$21</c:f>
              <c:numCache>
                <c:formatCode>0.000</c:formatCode>
                <c:ptCount val="1"/>
                <c:pt idx="0">
                  <c:v>0.52763905484407403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8-4744-85EF-E7FB5293B8AD}"/>
            </c:ext>
          </c:extLst>
        </c:ser>
        <c:ser>
          <c:idx val="3"/>
          <c:order val="3"/>
          <c:tx>
            <c:strRef>
              <c:f>'MS6'!$A$22</c:f>
              <c:strCache>
                <c:ptCount val="1"/>
                <c:pt idx="0">
                  <c:v>CHE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'MS6'!$T$18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'MS6'!$T$22</c:f>
              <c:numCache>
                <c:formatCode>0.000</c:formatCode>
                <c:ptCount val="1"/>
                <c:pt idx="0">
                  <c:v>0.64554007355198473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78-4744-85EF-E7FB5293B8AD}"/>
            </c:ext>
          </c:extLst>
        </c:ser>
        <c:ser>
          <c:idx val="4"/>
          <c:order val="4"/>
          <c:tx>
            <c:strRef>
              <c:f>'MS6'!$A$23</c:f>
              <c:strCache>
                <c:ptCount val="1"/>
                <c:pt idx="0">
                  <c:v>DHE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'MS6'!$T$18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'MS6'!$T$23</c:f>
              <c:numCache>
                <c:formatCode>0.000</c:formatCode>
                <c:ptCount val="1"/>
                <c:pt idx="0">
                  <c:v>0.57721868732215098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78-4744-85EF-E7FB5293B8AD}"/>
            </c:ext>
          </c:extLst>
        </c:ser>
        <c:ser>
          <c:idx val="5"/>
          <c:order val="5"/>
          <c:tx>
            <c:strRef>
              <c:f>'MS6'!$A$24</c:f>
              <c:strCache>
                <c:ptCount val="1"/>
                <c:pt idx="0">
                  <c:v>HHE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'MS6'!$T$18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'MS6'!$T$24</c:f>
              <c:numCache>
                <c:formatCode>0.000</c:formatCode>
                <c:ptCount val="1"/>
                <c:pt idx="0">
                  <c:v>0.54083366577915648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78-4744-85EF-E7FB5293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3409096"/>
        <c:axId val="553409752"/>
        <c:axId val="0"/>
      </c:bar3DChart>
      <c:catAx>
        <c:axId val="55340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9752"/>
        <c:crosses val="autoZero"/>
        <c:auto val="1"/>
        <c:lblAlgn val="ctr"/>
        <c:lblOffset val="100"/>
        <c:noMultiLvlLbl val="0"/>
      </c:catAx>
      <c:valAx>
        <c:axId val="55340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9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'MS1'!$A$19</c:f>
              <c:strCache>
                <c:ptCount val="1"/>
                <c:pt idx="0">
                  <c:v>CHO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'MS1'!$T$18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'MS1'!$T$19</c:f>
              <c:numCache>
                <c:formatCode>0.000</c:formatCode>
                <c:ptCount val="1"/>
                <c:pt idx="0">
                  <c:v>0.55621195162764303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7-4DC1-A7F0-43A3CA8C69D7}"/>
            </c:ext>
          </c:extLst>
        </c:ser>
        <c:ser>
          <c:idx val="1"/>
          <c:order val="1"/>
          <c:tx>
            <c:strRef>
              <c:f>'MS1'!$A$20</c:f>
              <c:strCache>
                <c:ptCount val="1"/>
                <c:pt idx="0">
                  <c:v>DHO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'MS1'!$T$18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'MS1'!$T$20</c:f>
              <c:numCache>
                <c:formatCode>0.000</c:formatCode>
                <c:ptCount val="1"/>
                <c:pt idx="0">
                  <c:v>0.48840350137760519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7-4DC1-A7F0-43A3CA8C69D7}"/>
            </c:ext>
          </c:extLst>
        </c:ser>
        <c:ser>
          <c:idx val="2"/>
          <c:order val="2"/>
          <c:tx>
            <c:strRef>
              <c:f>'MS1'!$A$21</c:f>
              <c:strCache>
                <c:ptCount val="1"/>
                <c:pt idx="0">
                  <c:v>HHO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'MS1'!$T$18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'MS1'!$T$21</c:f>
              <c:numCache>
                <c:formatCode>0.000</c:formatCode>
                <c:ptCount val="1"/>
                <c:pt idx="0">
                  <c:v>0.55887500227902387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7-4DC1-A7F0-43A3CA8C69D7}"/>
            </c:ext>
          </c:extLst>
        </c:ser>
        <c:ser>
          <c:idx val="3"/>
          <c:order val="3"/>
          <c:tx>
            <c:strRef>
              <c:f>'MS1'!$A$22</c:f>
              <c:strCache>
                <c:ptCount val="1"/>
                <c:pt idx="0">
                  <c:v>CHE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'MS1'!$T$18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'MS1'!$T$22</c:f>
              <c:numCache>
                <c:formatCode>0.000</c:formatCode>
                <c:ptCount val="1"/>
                <c:pt idx="0">
                  <c:v>0.68065866008239861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7-4DC1-A7F0-43A3CA8C69D7}"/>
            </c:ext>
          </c:extLst>
        </c:ser>
        <c:ser>
          <c:idx val="4"/>
          <c:order val="4"/>
          <c:tx>
            <c:strRef>
              <c:f>'MS1'!$A$23</c:f>
              <c:strCache>
                <c:ptCount val="1"/>
                <c:pt idx="0">
                  <c:v>DHE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'MS1'!$T$18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'MS1'!$T$23</c:f>
              <c:numCache>
                <c:formatCode>0.000</c:formatCode>
                <c:ptCount val="1"/>
                <c:pt idx="0">
                  <c:v>0.62529108272545575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97-4DC1-A7F0-43A3CA8C69D7}"/>
            </c:ext>
          </c:extLst>
        </c:ser>
        <c:ser>
          <c:idx val="5"/>
          <c:order val="5"/>
          <c:tx>
            <c:strRef>
              <c:f>'MS1'!$A$24</c:f>
              <c:strCache>
                <c:ptCount val="1"/>
                <c:pt idx="0">
                  <c:v>HHE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'MS1'!$T$18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'MS1'!$T$24</c:f>
              <c:numCache>
                <c:formatCode>0.000</c:formatCode>
                <c:ptCount val="1"/>
                <c:pt idx="0">
                  <c:v>0.63771495480626295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97-4DC1-A7F0-43A3CA8C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3409096"/>
        <c:axId val="553409752"/>
        <c:axId val="0"/>
      </c:bar3DChart>
      <c:catAx>
        <c:axId val="55340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9752"/>
        <c:crosses val="autoZero"/>
        <c:auto val="1"/>
        <c:lblAlgn val="ctr"/>
        <c:lblOffset val="100"/>
        <c:noMultiLvlLbl val="0"/>
      </c:catAx>
      <c:valAx>
        <c:axId val="55340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9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Tornado</a:t>
            </a:r>
            <a:r>
              <a:rPr lang="en-IN" baseline="0"/>
              <a:t> Diagram for MS2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'MS2'!$J$32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'MS2'!$A$33:$A$41</c:f>
              <c:strCache>
                <c:ptCount val="9"/>
                <c:pt idx="0">
                  <c:v>Time at which Env Materials Exhuasted </c:v>
                </c:pt>
                <c:pt idx="1">
                  <c:v>Time at which Material Exhuasted </c:v>
                </c:pt>
                <c:pt idx="2">
                  <c:v>Time at which Non-Printable Exhuasted </c:v>
                </c:pt>
                <c:pt idx="3">
                  <c:v>Printing Capacity </c:v>
                </c:pt>
                <c:pt idx="4">
                  <c:v>Assembling Capacity </c:v>
                </c:pt>
                <c:pt idx="5">
                  <c:v>Collection Capacity </c:v>
                </c:pt>
                <c:pt idx="6">
                  <c:v>Avg build quality of products in-serv</c:v>
                </c:pt>
                <c:pt idx="7">
                  <c:v>Avg build quality of products in sys</c:v>
                </c:pt>
                <c:pt idx="8">
                  <c:v>Resources wasted</c:v>
                </c:pt>
              </c:strCache>
            </c:strRef>
          </c:cat>
          <c:val>
            <c:numRef>
              <c:f>'MS2'!$J$33:$J$41</c:f>
              <c:numCache>
                <c:formatCode>0.000</c:formatCode>
                <c:ptCount val="9"/>
                <c:pt idx="0">
                  <c:v>1.2302560706960564E-2</c:v>
                </c:pt>
                <c:pt idx="1">
                  <c:v>8.8385853970784911E-4</c:v>
                </c:pt>
                <c:pt idx="2">
                  <c:v>3.4240365875937151E-4</c:v>
                </c:pt>
                <c:pt idx="3">
                  <c:v>-1.7796396384889945E-2</c:v>
                </c:pt>
                <c:pt idx="4">
                  <c:v>-1.7796396384889945E-2</c:v>
                </c:pt>
                <c:pt idx="5">
                  <c:v>-1.0522503736216327E-2</c:v>
                </c:pt>
                <c:pt idx="6">
                  <c:v>-2.546852027832136E-2</c:v>
                </c:pt>
                <c:pt idx="7">
                  <c:v>-1.8101221106791798E-2</c:v>
                </c:pt>
                <c:pt idx="8">
                  <c:v>2.233350021695979E-2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9-43F7-AEF7-3B09804B41FB}"/>
            </c:ext>
          </c:extLst>
        </c:ser>
        <c:ser>
          <c:idx val="1"/>
          <c:order val="1"/>
          <c:tx>
            <c:strRef>
              <c:f>'MS2'!$K$32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'MS2'!$A$33:$A$41</c:f>
              <c:strCache>
                <c:ptCount val="9"/>
                <c:pt idx="0">
                  <c:v>Time at which Env Materials Exhuasted </c:v>
                </c:pt>
                <c:pt idx="1">
                  <c:v>Time at which Material Exhuasted </c:v>
                </c:pt>
                <c:pt idx="2">
                  <c:v>Time at which Non-Printable Exhuasted </c:v>
                </c:pt>
                <c:pt idx="3">
                  <c:v>Printing Capacity </c:v>
                </c:pt>
                <c:pt idx="4">
                  <c:v>Assembling Capacity </c:v>
                </c:pt>
                <c:pt idx="5">
                  <c:v>Collection Capacity </c:v>
                </c:pt>
                <c:pt idx="6">
                  <c:v>Avg build quality of products in-serv</c:v>
                </c:pt>
                <c:pt idx="7">
                  <c:v>Avg build quality of products in sys</c:v>
                </c:pt>
                <c:pt idx="8">
                  <c:v>Resources wasted</c:v>
                </c:pt>
              </c:strCache>
            </c:strRef>
          </c:cat>
          <c:val>
            <c:numRef>
              <c:f>'MS2'!$K$33:$K$41</c:f>
              <c:numCache>
                <c:formatCode>0.000</c:formatCode>
                <c:ptCount val="9"/>
                <c:pt idx="0">
                  <c:v>-1.2302560706960675E-2</c:v>
                </c:pt>
                <c:pt idx="1">
                  <c:v>-8.8385853970796013E-4</c:v>
                </c:pt>
                <c:pt idx="2">
                  <c:v>-3.4240365875948253E-4</c:v>
                </c:pt>
                <c:pt idx="3">
                  <c:v>1.7796396384889834E-2</c:v>
                </c:pt>
                <c:pt idx="4">
                  <c:v>1.7796396384889834E-2</c:v>
                </c:pt>
                <c:pt idx="5">
                  <c:v>1.0522503736216215E-2</c:v>
                </c:pt>
                <c:pt idx="6">
                  <c:v>2.546852027832136E-2</c:v>
                </c:pt>
                <c:pt idx="7">
                  <c:v>1.8101221106791798E-2</c:v>
                </c:pt>
                <c:pt idx="8">
                  <c:v>-2.233350021695979E-2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9-43F7-AEF7-3B09804B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767264"/>
        <c:axId val="465768576"/>
      </c:barChart>
      <c:catAx>
        <c:axId val="46576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8576"/>
        <c:crosses val="autoZero"/>
        <c:auto val="1"/>
        <c:lblAlgn val="ctr"/>
        <c:lblOffset val="100"/>
        <c:noMultiLvlLbl val="0"/>
      </c:catAx>
      <c:valAx>
        <c:axId val="4657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'MS2'!$A$19</c:f>
              <c:strCache>
                <c:ptCount val="1"/>
                <c:pt idx="0">
                  <c:v>CHO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'MS2'!$T$18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'MS2'!$T$19</c:f>
              <c:numCache>
                <c:formatCode>0.000</c:formatCode>
                <c:ptCount val="1"/>
                <c:pt idx="0">
                  <c:v>0.57997211150927241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E-424E-BB20-FAA38E2C6965}"/>
            </c:ext>
          </c:extLst>
        </c:ser>
        <c:ser>
          <c:idx val="1"/>
          <c:order val="1"/>
          <c:tx>
            <c:strRef>
              <c:f>'MS2'!$A$20</c:f>
              <c:strCache>
                <c:ptCount val="1"/>
                <c:pt idx="0">
                  <c:v>DHO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'MS2'!$T$18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'MS2'!$T$20</c:f>
              <c:numCache>
                <c:formatCode>0.000</c:formatCode>
                <c:ptCount val="1"/>
                <c:pt idx="0">
                  <c:v>0.45257693338282812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E-424E-BB20-FAA38E2C6965}"/>
            </c:ext>
          </c:extLst>
        </c:ser>
        <c:ser>
          <c:idx val="2"/>
          <c:order val="2"/>
          <c:tx>
            <c:strRef>
              <c:f>'MS2'!$A$21</c:f>
              <c:strCache>
                <c:ptCount val="1"/>
                <c:pt idx="0">
                  <c:v>HHO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'MS2'!$T$18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'MS2'!$T$21</c:f>
              <c:numCache>
                <c:formatCode>0.000</c:formatCode>
                <c:ptCount val="1"/>
                <c:pt idx="0">
                  <c:v>0.48659910861665112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E-424E-BB20-FAA38E2C6965}"/>
            </c:ext>
          </c:extLst>
        </c:ser>
        <c:ser>
          <c:idx val="3"/>
          <c:order val="3"/>
          <c:tx>
            <c:strRef>
              <c:f>'MS2'!$A$22</c:f>
              <c:strCache>
                <c:ptCount val="1"/>
                <c:pt idx="0">
                  <c:v>CHE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'MS2'!$T$18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'MS2'!$T$22</c:f>
              <c:numCache>
                <c:formatCode>0.000</c:formatCode>
                <c:ptCount val="1"/>
                <c:pt idx="0">
                  <c:v>0.63927296832836722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E-424E-BB20-FAA38E2C6965}"/>
            </c:ext>
          </c:extLst>
        </c:ser>
        <c:ser>
          <c:idx val="4"/>
          <c:order val="4"/>
          <c:tx>
            <c:strRef>
              <c:f>'MS2'!$A$23</c:f>
              <c:strCache>
                <c:ptCount val="1"/>
                <c:pt idx="0">
                  <c:v>DHE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'MS2'!$T$18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'MS2'!$T$23</c:f>
              <c:numCache>
                <c:formatCode>0.000</c:formatCode>
                <c:ptCount val="1"/>
                <c:pt idx="0">
                  <c:v>0.50845327937606299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EE-424E-BB20-FAA38E2C6965}"/>
            </c:ext>
          </c:extLst>
        </c:ser>
        <c:ser>
          <c:idx val="5"/>
          <c:order val="5"/>
          <c:tx>
            <c:strRef>
              <c:f>'MS2'!$A$24</c:f>
              <c:strCache>
                <c:ptCount val="1"/>
                <c:pt idx="0">
                  <c:v>HHE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'MS2'!$T$18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'MS2'!$T$24</c:f>
              <c:numCache>
                <c:formatCode>0.000</c:formatCode>
                <c:ptCount val="1"/>
                <c:pt idx="0">
                  <c:v>0.46957310802311891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EE-424E-BB20-FAA38E2C6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3409096"/>
        <c:axId val="553409752"/>
        <c:axId val="0"/>
      </c:bar3DChart>
      <c:catAx>
        <c:axId val="55340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9752"/>
        <c:crosses val="autoZero"/>
        <c:auto val="1"/>
        <c:lblAlgn val="ctr"/>
        <c:lblOffset val="100"/>
        <c:noMultiLvlLbl val="0"/>
      </c:catAx>
      <c:valAx>
        <c:axId val="55340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9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Tornado</a:t>
            </a:r>
            <a:r>
              <a:rPr lang="en-IN" baseline="0"/>
              <a:t> Diagram for MS3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'MS3'!$J$32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'MS3'!$A$33:$A$41</c:f>
              <c:strCache>
                <c:ptCount val="9"/>
                <c:pt idx="0">
                  <c:v>Time at which Env Materials Exhuasted </c:v>
                </c:pt>
                <c:pt idx="1">
                  <c:v>Time at which Material Exhuasted </c:v>
                </c:pt>
                <c:pt idx="2">
                  <c:v>Time at which Non-Printable Exhuasted </c:v>
                </c:pt>
                <c:pt idx="3">
                  <c:v>Printing Capacity </c:v>
                </c:pt>
                <c:pt idx="4">
                  <c:v>Assembling Capacity </c:v>
                </c:pt>
                <c:pt idx="5">
                  <c:v>Collection Capacity </c:v>
                </c:pt>
                <c:pt idx="6">
                  <c:v>Avg build quality of products in-serv</c:v>
                </c:pt>
                <c:pt idx="7">
                  <c:v>Avg build quality of products in sys</c:v>
                </c:pt>
                <c:pt idx="8">
                  <c:v>Resources wasted</c:v>
                </c:pt>
              </c:strCache>
            </c:strRef>
          </c:cat>
          <c:val>
            <c:numRef>
              <c:f>'MS3'!$J$33:$J$41</c:f>
              <c:numCache>
                <c:formatCode>0.000</c:formatCode>
                <c:ptCount val="9"/>
                <c:pt idx="0">
                  <c:v>1.2302560706960675E-2</c:v>
                </c:pt>
                <c:pt idx="1">
                  <c:v>8.8385853970796013E-4</c:v>
                </c:pt>
                <c:pt idx="2">
                  <c:v>3.4240365875948253E-4</c:v>
                </c:pt>
                <c:pt idx="3">
                  <c:v>-1.7796396384889834E-2</c:v>
                </c:pt>
                <c:pt idx="4">
                  <c:v>-2.2245495481112321E-2</c:v>
                </c:pt>
                <c:pt idx="5">
                  <c:v>-8.4180029889729946E-3</c:v>
                </c:pt>
                <c:pt idx="6">
                  <c:v>-2.5468520278321249E-2</c:v>
                </c:pt>
                <c:pt idx="7">
                  <c:v>-1.8101221106791798E-2</c:v>
                </c:pt>
                <c:pt idx="8">
                  <c:v>2.233350021695979E-2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D-47FC-A44E-75CCCBB9A6D0}"/>
            </c:ext>
          </c:extLst>
        </c:ser>
        <c:ser>
          <c:idx val="1"/>
          <c:order val="1"/>
          <c:tx>
            <c:strRef>
              <c:f>'MS3'!$K$32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'MS3'!$A$33:$A$41</c:f>
              <c:strCache>
                <c:ptCount val="9"/>
                <c:pt idx="0">
                  <c:v>Time at which Env Materials Exhuasted </c:v>
                </c:pt>
                <c:pt idx="1">
                  <c:v>Time at which Material Exhuasted </c:v>
                </c:pt>
                <c:pt idx="2">
                  <c:v>Time at which Non-Printable Exhuasted </c:v>
                </c:pt>
                <c:pt idx="3">
                  <c:v>Printing Capacity </c:v>
                </c:pt>
                <c:pt idx="4">
                  <c:v>Assembling Capacity </c:v>
                </c:pt>
                <c:pt idx="5">
                  <c:v>Collection Capacity </c:v>
                </c:pt>
                <c:pt idx="6">
                  <c:v>Avg build quality of products in-serv</c:v>
                </c:pt>
                <c:pt idx="7">
                  <c:v>Avg build quality of products in sys</c:v>
                </c:pt>
                <c:pt idx="8">
                  <c:v>Resources wasted</c:v>
                </c:pt>
              </c:strCache>
            </c:strRef>
          </c:cat>
          <c:val>
            <c:numRef>
              <c:f>'MS3'!$K$33:$K$41</c:f>
              <c:numCache>
                <c:formatCode>0.000</c:formatCode>
                <c:ptCount val="9"/>
                <c:pt idx="0">
                  <c:v>-1.2302560706960675E-2</c:v>
                </c:pt>
                <c:pt idx="1">
                  <c:v>-8.8385853970796013E-4</c:v>
                </c:pt>
                <c:pt idx="2">
                  <c:v>-3.4240365875937151E-4</c:v>
                </c:pt>
                <c:pt idx="3">
                  <c:v>1.7796396384889945E-2</c:v>
                </c:pt>
                <c:pt idx="4">
                  <c:v>2.2245495481112432E-2</c:v>
                </c:pt>
                <c:pt idx="5">
                  <c:v>8.4180029889731056E-3</c:v>
                </c:pt>
                <c:pt idx="6">
                  <c:v>2.546852027832136E-2</c:v>
                </c:pt>
                <c:pt idx="7">
                  <c:v>1.8101221106791798E-2</c:v>
                </c:pt>
                <c:pt idx="8">
                  <c:v>-2.233350021695979E-2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D-47FC-A44E-75CCCBB9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767264"/>
        <c:axId val="465768576"/>
      </c:barChart>
      <c:catAx>
        <c:axId val="46576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8576"/>
        <c:crosses val="autoZero"/>
        <c:auto val="1"/>
        <c:lblAlgn val="ctr"/>
        <c:lblOffset val="100"/>
        <c:noMultiLvlLbl val="0"/>
      </c:catAx>
      <c:valAx>
        <c:axId val="4657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'MS3'!$A$19</c:f>
              <c:strCache>
                <c:ptCount val="1"/>
                <c:pt idx="0">
                  <c:v>CHO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'MS3'!$T$18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'MS3'!$T$19</c:f>
              <c:numCache>
                <c:formatCode>0.000</c:formatCode>
                <c:ptCount val="1"/>
                <c:pt idx="0">
                  <c:v>0.54784865694935336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F-440C-8689-0A346C42B0BC}"/>
            </c:ext>
          </c:extLst>
        </c:ser>
        <c:ser>
          <c:idx val="1"/>
          <c:order val="1"/>
          <c:tx>
            <c:strRef>
              <c:f>'MS3'!$A$20</c:f>
              <c:strCache>
                <c:ptCount val="1"/>
                <c:pt idx="0">
                  <c:v>DHO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'MS3'!$T$18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'MS3'!$T$20</c:f>
              <c:numCache>
                <c:formatCode>0.000</c:formatCode>
                <c:ptCount val="1"/>
                <c:pt idx="0">
                  <c:v>0.48115384429695485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F-440C-8689-0A346C42B0BC}"/>
            </c:ext>
          </c:extLst>
        </c:ser>
        <c:ser>
          <c:idx val="2"/>
          <c:order val="2"/>
          <c:tx>
            <c:strRef>
              <c:f>'MS3'!$A$21</c:f>
              <c:strCache>
                <c:ptCount val="1"/>
                <c:pt idx="0">
                  <c:v>HHO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'MS3'!$T$18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'MS3'!$T$21</c:f>
              <c:numCache>
                <c:formatCode>0.000</c:formatCode>
                <c:ptCount val="1"/>
                <c:pt idx="0">
                  <c:v>0.51408457713535338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F-440C-8689-0A346C42B0BC}"/>
            </c:ext>
          </c:extLst>
        </c:ser>
        <c:ser>
          <c:idx val="3"/>
          <c:order val="3"/>
          <c:tx>
            <c:strRef>
              <c:f>'MS3'!$A$22</c:f>
              <c:strCache>
                <c:ptCount val="1"/>
                <c:pt idx="0">
                  <c:v>CHE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'MS3'!$T$18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'MS3'!$T$22</c:f>
              <c:numCache>
                <c:formatCode>0.000</c:formatCode>
                <c:ptCount val="1"/>
                <c:pt idx="0">
                  <c:v>0.6070149038122381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F-440C-8689-0A346C42B0BC}"/>
            </c:ext>
          </c:extLst>
        </c:ser>
        <c:ser>
          <c:idx val="4"/>
          <c:order val="4"/>
          <c:tx>
            <c:strRef>
              <c:f>'MS3'!$A$23</c:f>
              <c:strCache>
                <c:ptCount val="1"/>
                <c:pt idx="0">
                  <c:v>DHE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'MS3'!$T$18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'MS3'!$T$23</c:f>
              <c:numCache>
                <c:formatCode>0.000</c:formatCode>
                <c:ptCount val="1"/>
                <c:pt idx="0">
                  <c:v>0.527071396802683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9F-440C-8689-0A346C42B0BC}"/>
            </c:ext>
          </c:extLst>
        </c:ser>
        <c:ser>
          <c:idx val="5"/>
          <c:order val="5"/>
          <c:tx>
            <c:strRef>
              <c:f>'MS3'!$A$24</c:f>
              <c:strCache>
                <c:ptCount val="1"/>
                <c:pt idx="0">
                  <c:v>HHE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'MS3'!$T$18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'MS3'!$T$24</c:f>
              <c:numCache>
                <c:formatCode>0.000</c:formatCode>
                <c:ptCount val="1"/>
                <c:pt idx="0">
                  <c:v>0.47602872021665427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9F-440C-8689-0A346C42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3409096"/>
        <c:axId val="553409752"/>
        <c:axId val="0"/>
      </c:bar3DChart>
      <c:catAx>
        <c:axId val="55340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9752"/>
        <c:crosses val="autoZero"/>
        <c:auto val="1"/>
        <c:lblAlgn val="ctr"/>
        <c:lblOffset val="100"/>
        <c:noMultiLvlLbl val="0"/>
      </c:catAx>
      <c:valAx>
        <c:axId val="55340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9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Tornado</a:t>
            </a:r>
            <a:r>
              <a:rPr lang="en-IN" baseline="0"/>
              <a:t> Diagram for MS4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'MS4'!$J$32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'MS4'!$A$33:$A$41</c:f>
              <c:strCache>
                <c:ptCount val="9"/>
                <c:pt idx="0">
                  <c:v>Time at which Env Materials Exhuasted </c:v>
                </c:pt>
                <c:pt idx="1">
                  <c:v>Time at which Material Exhuasted </c:v>
                </c:pt>
                <c:pt idx="2">
                  <c:v>Time at which Non-Printable Exhuasted </c:v>
                </c:pt>
                <c:pt idx="3">
                  <c:v>Printing Capacity </c:v>
                </c:pt>
                <c:pt idx="4">
                  <c:v>Assembling Capacity </c:v>
                </c:pt>
                <c:pt idx="5">
                  <c:v>Collection Capacity </c:v>
                </c:pt>
                <c:pt idx="6">
                  <c:v>Avg build quality of products in-serv</c:v>
                </c:pt>
                <c:pt idx="7">
                  <c:v>Avg build quality of products in sys</c:v>
                </c:pt>
                <c:pt idx="8">
                  <c:v>Resources wasted</c:v>
                </c:pt>
              </c:strCache>
            </c:strRef>
          </c:cat>
          <c:val>
            <c:numRef>
              <c:f>'MS4'!$J$33:$J$41</c:f>
              <c:numCache>
                <c:formatCode>0.000</c:formatCode>
                <c:ptCount val="9"/>
                <c:pt idx="0">
                  <c:v>1.2302560706960675E-2</c:v>
                </c:pt>
                <c:pt idx="1">
                  <c:v>8.8385853970796013E-4</c:v>
                </c:pt>
                <c:pt idx="2">
                  <c:v>3.4240365875948253E-4</c:v>
                </c:pt>
                <c:pt idx="3">
                  <c:v>-2.2245495481112321E-2</c:v>
                </c:pt>
                <c:pt idx="4">
                  <c:v>-1.7796396384889834E-2</c:v>
                </c:pt>
                <c:pt idx="5">
                  <c:v>-8.4180029889729946E-3</c:v>
                </c:pt>
                <c:pt idx="6">
                  <c:v>-2.5468520278321249E-2</c:v>
                </c:pt>
                <c:pt idx="7">
                  <c:v>-1.8101221106791798E-2</c:v>
                </c:pt>
                <c:pt idx="8">
                  <c:v>2.233350021695979E-2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6-481B-9AB8-80B78ED650D6}"/>
            </c:ext>
          </c:extLst>
        </c:ser>
        <c:ser>
          <c:idx val="1"/>
          <c:order val="1"/>
          <c:tx>
            <c:strRef>
              <c:f>'MS4'!$K$32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'MS4'!$A$33:$A$41</c:f>
              <c:strCache>
                <c:ptCount val="9"/>
                <c:pt idx="0">
                  <c:v>Time at which Env Materials Exhuasted </c:v>
                </c:pt>
                <c:pt idx="1">
                  <c:v>Time at which Material Exhuasted </c:v>
                </c:pt>
                <c:pt idx="2">
                  <c:v>Time at which Non-Printable Exhuasted </c:v>
                </c:pt>
                <c:pt idx="3">
                  <c:v>Printing Capacity </c:v>
                </c:pt>
                <c:pt idx="4">
                  <c:v>Assembling Capacity </c:v>
                </c:pt>
                <c:pt idx="5">
                  <c:v>Collection Capacity </c:v>
                </c:pt>
                <c:pt idx="6">
                  <c:v>Avg build quality of products in-serv</c:v>
                </c:pt>
                <c:pt idx="7">
                  <c:v>Avg build quality of products in sys</c:v>
                </c:pt>
                <c:pt idx="8">
                  <c:v>Resources wasted</c:v>
                </c:pt>
              </c:strCache>
            </c:strRef>
          </c:cat>
          <c:val>
            <c:numRef>
              <c:f>'MS4'!$K$33:$K$41</c:f>
              <c:numCache>
                <c:formatCode>0.000</c:formatCode>
                <c:ptCount val="9"/>
                <c:pt idx="0">
                  <c:v>-1.2302560706960675E-2</c:v>
                </c:pt>
                <c:pt idx="1">
                  <c:v>-8.8385853970796013E-4</c:v>
                </c:pt>
                <c:pt idx="2">
                  <c:v>-3.4240365875937151E-4</c:v>
                </c:pt>
                <c:pt idx="3">
                  <c:v>2.2245495481112432E-2</c:v>
                </c:pt>
                <c:pt idx="4">
                  <c:v>1.7796396384889945E-2</c:v>
                </c:pt>
                <c:pt idx="5">
                  <c:v>8.4180029889731056E-3</c:v>
                </c:pt>
                <c:pt idx="6">
                  <c:v>2.546852027832136E-2</c:v>
                </c:pt>
                <c:pt idx="7">
                  <c:v>1.8101221106791798E-2</c:v>
                </c:pt>
                <c:pt idx="8">
                  <c:v>-2.233350021695979E-2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6-481B-9AB8-80B78ED65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767264"/>
        <c:axId val="465768576"/>
      </c:barChart>
      <c:catAx>
        <c:axId val="46576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8576"/>
        <c:crosses val="autoZero"/>
        <c:auto val="1"/>
        <c:lblAlgn val="ctr"/>
        <c:lblOffset val="100"/>
        <c:noMultiLvlLbl val="0"/>
      </c:catAx>
      <c:valAx>
        <c:axId val="4657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'MS4'!$A$19</c:f>
              <c:strCache>
                <c:ptCount val="1"/>
                <c:pt idx="0">
                  <c:v>CHO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'MS4'!$T$18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'MS4'!$T$19</c:f>
              <c:numCache>
                <c:formatCode>0.000</c:formatCode>
                <c:ptCount val="1"/>
                <c:pt idx="0">
                  <c:v>0.54784865694935336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6-41FC-8A10-CDE08D930C1F}"/>
            </c:ext>
          </c:extLst>
        </c:ser>
        <c:ser>
          <c:idx val="1"/>
          <c:order val="1"/>
          <c:tx>
            <c:strRef>
              <c:f>'MS4'!$A$20</c:f>
              <c:strCache>
                <c:ptCount val="1"/>
                <c:pt idx="0">
                  <c:v>DHO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'MS4'!$T$18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'MS4'!$T$20</c:f>
              <c:numCache>
                <c:formatCode>0.000</c:formatCode>
                <c:ptCount val="1"/>
                <c:pt idx="0">
                  <c:v>0.48115384429695485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6-41FC-8A10-CDE08D930C1F}"/>
            </c:ext>
          </c:extLst>
        </c:ser>
        <c:ser>
          <c:idx val="2"/>
          <c:order val="2"/>
          <c:tx>
            <c:strRef>
              <c:f>'MS4'!$A$21</c:f>
              <c:strCache>
                <c:ptCount val="1"/>
                <c:pt idx="0">
                  <c:v>HHO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'MS4'!$T$18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'MS4'!$T$21</c:f>
              <c:numCache>
                <c:formatCode>0.000</c:formatCode>
                <c:ptCount val="1"/>
                <c:pt idx="0">
                  <c:v>0.51408457713535338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6-41FC-8A10-CDE08D930C1F}"/>
            </c:ext>
          </c:extLst>
        </c:ser>
        <c:ser>
          <c:idx val="3"/>
          <c:order val="3"/>
          <c:tx>
            <c:strRef>
              <c:f>'MS4'!$A$22</c:f>
              <c:strCache>
                <c:ptCount val="1"/>
                <c:pt idx="0">
                  <c:v>CHE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'MS4'!$T$18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'MS4'!$T$22</c:f>
              <c:numCache>
                <c:formatCode>0.000</c:formatCode>
                <c:ptCount val="1"/>
                <c:pt idx="0">
                  <c:v>0.6070149038122381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6-41FC-8A10-CDE08D930C1F}"/>
            </c:ext>
          </c:extLst>
        </c:ser>
        <c:ser>
          <c:idx val="4"/>
          <c:order val="4"/>
          <c:tx>
            <c:strRef>
              <c:f>'MS4'!$A$23</c:f>
              <c:strCache>
                <c:ptCount val="1"/>
                <c:pt idx="0">
                  <c:v>DHE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'MS4'!$T$18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'MS4'!$T$23</c:f>
              <c:numCache>
                <c:formatCode>0.000</c:formatCode>
                <c:ptCount val="1"/>
                <c:pt idx="0">
                  <c:v>0.5266750580229127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6-41FC-8A10-CDE08D930C1F}"/>
            </c:ext>
          </c:extLst>
        </c:ser>
        <c:ser>
          <c:idx val="5"/>
          <c:order val="5"/>
          <c:tx>
            <c:strRef>
              <c:f>'MS4'!$A$24</c:f>
              <c:strCache>
                <c:ptCount val="1"/>
                <c:pt idx="0">
                  <c:v>HHE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'MS4'!$T$18</c:f>
              <c:strCache>
                <c:ptCount val="1"/>
                <c:pt idx="0">
                  <c:v>Vt</c:v>
                </c:pt>
              </c:strCache>
            </c:strRef>
          </c:cat>
          <c:val>
            <c:numRef>
              <c:f>'MS4'!$T$24</c:f>
              <c:numCache>
                <c:formatCode>0.000</c:formatCode>
                <c:ptCount val="1"/>
                <c:pt idx="0">
                  <c:v>0.48247260195214309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C6-41FC-8A10-CDE08D930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3409096"/>
        <c:axId val="553409752"/>
        <c:axId val="0"/>
      </c:bar3DChart>
      <c:catAx>
        <c:axId val="55340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9752"/>
        <c:crosses val="autoZero"/>
        <c:auto val="1"/>
        <c:lblAlgn val="ctr"/>
        <c:lblOffset val="100"/>
        <c:noMultiLvlLbl val="0"/>
      </c:catAx>
      <c:valAx>
        <c:axId val="55340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9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Tornado</a:t>
            </a:r>
            <a:r>
              <a:rPr lang="en-IN" baseline="0"/>
              <a:t> Diagram for MS5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'MS5'!$J$32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'MS5'!$A$33:$A$41</c:f>
              <c:strCache>
                <c:ptCount val="9"/>
                <c:pt idx="0">
                  <c:v>Time at which Env Materials Exhuasted </c:v>
                </c:pt>
                <c:pt idx="1">
                  <c:v>Time at which Material Exhuasted </c:v>
                </c:pt>
                <c:pt idx="2">
                  <c:v>Time at which Non-Printable Exhuasted </c:v>
                </c:pt>
                <c:pt idx="3">
                  <c:v>Printing Capacity </c:v>
                </c:pt>
                <c:pt idx="4">
                  <c:v>Assembling Capacity </c:v>
                </c:pt>
                <c:pt idx="5">
                  <c:v>Collection Capacity </c:v>
                </c:pt>
                <c:pt idx="6">
                  <c:v>Avg build quality of products in-serv</c:v>
                </c:pt>
                <c:pt idx="7">
                  <c:v>Avg build quality of products in sys</c:v>
                </c:pt>
                <c:pt idx="8">
                  <c:v>Resources wasted</c:v>
                </c:pt>
              </c:strCache>
            </c:strRef>
          </c:cat>
          <c:val>
            <c:numRef>
              <c:f>'MS5'!$J$33:$J$41</c:f>
              <c:numCache>
                <c:formatCode>0.000</c:formatCode>
                <c:ptCount val="9"/>
                <c:pt idx="0">
                  <c:v>1.7467757950341056E-2</c:v>
                </c:pt>
                <c:pt idx="1">
                  <c:v>1.2549441861502419E-3</c:v>
                </c:pt>
                <c:pt idx="2">
                  <c:v>4.8616092007058853E-4</c:v>
                </c:pt>
                <c:pt idx="3">
                  <c:v>-1.2634082929731005E-2</c:v>
                </c:pt>
                <c:pt idx="4">
                  <c:v>-1.2634082929731005E-2</c:v>
                </c:pt>
                <c:pt idx="5">
                  <c:v>-5.9761395265228723E-3</c:v>
                </c:pt>
                <c:pt idx="6">
                  <c:v>-3.2143475974675262E-2</c:v>
                </c:pt>
                <c:pt idx="7">
                  <c:v>-2.2845307045721963E-2</c:v>
                </c:pt>
                <c:pt idx="8">
                  <c:v>1.7616755896329606E-2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D-4C0E-A3C2-3AB8AD7AA610}"/>
            </c:ext>
          </c:extLst>
        </c:ser>
        <c:ser>
          <c:idx val="1"/>
          <c:order val="1"/>
          <c:tx>
            <c:strRef>
              <c:f>'MS5'!$K$32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'MS5'!$A$33:$A$41</c:f>
              <c:strCache>
                <c:ptCount val="9"/>
                <c:pt idx="0">
                  <c:v>Time at which Env Materials Exhuasted </c:v>
                </c:pt>
                <c:pt idx="1">
                  <c:v>Time at which Material Exhuasted </c:v>
                </c:pt>
                <c:pt idx="2">
                  <c:v>Time at which Non-Printable Exhuasted </c:v>
                </c:pt>
                <c:pt idx="3">
                  <c:v>Printing Capacity </c:v>
                </c:pt>
                <c:pt idx="4">
                  <c:v>Assembling Capacity </c:v>
                </c:pt>
                <c:pt idx="5">
                  <c:v>Collection Capacity </c:v>
                </c:pt>
                <c:pt idx="6">
                  <c:v>Avg build quality of products in-serv</c:v>
                </c:pt>
                <c:pt idx="7">
                  <c:v>Avg build quality of products in sys</c:v>
                </c:pt>
                <c:pt idx="8">
                  <c:v>Resources wasted</c:v>
                </c:pt>
              </c:strCache>
            </c:strRef>
          </c:cat>
          <c:val>
            <c:numRef>
              <c:f>'MS5'!$K$33:$K$41</c:f>
              <c:numCache>
                <c:formatCode>0.000</c:formatCode>
                <c:ptCount val="9"/>
                <c:pt idx="0">
                  <c:v>-1.7467757950341056E-2</c:v>
                </c:pt>
                <c:pt idx="1">
                  <c:v>-1.2549441861502419E-3</c:v>
                </c:pt>
                <c:pt idx="2">
                  <c:v>-4.8616092007058853E-4</c:v>
                </c:pt>
                <c:pt idx="3">
                  <c:v>1.2634082929731005E-2</c:v>
                </c:pt>
                <c:pt idx="4">
                  <c:v>1.2634082929731005E-2</c:v>
                </c:pt>
                <c:pt idx="5">
                  <c:v>5.9761395265228723E-3</c:v>
                </c:pt>
                <c:pt idx="6">
                  <c:v>3.2143475974675262E-2</c:v>
                </c:pt>
                <c:pt idx="7">
                  <c:v>2.2845307045721963E-2</c:v>
                </c:pt>
                <c:pt idx="8">
                  <c:v>-1.7616755896329606E-2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D-4C0E-A3C2-3AB8AD7A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767264"/>
        <c:axId val="465768576"/>
      </c:barChart>
      <c:catAx>
        <c:axId val="46576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8576"/>
        <c:crosses val="autoZero"/>
        <c:auto val="1"/>
        <c:lblAlgn val="ctr"/>
        <c:lblOffset val="100"/>
        <c:noMultiLvlLbl val="0"/>
      </c:catAx>
      <c:valAx>
        <c:axId val="4657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257735</xdr:colOff>
      <xdr:row>65</xdr:row>
      <xdr:rowOff>24652</xdr:rowOff>
    </xdr:from>
    <xdr:to>
      <xdr:col>6</xdr:col>
      <xdr:colOff>1219199</xdr:colOff>
      <xdr:row>85</xdr:row>
      <xdr:rowOff>107575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AFDC7-C0C1-FDE8-7C86-8A5DE585B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12</xdr:col>
      <xdr:colOff>401171</xdr:colOff>
      <xdr:row>85</xdr:row>
      <xdr:rowOff>78442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89E25-54F9-410A-9B0E-C434C37F6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64</xdr:row>
      <xdr:rowOff>11430</xdr:rowOff>
    </xdr:from>
    <xdr:to>
      <xdr:col>6</xdr:col>
      <xdr:colOff>994409</xdr:colOff>
      <xdr:row>84</xdr:row>
      <xdr:rowOff>116092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03D8C-EF23-40B9-A472-53C64768B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64</xdr:row>
      <xdr:rowOff>0</xdr:rowOff>
    </xdr:from>
    <xdr:to>
      <xdr:col>12</xdr:col>
      <xdr:colOff>435428</xdr:colOff>
      <xdr:row>84</xdr:row>
      <xdr:rowOff>52828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04D61-9874-45C8-8EBF-52D311A4F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6</xdr:col>
      <xdr:colOff>963929</xdr:colOff>
      <xdr:row>84</xdr:row>
      <xdr:rowOff>100852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8C3F9-E16D-494B-AC57-4D38694FA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64</xdr:row>
      <xdr:rowOff>0</xdr:rowOff>
    </xdr:from>
    <xdr:to>
      <xdr:col>12</xdr:col>
      <xdr:colOff>445770</xdr:colOff>
      <xdr:row>84</xdr:row>
      <xdr:rowOff>96371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440C2-536B-49E0-A2A4-C9724B0C3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6</xdr:col>
      <xdr:colOff>963929</xdr:colOff>
      <xdr:row>84</xdr:row>
      <xdr:rowOff>100852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E8746-B91B-48DB-8DE3-AEC814E33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64</xdr:row>
      <xdr:rowOff>0</xdr:rowOff>
    </xdr:from>
    <xdr:to>
      <xdr:col>12</xdr:col>
      <xdr:colOff>445770</xdr:colOff>
      <xdr:row>84</xdr:row>
      <xdr:rowOff>96371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339D0-AF5C-4106-A6C6-1FAF7FDEE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6</xdr:col>
      <xdr:colOff>963929</xdr:colOff>
      <xdr:row>84</xdr:row>
      <xdr:rowOff>100852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C2E84-9F6D-49D5-9AED-F50C29394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64</xdr:row>
      <xdr:rowOff>0</xdr:rowOff>
    </xdr:from>
    <xdr:to>
      <xdr:col>12</xdr:col>
      <xdr:colOff>445770</xdr:colOff>
      <xdr:row>84</xdr:row>
      <xdr:rowOff>96371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AD2F5-8372-4A1A-9D3F-5C3F9913E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6</xdr:col>
      <xdr:colOff>963929</xdr:colOff>
      <xdr:row>84</xdr:row>
      <xdr:rowOff>100852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D5C10-B6E6-40C2-9EB9-EB3E41403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64</xdr:row>
      <xdr:rowOff>0</xdr:rowOff>
    </xdr:from>
    <xdr:to>
      <xdr:col>12</xdr:col>
      <xdr:colOff>445770</xdr:colOff>
      <xdr:row>84</xdr:row>
      <xdr:rowOff>96371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E6671-4E66-4146-A0C1-396B7A8F5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C37D-AF76-49D7-995D-7D4905EE025D}">
  <dimension ref="A1:J26"/>
  <sheetViews>
    <sheetView topLeftCell="A16" zoomScaleNormal="100" workbookViewId="0">
      <selection activeCell="B9" sqref="B9"/>
    </sheetView>
  </sheetViews>
  <sheetFormatPr defaultRowHeight="14.4" x14ac:dyDescent="0.55000000000000004"/>
  <cols>
    <col min="1" max="1" width="18.83984375" bestFit="1" customWidth="1"/>
    <col min="2" max="2" width="20.15625" customWidth="1"/>
    <col min="3" max="3" width="21.15625" customWidth="1"/>
    <col min="4" max="4" width="20" customWidth="1"/>
    <col min="5" max="5" width="16" customWidth="1"/>
    <col min="6" max="6" width="19.83984375" customWidth="1"/>
    <col min="7" max="7" width="16.83984375" customWidth="1"/>
    <col min="8" max="8" width="15.26171875" customWidth="1"/>
    <col min="9" max="9" width="18" customWidth="1"/>
    <col min="10" max="10" width="13.83984375" customWidth="1"/>
  </cols>
  <sheetData>
    <row r="1" spans="1:10" s="10" customFormat="1" x14ac:dyDescent="0.55000000000000004">
      <c r="A1" s="76" t="s">
        <v>74</v>
      </c>
      <c r="B1" s="76"/>
      <c r="C1" s="76"/>
      <c r="D1" s="79" t="s">
        <v>76</v>
      </c>
      <c r="E1" s="79"/>
      <c r="F1" s="79"/>
      <c r="G1" s="79"/>
      <c r="H1" s="79"/>
    </row>
    <row r="2" spans="1:10" s="10" customFormat="1" x14ac:dyDescent="0.55000000000000004">
      <c r="A2" s="76"/>
      <c r="B2" s="76"/>
      <c r="C2" s="76"/>
      <c r="D2" s="79"/>
      <c r="E2" s="79"/>
      <c r="F2" s="79"/>
      <c r="G2" s="79"/>
      <c r="H2" s="79"/>
    </row>
    <row r="3" spans="1:10" s="10" customFormat="1" ht="14.7" thickBot="1" x14ac:dyDescent="0.6"/>
    <row r="4" spans="1:10" ht="18.600000000000001" thickBot="1" x14ac:dyDescent="0.6">
      <c r="A4" s="6" t="s">
        <v>0</v>
      </c>
      <c r="B4" s="1" t="s">
        <v>1</v>
      </c>
      <c r="C4" s="2" t="s">
        <v>1</v>
      </c>
      <c r="D4" s="2" t="s">
        <v>1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</row>
    <row r="5" spans="1:10" ht="43.5" thickBot="1" x14ac:dyDescent="0.6">
      <c r="A5" s="4" t="s">
        <v>3</v>
      </c>
      <c r="B5" s="5" t="s">
        <v>4</v>
      </c>
      <c r="C5" s="5" t="s">
        <v>77</v>
      </c>
      <c r="D5" s="5" t="s">
        <v>5</v>
      </c>
      <c r="E5" s="5" t="s">
        <v>7</v>
      </c>
      <c r="F5" s="5" t="s">
        <v>6</v>
      </c>
      <c r="G5" s="5" t="s">
        <v>8</v>
      </c>
      <c r="H5" s="9" t="s">
        <v>16</v>
      </c>
      <c r="I5" s="9" t="s">
        <v>17</v>
      </c>
      <c r="J5" s="14" t="s">
        <v>9</v>
      </c>
    </row>
    <row r="6" spans="1:10" x14ac:dyDescent="0.55000000000000004">
      <c r="A6" s="7" t="s">
        <v>10</v>
      </c>
      <c r="B6" s="63">
        <v>45</v>
      </c>
      <c r="C6" s="63">
        <v>1696</v>
      </c>
      <c r="D6" s="63">
        <v>1598</v>
      </c>
      <c r="E6" s="63">
        <v>1</v>
      </c>
      <c r="F6" s="63">
        <v>1</v>
      </c>
      <c r="G6" s="63">
        <v>301</v>
      </c>
      <c r="H6" s="63">
        <v>0.77962500000000001</v>
      </c>
      <c r="I6" s="63">
        <v>0.77962500000000001</v>
      </c>
      <c r="J6" s="63">
        <v>0</v>
      </c>
    </row>
    <row r="7" spans="1:10" x14ac:dyDescent="0.55000000000000004">
      <c r="A7" s="8" t="s">
        <v>11</v>
      </c>
      <c r="B7" s="63">
        <v>89.626999999999995</v>
      </c>
      <c r="C7" s="63">
        <v>33.232999999999997</v>
      </c>
      <c r="D7" s="63">
        <v>86.683000000000007</v>
      </c>
      <c r="E7" s="63">
        <v>62.359000000000002</v>
      </c>
      <c r="F7" s="63">
        <v>62.359000000000002</v>
      </c>
      <c r="G7" s="63">
        <v>62.359000000000002</v>
      </c>
      <c r="H7" s="63">
        <v>0.64894299999999905</v>
      </c>
      <c r="I7" s="63">
        <v>0.56833</v>
      </c>
      <c r="J7" s="63">
        <v>33.823</v>
      </c>
    </row>
    <row r="8" spans="1:10" x14ac:dyDescent="0.55000000000000004">
      <c r="A8" s="8" t="s">
        <v>12</v>
      </c>
      <c r="B8" s="63">
        <v>64.340999999999994</v>
      </c>
      <c r="C8" s="63">
        <v>71.978999999999999</v>
      </c>
      <c r="D8" s="63">
        <v>70.981999999999999</v>
      </c>
      <c r="E8" s="63">
        <v>70.263000000000005</v>
      </c>
      <c r="F8" s="63">
        <v>70.263000000000005</v>
      </c>
      <c r="G8" s="63">
        <v>97.813999999999993</v>
      </c>
      <c r="H8" s="63">
        <v>0.64066000000000001</v>
      </c>
      <c r="I8" s="63">
        <v>0.54990899999999898</v>
      </c>
      <c r="J8" s="63">
        <v>65.786000000000001</v>
      </c>
    </row>
    <row r="9" spans="1:10" x14ac:dyDescent="0.55000000000000004">
      <c r="A9" s="8" t="s">
        <v>13</v>
      </c>
      <c r="B9" s="63">
        <v>45</v>
      </c>
      <c r="C9" s="63">
        <v>1096</v>
      </c>
      <c r="D9" s="63">
        <v>998</v>
      </c>
      <c r="E9" s="63">
        <v>1</v>
      </c>
      <c r="F9" s="63">
        <v>1</v>
      </c>
      <c r="G9" s="63">
        <v>302</v>
      </c>
      <c r="H9" s="63">
        <v>0.77820100000000003</v>
      </c>
      <c r="I9" s="63">
        <v>0.77820100000000003</v>
      </c>
      <c r="J9" s="63">
        <v>0</v>
      </c>
    </row>
    <row r="10" spans="1:10" x14ac:dyDescent="0.55000000000000004">
      <c r="A10" s="8" t="s">
        <v>14</v>
      </c>
      <c r="B10" s="63">
        <v>59.045000000000002</v>
      </c>
      <c r="C10" s="63">
        <v>50.542999999999999</v>
      </c>
      <c r="D10" s="63">
        <v>62.725999999999999</v>
      </c>
      <c r="E10" s="63">
        <v>52.963000000000001</v>
      </c>
      <c r="F10" s="63">
        <v>53.814</v>
      </c>
      <c r="G10" s="63">
        <v>106.777</v>
      </c>
      <c r="H10" s="63">
        <v>0.659743999999999</v>
      </c>
      <c r="I10" s="63">
        <v>0.58938599999999997</v>
      </c>
      <c r="J10" s="63">
        <v>45.222999999999999</v>
      </c>
    </row>
    <row r="11" spans="1:10" x14ac:dyDescent="0.55000000000000004">
      <c r="A11" s="8" t="s">
        <v>15</v>
      </c>
      <c r="B11" s="63">
        <v>47.152000000000001</v>
      </c>
      <c r="C11" s="63">
        <v>70.900999999999996</v>
      </c>
      <c r="D11" s="63">
        <v>69.042000000000002</v>
      </c>
      <c r="E11" s="63">
        <v>47.768999999999998</v>
      </c>
      <c r="F11" s="63">
        <v>33.933</v>
      </c>
      <c r="G11" s="63">
        <v>128.345</v>
      </c>
      <c r="H11" s="63">
        <v>0.65783999999999898</v>
      </c>
      <c r="I11" s="63">
        <v>0.58242799999999995</v>
      </c>
      <c r="J11" s="63">
        <v>59.862000000000002</v>
      </c>
    </row>
    <row r="15" spans="1:10" x14ac:dyDescent="0.55000000000000004">
      <c r="A15" s="77" t="s">
        <v>75</v>
      </c>
      <c r="B15" s="78"/>
      <c r="C15" s="78"/>
    </row>
    <row r="16" spans="1:10" x14ac:dyDescent="0.55000000000000004">
      <c r="A16" s="78"/>
      <c r="B16" s="78"/>
      <c r="C16" s="78"/>
    </row>
    <row r="17" spans="1:10" ht="14.7" thickBot="1" x14ac:dyDescent="0.6"/>
    <row r="18" spans="1:10" ht="18.600000000000001" thickBot="1" x14ac:dyDescent="0.6">
      <c r="A18" s="6" t="s">
        <v>0</v>
      </c>
      <c r="B18" s="1" t="s">
        <v>1</v>
      </c>
      <c r="C18" s="2" t="s">
        <v>1</v>
      </c>
      <c r="D18" s="2" t="s">
        <v>1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2" t="s">
        <v>1</v>
      </c>
    </row>
    <row r="19" spans="1:10" ht="43.5" thickBot="1" x14ac:dyDescent="0.6">
      <c r="A19" s="4" t="s">
        <v>3</v>
      </c>
      <c r="B19" s="5" t="s">
        <v>4</v>
      </c>
      <c r="C19" s="5" t="s">
        <v>77</v>
      </c>
      <c r="D19" s="5" t="s">
        <v>5</v>
      </c>
      <c r="E19" s="5" t="s">
        <v>7</v>
      </c>
      <c r="F19" s="5" t="s">
        <v>6</v>
      </c>
      <c r="G19" s="5" t="s">
        <v>8</v>
      </c>
      <c r="H19" s="9" t="s">
        <v>16</v>
      </c>
      <c r="I19" s="9" t="s">
        <v>17</v>
      </c>
      <c r="J19" s="9" t="s">
        <v>9</v>
      </c>
    </row>
    <row r="20" spans="1:10" x14ac:dyDescent="0.55000000000000004">
      <c r="A20" s="7" t="s">
        <v>10</v>
      </c>
      <c r="B20" s="63">
        <v>0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3">
        <v>2.8833077792701899E-2</v>
      </c>
      <c r="I20" s="63">
        <v>2.8833077792701899E-2</v>
      </c>
      <c r="J20" s="63">
        <v>0</v>
      </c>
    </row>
    <row r="21" spans="1:10" x14ac:dyDescent="0.55000000000000004">
      <c r="A21" s="8" t="s">
        <v>11</v>
      </c>
      <c r="B21" s="63">
        <v>6.8079270707022097</v>
      </c>
      <c r="C21" s="63">
        <v>1.86834445432313</v>
      </c>
      <c r="D21" s="63">
        <v>6.5184745914976103</v>
      </c>
      <c r="E21" s="63">
        <v>7.4537318840967099</v>
      </c>
      <c r="F21" s="63">
        <v>7.4537318840967099</v>
      </c>
      <c r="G21" s="63">
        <v>7.4537318840967099</v>
      </c>
      <c r="H21" s="63">
        <v>2.3586346707364401E-2</v>
      </c>
      <c r="I21" s="63">
        <v>3.3145785554124299E-2</v>
      </c>
      <c r="J21" s="63">
        <v>7.8668717416772402</v>
      </c>
    </row>
    <row r="22" spans="1:10" x14ac:dyDescent="0.55000000000000004">
      <c r="A22" s="8" t="s">
        <v>12</v>
      </c>
      <c r="B22" s="63">
        <v>5.6168246367498398</v>
      </c>
      <c r="C22" s="63">
        <v>6.6949651978184299</v>
      </c>
      <c r="D22" s="63">
        <v>6.1611424265309704</v>
      </c>
      <c r="E22" s="63">
        <v>9.5528964717513798</v>
      </c>
      <c r="F22" s="63">
        <v>9.5528964717513798</v>
      </c>
      <c r="G22" s="63">
        <v>12.0207073003213</v>
      </c>
      <c r="H22" s="63">
        <v>1.9907395610676899E-2</v>
      </c>
      <c r="I22" s="63">
        <v>2.6605727184198499E-2</v>
      </c>
      <c r="J22" s="63">
        <v>10.603499610977501</v>
      </c>
    </row>
    <row r="23" spans="1:10" x14ac:dyDescent="0.55000000000000004">
      <c r="A23" s="8" t="s">
        <v>13</v>
      </c>
      <c r="B23" s="63">
        <v>0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2.9257658809275899E-2</v>
      </c>
      <c r="I23" s="63">
        <v>2.9257658809275899E-2</v>
      </c>
      <c r="J23" s="63">
        <v>0</v>
      </c>
    </row>
    <row r="24" spans="1:10" x14ac:dyDescent="0.55000000000000004">
      <c r="A24" s="8" t="s">
        <v>14</v>
      </c>
      <c r="B24" s="63">
        <v>5.0934246828631897</v>
      </c>
      <c r="C24" s="63">
        <v>18.223670074932699</v>
      </c>
      <c r="D24" s="63">
        <v>5.7962853621953396</v>
      </c>
      <c r="E24" s="63">
        <v>7.2881843417959704</v>
      </c>
      <c r="F24" s="63">
        <v>7.1079817107249204</v>
      </c>
      <c r="G24" s="63">
        <v>12.758262851971599</v>
      </c>
      <c r="H24" s="63">
        <v>2.2608946547771701E-2</v>
      </c>
      <c r="I24" s="63">
        <v>3.4373958224213803E-2</v>
      </c>
      <c r="J24" s="63">
        <v>12.758262851971599</v>
      </c>
    </row>
    <row r="25" spans="1:10" x14ac:dyDescent="0.55000000000000004">
      <c r="A25" s="8" t="s">
        <v>15</v>
      </c>
      <c r="B25" s="63">
        <v>3.58732435110069</v>
      </c>
      <c r="C25" s="63">
        <v>5.8843180573452996</v>
      </c>
      <c r="D25" s="63">
        <v>5.6538691176927598</v>
      </c>
      <c r="E25" s="63">
        <v>6.3537106481173602</v>
      </c>
      <c r="F25" s="63">
        <v>4.8254026774974896</v>
      </c>
      <c r="G25" s="63">
        <v>15.6340645706738</v>
      </c>
      <c r="H25" s="63">
        <v>2.1763510746200799E-2</v>
      </c>
      <c r="I25" s="63">
        <v>3.3064041132323703E-2</v>
      </c>
      <c r="J25" s="63">
        <v>15.182060334486801</v>
      </c>
    </row>
    <row r="26" spans="1:10" x14ac:dyDescent="0.55000000000000004">
      <c r="B26" s="13">
        <f>MAX(B20:B25)</f>
        <v>6.8079270707022097</v>
      </c>
      <c r="C26" s="13">
        <f t="shared" ref="C26:J26" si="0">MAX(C20:C25)</f>
        <v>18.223670074932699</v>
      </c>
      <c r="D26" s="13">
        <f t="shared" si="0"/>
        <v>6.5184745914976103</v>
      </c>
      <c r="E26" s="13">
        <f t="shared" si="0"/>
        <v>9.5528964717513798</v>
      </c>
      <c r="F26" s="13">
        <f t="shared" si="0"/>
        <v>9.5528964717513798</v>
      </c>
      <c r="G26" s="13">
        <f t="shared" si="0"/>
        <v>15.6340645706738</v>
      </c>
      <c r="H26" s="13">
        <f t="shared" si="0"/>
        <v>2.9257658809275899E-2</v>
      </c>
      <c r="I26" s="13">
        <f t="shared" si="0"/>
        <v>3.4373958224213803E-2</v>
      </c>
      <c r="J26" s="13">
        <f t="shared" si="0"/>
        <v>15.182060334486801</v>
      </c>
    </row>
  </sheetData>
  <mergeCells count="3">
    <mergeCell ref="A1:C2"/>
    <mergeCell ref="A15:C16"/>
    <mergeCell ref="D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FC9A-20CC-4DF7-BCEB-04E9D7791628}">
  <dimension ref="A1:L21"/>
  <sheetViews>
    <sheetView topLeftCell="B1" workbookViewId="0">
      <selection activeCell="N8" sqref="N8"/>
    </sheetView>
  </sheetViews>
  <sheetFormatPr defaultRowHeight="14.4" x14ac:dyDescent="0.55000000000000004"/>
  <cols>
    <col min="1" max="1" width="23.83984375" customWidth="1"/>
    <col min="2" max="2" width="33.15625" bestFit="1" customWidth="1"/>
    <col min="3" max="3" width="19" customWidth="1"/>
    <col min="4" max="4" width="15.15625" customWidth="1"/>
    <col min="5" max="5" width="15.578125" customWidth="1"/>
    <col min="6" max="6" width="13" customWidth="1"/>
    <col min="7" max="7" width="11.578125" customWidth="1"/>
    <col min="8" max="8" width="12.15625" customWidth="1"/>
    <col min="9" max="9" width="20.26171875" customWidth="1"/>
    <col min="10" max="10" width="16.68359375" customWidth="1"/>
    <col min="11" max="11" width="10.578125" bestFit="1" customWidth="1"/>
  </cols>
  <sheetData>
    <row r="1" spans="1:12" s="10" customFormat="1" x14ac:dyDescent="0.55000000000000004">
      <c r="B1" s="80" t="s">
        <v>72</v>
      </c>
      <c r="C1" s="80"/>
    </row>
    <row r="2" spans="1:12" s="10" customFormat="1" ht="14.7" thickBot="1" x14ac:dyDescent="0.6">
      <c r="B2" s="81"/>
      <c r="C2" s="81"/>
    </row>
    <row r="3" spans="1:12" ht="43.5" thickBot="1" x14ac:dyDescent="0.6">
      <c r="A3" s="31" t="s">
        <v>64</v>
      </c>
      <c r="B3" s="51" t="s">
        <v>71</v>
      </c>
      <c r="C3" s="28" t="s">
        <v>4</v>
      </c>
      <c r="D3" s="5" t="s">
        <v>77</v>
      </c>
      <c r="E3" s="15" t="s">
        <v>5</v>
      </c>
      <c r="F3" s="15" t="s">
        <v>7</v>
      </c>
      <c r="G3" s="15" t="s">
        <v>6</v>
      </c>
      <c r="H3" s="15" t="s">
        <v>8</v>
      </c>
      <c r="I3" s="16" t="s">
        <v>16</v>
      </c>
      <c r="J3" s="16" t="s">
        <v>17</v>
      </c>
      <c r="K3" s="16" t="s">
        <v>9</v>
      </c>
      <c r="L3" s="29" t="s">
        <v>56</v>
      </c>
    </row>
    <row r="4" spans="1:12" x14ac:dyDescent="0.55000000000000004">
      <c r="A4" s="22" t="s">
        <v>58</v>
      </c>
      <c r="B4" s="24" t="s">
        <v>21</v>
      </c>
      <c r="C4" s="63">
        <v>1</v>
      </c>
      <c r="D4" s="63">
        <v>2</v>
      </c>
      <c r="E4" s="63">
        <v>3</v>
      </c>
      <c r="F4" s="63">
        <v>7</v>
      </c>
      <c r="G4" s="63">
        <v>8</v>
      </c>
      <c r="H4" s="63">
        <v>9</v>
      </c>
      <c r="I4" s="63">
        <v>4</v>
      </c>
      <c r="J4" s="63">
        <v>5</v>
      </c>
      <c r="K4" s="63">
        <v>6</v>
      </c>
      <c r="L4" s="46">
        <f>SUM(C4:K4)</f>
        <v>45</v>
      </c>
    </row>
    <row r="5" spans="1:12" x14ac:dyDescent="0.55000000000000004">
      <c r="A5" s="22" t="s">
        <v>59</v>
      </c>
      <c r="B5" s="24" t="s">
        <v>22</v>
      </c>
      <c r="C5" s="63">
        <v>7</v>
      </c>
      <c r="D5" s="63">
        <v>8</v>
      </c>
      <c r="E5" s="63">
        <v>9</v>
      </c>
      <c r="F5" s="63">
        <v>2</v>
      </c>
      <c r="G5" s="63">
        <v>3</v>
      </c>
      <c r="H5" s="63">
        <v>1</v>
      </c>
      <c r="I5" s="63">
        <v>4</v>
      </c>
      <c r="J5" s="63">
        <v>5</v>
      </c>
      <c r="K5" s="63">
        <v>6</v>
      </c>
      <c r="L5" s="46">
        <f t="shared" ref="L5:L9" si="0">SUM(C5:K5)</f>
        <v>45</v>
      </c>
    </row>
    <row r="6" spans="1:12" x14ac:dyDescent="0.55000000000000004">
      <c r="A6" s="22" t="s">
        <v>60</v>
      </c>
      <c r="B6" s="24" t="s">
        <v>23</v>
      </c>
      <c r="C6" s="63">
        <v>7</v>
      </c>
      <c r="D6" s="63">
        <v>8</v>
      </c>
      <c r="E6" s="63">
        <v>9</v>
      </c>
      <c r="F6" s="63">
        <v>2</v>
      </c>
      <c r="G6" s="63">
        <v>1</v>
      </c>
      <c r="H6" s="63">
        <v>3</v>
      </c>
      <c r="I6" s="63">
        <v>4</v>
      </c>
      <c r="J6" s="63">
        <v>5</v>
      </c>
      <c r="K6" s="63">
        <v>6</v>
      </c>
      <c r="L6" s="46">
        <f t="shared" si="0"/>
        <v>45</v>
      </c>
    </row>
    <row r="7" spans="1:12" x14ac:dyDescent="0.55000000000000004">
      <c r="A7" s="22" t="s">
        <v>61</v>
      </c>
      <c r="B7" s="24" t="s">
        <v>24</v>
      </c>
      <c r="C7" s="63">
        <v>7</v>
      </c>
      <c r="D7" s="63">
        <v>8</v>
      </c>
      <c r="E7" s="63">
        <v>9</v>
      </c>
      <c r="F7" s="63">
        <v>1</v>
      </c>
      <c r="G7" s="63">
        <v>2</v>
      </c>
      <c r="H7" s="63">
        <v>3</v>
      </c>
      <c r="I7" s="63">
        <v>4</v>
      </c>
      <c r="J7" s="63">
        <v>5</v>
      </c>
      <c r="K7" s="63">
        <v>6</v>
      </c>
      <c r="L7" s="46">
        <f t="shared" si="0"/>
        <v>45</v>
      </c>
    </row>
    <row r="8" spans="1:12" x14ac:dyDescent="0.55000000000000004">
      <c r="A8" s="22" t="s">
        <v>62</v>
      </c>
      <c r="B8" s="24" t="s">
        <v>25</v>
      </c>
      <c r="C8" s="63">
        <v>3</v>
      </c>
      <c r="D8" s="63">
        <v>4</v>
      </c>
      <c r="E8" s="63">
        <v>5</v>
      </c>
      <c r="F8" s="63">
        <v>6</v>
      </c>
      <c r="G8" s="63">
        <v>7</v>
      </c>
      <c r="H8" s="63">
        <v>8</v>
      </c>
      <c r="I8" s="63">
        <v>1</v>
      </c>
      <c r="J8" s="63">
        <v>2</v>
      </c>
      <c r="K8" s="63">
        <v>9</v>
      </c>
      <c r="L8" s="46">
        <f t="shared" si="0"/>
        <v>45</v>
      </c>
    </row>
    <row r="9" spans="1:12" ht="14.7" thickBot="1" x14ac:dyDescent="0.6">
      <c r="A9" s="25" t="s">
        <v>63</v>
      </c>
      <c r="B9" s="27" t="s">
        <v>26</v>
      </c>
      <c r="C9" s="63">
        <v>2</v>
      </c>
      <c r="D9" s="63">
        <v>3</v>
      </c>
      <c r="E9" s="63">
        <v>4</v>
      </c>
      <c r="F9" s="63">
        <v>5</v>
      </c>
      <c r="G9" s="63">
        <v>6</v>
      </c>
      <c r="H9" s="63">
        <v>7</v>
      </c>
      <c r="I9" s="63">
        <v>8</v>
      </c>
      <c r="J9" s="63">
        <v>9</v>
      </c>
      <c r="K9" s="63">
        <v>1</v>
      </c>
      <c r="L9" s="46">
        <f t="shared" si="0"/>
        <v>45</v>
      </c>
    </row>
    <row r="10" spans="1:12" x14ac:dyDescent="0.55000000000000004"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</row>
    <row r="11" spans="1:12" ht="14.7" thickBot="1" x14ac:dyDescent="0.6"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</row>
    <row r="12" spans="1:12" ht="43.5" thickBot="1" x14ac:dyDescent="0.6">
      <c r="A12" s="31" t="s">
        <v>64</v>
      </c>
      <c r="B12" s="51" t="s">
        <v>71</v>
      </c>
      <c r="C12" s="28" t="s">
        <v>4</v>
      </c>
      <c r="D12" s="5" t="s">
        <v>77</v>
      </c>
      <c r="E12" s="15" t="s">
        <v>5</v>
      </c>
      <c r="F12" s="15" t="s">
        <v>7</v>
      </c>
      <c r="G12" s="15" t="s">
        <v>6</v>
      </c>
      <c r="H12" s="15" t="s">
        <v>8</v>
      </c>
      <c r="I12" s="16" t="s">
        <v>16</v>
      </c>
      <c r="J12" s="16" t="s">
        <v>17</v>
      </c>
      <c r="K12" s="16" t="s">
        <v>9</v>
      </c>
      <c r="L12" s="29" t="s">
        <v>56</v>
      </c>
    </row>
    <row r="13" spans="1:12" x14ac:dyDescent="0.55000000000000004">
      <c r="A13" s="22" t="s">
        <v>58</v>
      </c>
      <c r="B13" s="24" t="s">
        <v>21</v>
      </c>
      <c r="C13" s="13">
        <f>HLOOKUP(C4,$C$20:$K$21,2)</f>
        <v>0.20580000000000001</v>
      </c>
      <c r="D13" s="13">
        <f t="shared" ref="D13:K13" si="1">HLOOKUP(D4,$C$20:$K$21,2)</f>
        <v>0.18079999999999999</v>
      </c>
      <c r="E13" s="13">
        <f t="shared" si="1"/>
        <v>0.1565</v>
      </c>
      <c r="F13" s="13">
        <f t="shared" si="1"/>
        <v>6.4399999999999999E-2</v>
      </c>
      <c r="G13" s="13">
        <f t="shared" si="1"/>
        <v>4.2500000000000003E-2</v>
      </c>
      <c r="H13" s="13">
        <f t="shared" si="1"/>
        <v>2.1100000000000001E-2</v>
      </c>
      <c r="I13" s="13">
        <f t="shared" si="1"/>
        <v>0.13320000000000001</v>
      </c>
      <c r="J13" s="13">
        <f t="shared" si="1"/>
        <v>0.1095</v>
      </c>
      <c r="K13" s="13">
        <f t="shared" si="1"/>
        <v>8.6699999999999999E-2</v>
      </c>
      <c r="L13" s="46">
        <f>SUM(C13:K13)</f>
        <v>1.0005000000000002</v>
      </c>
    </row>
    <row r="14" spans="1:12" x14ac:dyDescent="0.55000000000000004">
      <c r="A14" s="22" t="s">
        <v>59</v>
      </c>
      <c r="B14" s="24" t="s">
        <v>22</v>
      </c>
      <c r="C14" s="13">
        <f t="shared" ref="C14:K18" si="2">HLOOKUP(C5,$C$20:$K$21,2)</f>
        <v>6.4399999999999999E-2</v>
      </c>
      <c r="D14" s="13">
        <f t="shared" si="2"/>
        <v>4.2500000000000003E-2</v>
      </c>
      <c r="E14" s="13">
        <f t="shared" si="2"/>
        <v>2.1100000000000001E-2</v>
      </c>
      <c r="F14" s="13">
        <f t="shared" si="2"/>
        <v>0.18079999999999999</v>
      </c>
      <c r="G14" s="13">
        <f t="shared" si="2"/>
        <v>0.1565</v>
      </c>
      <c r="H14" s="13">
        <f t="shared" si="2"/>
        <v>0.20580000000000001</v>
      </c>
      <c r="I14" s="13">
        <f t="shared" si="2"/>
        <v>0.13320000000000001</v>
      </c>
      <c r="J14" s="13">
        <f t="shared" si="2"/>
        <v>0.1095</v>
      </c>
      <c r="K14" s="13">
        <f t="shared" si="2"/>
        <v>8.6699999999999999E-2</v>
      </c>
      <c r="L14" s="46">
        <f t="shared" ref="L14:L18" si="3">SUM(C14:K14)</f>
        <v>1.0004999999999999</v>
      </c>
    </row>
    <row r="15" spans="1:12" x14ac:dyDescent="0.55000000000000004">
      <c r="A15" s="22" t="s">
        <v>60</v>
      </c>
      <c r="B15" s="24" t="s">
        <v>23</v>
      </c>
      <c r="C15" s="13">
        <f t="shared" si="2"/>
        <v>6.4399999999999999E-2</v>
      </c>
      <c r="D15" s="13">
        <f t="shared" si="2"/>
        <v>4.2500000000000003E-2</v>
      </c>
      <c r="E15" s="13">
        <f t="shared" si="2"/>
        <v>2.1100000000000001E-2</v>
      </c>
      <c r="F15" s="13">
        <f t="shared" si="2"/>
        <v>0.18079999999999999</v>
      </c>
      <c r="G15" s="13">
        <f t="shared" si="2"/>
        <v>0.20580000000000001</v>
      </c>
      <c r="H15" s="13">
        <f t="shared" si="2"/>
        <v>0.1565</v>
      </c>
      <c r="I15" s="13">
        <f t="shared" si="2"/>
        <v>0.13320000000000001</v>
      </c>
      <c r="J15" s="13">
        <f t="shared" si="2"/>
        <v>0.1095</v>
      </c>
      <c r="K15" s="13">
        <f t="shared" si="2"/>
        <v>8.6699999999999999E-2</v>
      </c>
      <c r="L15" s="46">
        <f t="shared" si="3"/>
        <v>1.0004999999999999</v>
      </c>
    </row>
    <row r="16" spans="1:12" x14ac:dyDescent="0.55000000000000004">
      <c r="A16" s="22" t="s">
        <v>61</v>
      </c>
      <c r="B16" s="24" t="s">
        <v>24</v>
      </c>
      <c r="C16" s="13">
        <f t="shared" si="2"/>
        <v>6.4399999999999999E-2</v>
      </c>
      <c r="D16" s="13">
        <f t="shared" si="2"/>
        <v>4.2500000000000003E-2</v>
      </c>
      <c r="E16" s="13">
        <f t="shared" si="2"/>
        <v>2.1100000000000001E-2</v>
      </c>
      <c r="F16" s="13">
        <f t="shared" si="2"/>
        <v>0.20580000000000001</v>
      </c>
      <c r="G16" s="13">
        <f t="shared" si="2"/>
        <v>0.18079999999999999</v>
      </c>
      <c r="H16" s="13">
        <f t="shared" si="2"/>
        <v>0.1565</v>
      </c>
      <c r="I16" s="13">
        <f t="shared" si="2"/>
        <v>0.13320000000000001</v>
      </c>
      <c r="J16" s="13">
        <f t="shared" si="2"/>
        <v>0.1095</v>
      </c>
      <c r="K16" s="13">
        <f t="shared" si="2"/>
        <v>8.6699999999999999E-2</v>
      </c>
      <c r="L16" s="46">
        <f t="shared" si="3"/>
        <v>1.0004999999999999</v>
      </c>
    </row>
    <row r="17" spans="1:12" x14ac:dyDescent="0.55000000000000004">
      <c r="A17" s="22" t="s">
        <v>62</v>
      </c>
      <c r="B17" s="24" t="s">
        <v>25</v>
      </c>
      <c r="C17" s="13">
        <f t="shared" si="2"/>
        <v>0.1565</v>
      </c>
      <c r="D17" s="13">
        <f t="shared" si="2"/>
        <v>0.13320000000000001</v>
      </c>
      <c r="E17" s="13">
        <f t="shared" si="2"/>
        <v>0.1095</v>
      </c>
      <c r="F17" s="13">
        <f t="shared" si="2"/>
        <v>8.6699999999999999E-2</v>
      </c>
      <c r="G17" s="13">
        <f t="shared" si="2"/>
        <v>6.4399999999999999E-2</v>
      </c>
      <c r="H17" s="13">
        <f t="shared" si="2"/>
        <v>4.2500000000000003E-2</v>
      </c>
      <c r="I17" s="13">
        <f t="shared" si="2"/>
        <v>0.20580000000000001</v>
      </c>
      <c r="J17" s="13">
        <f t="shared" si="2"/>
        <v>0.18079999999999999</v>
      </c>
      <c r="K17" s="13">
        <f t="shared" si="2"/>
        <v>2.1100000000000001E-2</v>
      </c>
      <c r="L17" s="46">
        <f t="shared" si="3"/>
        <v>1.0004999999999999</v>
      </c>
    </row>
    <row r="18" spans="1:12" ht="14.7" thickBot="1" x14ac:dyDescent="0.6">
      <c r="A18" s="25" t="s">
        <v>63</v>
      </c>
      <c r="B18" s="27" t="s">
        <v>26</v>
      </c>
      <c r="C18" s="13">
        <f t="shared" si="2"/>
        <v>0.18079999999999999</v>
      </c>
      <c r="D18" s="13">
        <f t="shared" si="2"/>
        <v>0.1565</v>
      </c>
      <c r="E18" s="13">
        <f t="shared" si="2"/>
        <v>0.13320000000000001</v>
      </c>
      <c r="F18" s="13">
        <f t="shared" si="2"/>
        <v>0.1095</v>
      </c>
      <c r="G18" s="13">
        <f t="shared" si="2"/>
        <v>8.6699999999999999E-2</v>
      </c>
      <c r="H18" s="13">
        <f t="shared" si="2"/>
        <v>6.4399999999999999E-2</v>
      </c>
      <c r="I18" s="13">
        <f t="shared" si="2"/>
        <v>4.2500000000000003E-2</v>
      </c>
      <c r="J18" s="13">
        <f t="shared" si="2"/>
        <v>2.1100000000000001E-2</v>
      </c>
      <c r="K18" s="13">
        <f t="shared" si="2"/>
        <v>0.20580000000000001</v>
      </c>
      <c r="L18" s="46">
        <f t="shared" si="3"/>
        <v>1.0005000000000002</v>
      </c>
    </row>
    <row r="19" spans="1:12" s="10" customFormat="1" x14ac:dyDescent="0.55000000000000004">
      <c r="A19" s="22"/>
      <c r="B19" s="23"/>
      <c r="C19" s="13"/>
      <c r="D19" s="13"/>
      <c r="E19" s="13"/>
      <c r="F19" s="13"/>
      <c r="G19" s="13"/>
      <c r="H19" s="13"/>
      <c r="I19" s="13"/>
      <c r="J19" s="13"/>
      <c r="K19" s="13"/>
      <c r="L19" s="46"/>
    </row>
    <row r="20" spans="1:12" x14ac:dyDescent="0.55000000000000004">
      <c r="A20" s="32" t="s">
        <v>65</v>
      </c>
      <c r="B20" s="46" t="s">
        <v>72</v>
      </c>
      <c r="C20" s="46">
        <v>1</v>
      </c>
      <c r="D20" s="46">
        <v>2</v>
      </c>
      <c r="E20" s="46">
        <v>3</v>
      </c>
      <c r="F20" s="46">
        <v>4</v>
      </c>
      <c r="G20" s="46">
        <v>5</v>
      </c>
      <c r="H20" s="46">
        <v>6</v>
      </c>
      <c r="I20" s="46">
        <v>7</v>
      </c>
      <c r="J20" s="46">
        <v>8</v>
      </c>
      <c r="K20" s="46">
        <v>9</v>
      </c>
      <c r="L20" s="46"/>
    </row>
    <row r="21" spans="1:12" x14ac:dyDescent="0.55000000000000004">
      <c r="B21" s="46" t="s">
        <v>65</v>
      </c>
      <c r="C21" s="46">
        <v>0.20580000000000001</v>
      </c>
      <c r="D21" s="46">
        <v>0.18079999999999999</v>
      </c>
      <c r="E21" s="46">
        <v>0.1565</v>
      </c>
      <c r="F21" s="46">
        <v>0.13320000000000001</v>
      </c>
      <c r="G21" s="46">
        <v>0.1095</v>
      </c>
      <c r="H21" s="46">
        <v>8.6699999999999999E-2</v>
      </c>
      <c r="I21" s="46">
        <v>6.4399999999999999E-2</v>
      </c>
      <c r="J21" s="46">
        <v>4.2500000000000003E-2</v>
      </c>
      <c r="K21" s="46">
        <v>2.1100000000000001E-2</v>
      </c>
      <c r="L21" s="46"/>
    </row>
  </sheetData>
  <mergeCells count="1">
    <mergeCell ref="B1:C2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opLeftCell="F32" zoomScaleNormal="100" workbookViewId="0">
      <selection activeCell="K43" sqref="K43"/>
    </sheetView>
  </sheetViews>
  <sheetFormatPr defaultColWidth="9.15625" defaultRowHeight="14.4" x14ac:dyDescent="0.55000000000000004"/>
  <cols>
    <col min="1" max="1" width="20.578125" style="46" customWidth="1"/>
    <col min="2" max="2" width="19.26171875" style="46" customWidth="1"/>
    <col min="3" max="10" width="18.68359375" style="46" customWidth="1"/>
    <col min="11" max="11" width="9.68359375" style="46" customWidth="1"/>
    <col min="12" max="12" width="9.15625" style="46"/>
    <col min="13" max="13" width="9.15625" style="46" customWidth="1"/>
    <col min="14" max="16384" width="9.15625" style="46"/>
  </cols>
  <sheetData>
    <row r="1" spans="1:21" ht="18.600000000000001" thickBot="1" x14ac:dyDescent="0.6">
      <c r="A1" s="6" t="s">
        <v>0</v>
      </c>
      <c r="B1" s="1" t="s">
        <v>1</v>
      </c>
      <c r="C1" s="2" t="s">
        <v>1</v>
      </c>
      <c r="D1" s="2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1</v>
      </c>
    </row>
    <row r="2" spans="1:21" ht="29.1" thickBot="1" x14ac:dyDescent="0.6">
      <c r="A2" s="4" t="s">
        <v>3</v>
      </c>
      <c r="B2" s="5" t="s">
        <v>4</v>
      </c>
      <c r="C2" s="5" t="s">
        <v>77</v>
      </c>
      <c r="D2" s="5" t="s">
        <v>5</v>
      </c>
      <c r="E2" s="5" t="s">
        <v>7</v>
      </c>
      <c r="F2" s="5" t="s">
        <v>6</v>
      </c>
      <c r="G2" s="5" t="s">
        <v>8</v>
      </c>
      <c r="H2" s="9" t="s">
        <v>16</v>
      </c>
      <c r="I2" s="9" t="s">
        <v>17</v>
      </c>
      <c r="J2" s="14" t="s">
        <v>9</v>
      </c>
    </row>
    <row r="3" spans="1:21" x14ac:dyDescent="0.55000000000000004">
      <c r="A3" s="7" t="s">
        <v>10</v>
      </c>
      <c r="B3" s="46">
        <f>Start!B6</f>
        <v>45</v>
      </c>
      <c r="C3" s="46">
        <f>Start!C6</f>
        <v>1696</v>
      </c>
      <c r="D3" s="46">
        <f>Start!D6</f>
        <v>1598</v>
      </c>
      <c r="E3" s="46">
        <f>Start!E6</f>
        <v>1</v>
      </c>
      <c r="F3" s="46">
        <f>Start!F6</f>
        <v>1</v>
      </c>
      <c r="G3" s="46">
        <f>Start!G6</f>
        <v>301</v>
      </c>
      <c r="H3" s="46">
        <f>Start!H6</f>
        <v>0.77962500000000001</v>
      </c>
      <c r="I3" s="46">
        <f>Start!I6</f>
        <v>0.77962500000000001</v>
      </c>
      <c r="J3" s="46">
        <f>Start!J6</f>
        <v>0</v>
      </c>
    </row>
    <row r="4" spans="1:21" x14ac:dyDescent="0.55000000000000004">
      <c r="A4" s="8" t="s">
        <v>11</v>
      </c>
      <c r="B4" s="46">
        <f>Start!B7</f>
        <v>89.626999999999995</v>
      </c>
      <c r="C4" s="46">
        <f>Start!C7</f>
        <v>33.232999999999997</v>
      </c>
      <c r="D4" s="46">
        <f>Start!D7</f>
        <v>86.683000000000007</v>
      </c>
      <c r="E4" s="46">
        <f>Start!E7</f>
        <v>62.359000000000002</v>
      </c>
      <c r="F4" s="46">
        <f>Start!F7</f>
        <v>62.359000000000002</v>
      </c>
      <c r="G4" s="46">
        <f>Start!G7</f>
        <v>62.359000000000002</v>
      </c>
      <c r="H4" s="46">
        <f>Start!H7</f>
        <v>0.64894299999999905</v>
      </c>
      <c r="I4" s="46">
        <f>Start!I7</f>
        <v>0.56833</v>
      </c>
      <c r="J4" s="46">
        <f>Start!J7</f>
        <v>33.823</v>
      </c>
    </row>
    <row r="5" spans="1:21" x14ac:dyDescent="0.55000000000000004">
      <c r="A5" s="8" t="s">
        <v>12</v>
      </c>
      <c r="B5" s="46">
        <f>Start!B8</f>
        <v>64.340999999999994</v>
      </c>
      <c r="C5" s="46">
        <f>Start!C8</f>
        <v>71.978999999999999</v>
      </c>
      <c r="D5" s="46">
        <f>Start!D8</f>
        <v>70.981999999999999</v>
      </c>
      <c r="E5" s="46">
        <f>Start!E8</f>
        <v>70.263000000000005</v>
      </c>
      <c r="F5" s="46">
        <f>Start!F8</f>
        <v>70.263000000000005</v>
      </c>
      <c r="G5" s="46">
        <f>Start!G8</f>
        <v>97.813999999999993</v>
      </c>
      <c r="H5" s="46">
        <f>Start!H8</f>
        <v>0.64066000000000001</v>
      </c>
      <c r="I5" s="46">
        <f>Start!I8</f>
        <v>0.54990899999999898</v>
      </c>
      <c r="J5" s="46">
        <f>Start!J8</f>
        <v>65.786000000000001</v>
      </c>
    </row>
    <row r="6" spans="1:21" x14ac:dyDescent="0.55000000000000004">
      <c r="A6" s="8" t="s">
        <v>13</v>
      </c>
      <c r="B6" s="46">
        <f>Start!B9</f>
        <v>45</v>
      </c>
      <c r="C6" s="46">
        <f>Start!C9</f>
        <v>1096</v>
      </c>
      <c r="D6" s="46">
        <f>Start!D9</f>
        <v>998</v>
      </c>
      <c r="E6" s="46">
        <f>Start!E9</f>
        <v>1</v>
      </c>
      <c r="F6" s="46">
        <f>Start!F9</f>
        <v>1</v>
      </c>
      <c r="G6" s="46">
        <f>Start!G9</f>
        <v>302</v>
      </c>
      <c r="H6" s="46">
        <f>Start!H9</f>
        <v>0.77820100000000003</v>
      </c>
      <c r="I6" s="46">
        <f>Start!I9</f>
        <v>0.77820100000000003</v>
      </c>
      <c r="J6" s="46">
        <f>Start!J9</f>
        <v>0</v>
      </c>
    </row>
    <row r="7" spans="1:21" x14ac:dyDescent="0.55000000000000004">
      <c r="A7" s="8" t="s">
        <v>14</v>
      </c>
      <c r="B7" s="46">
        <f>Start!B10</f>
        <v>59.045000000000002</v>
      </c>
      <c r="C7" s="46">
        <f>Start!C10</f>
        <v>50.542999999999999</v>
      </c>
      <c r="D7" s="46">
        <f>Start!D10</f>
        <v>62.725999999999999</v>
      </c>
      <c r="E7" s="46">
        <f>Start!E10</f>
        <v>52.963000000000001</v>
      </c>
      <c r="F7" s="46">
        <f>Start!F10</f>
        <v>53.814</v>
      </c>
      <c r="G7" s="46">
        <f>Start!G10</f>
        <v>106.777</v>
      </c>
      <c r="H7" s="46">
        <f>Start!H10</f>
        <v>0.659743999999999</v>
      </c>
      <c r="I7" s="46">
        <f>Start!I10</f>
        <v>0.58938599999999997</v>
      </c>
      <c r="J7" s="46">
        <f>Start!J10</f>
        <v>45.222999999999999</v>
      </c>
    </row>
    <row r="8" spans="1:21" x14ac:dyDescent="0.55000000000000004">
      <c r="A8" s="8" t="s">
        <v>15</v>
      </c>
      <c r="B8" s="46">
        <f>Start!B11</f>
        <v>47.152000000000001</v>
      </c>
      <c r="C8" s="46">
        <f>Start!C11</f>
        <v>70.900999999999996</v>
      </c>
      <c r="D8" s="46">
        <f>Start!D11</f>
        <v>69.042000000000002</v>
      </c>
      <c r="E8" s="46">
        <f>Start!E11</f>
        <v>47.768999999999998</v>
      </c>
      <c r="F8" s="46">
        <f>Start!F11</f>
        <v>33.933</v>
      </c>
      <c r="G8" s="46">
        <f>Start!G11</f>
        <v>128.345</v>
      </c>
      <c r="H8" s="46">
        <f>Start!H11</f>
        <v>0.65783999999999898</v>
      </c>
      <c r="I8" s="46">
        <f>Start!I11</f>
        <v>0.58242799999999995</v>
      </c>
      <c r="J8" s="46">
        <f>Start!J11</f>
        <v>59.862000000000002</v>
      </c>
    </row>
    <row r="10" spans="1:21" ht="14.7" thickBot="1" x14ac:dyDescent="0.6"/>
    <row r="11" spans="1:21" ht="29.1" thickBot="1" x14ac:dyDescent="0.6">
      <c r="A11" s="42" t="s">
        <v>18</v>
      </c>
      <c r="B11" s="15" t="s">
        <v>4</v>
      </c>
      <c r="C11" s="5" t="s">
        <v>77</v>
      </c>
      <c r="D11" s="15" t="s">
        <v>5</v>
      </c>
      <c r="E11" s="15" t="s">
        <v>7</v>
      </c>
      <c r="F11" s="15" t="s">
        <v>6</v>
      </c>
      <c r="G11" s="15" t="s">
        <v>8</v>
      </c>
      <c r="H11" s="16" t="s">
        <v>16</v>
      </c>
      <c r="I11" s="16" t="s">
        <v>17</v>
      </c>
      <c r="J11" s="17" t="s">
        <v>9</v>
      </c>
    </row>
    <row r="12" spans="1:21" x14ac:dyDescent="0.55000000000000004">
      <c r="A12" s="11" t="s">
        <v>19</v>
      </c>
      <c r="B12" s="46">
        <f t="shared" ref="B12:J12" si="0">MIN(B3:B8)</f>
        <v>45</v>
      </c>
      <c r="C12" s="46">
        <f t="shared" si="0"/>
        <v>33.232999999999997</v>
      </c>
      <c r="D12" s="46">
        <f t="shared" si="0"/>
        <v>62.725999999999999</v>
      </c>
      <c r="E12" s="46">
        <f t="shared" si="0"/>
        <v>1</v>
      </c>
      <c r="F12" s="46">
        <f t="shared" si="0"/>
        <v>1</v>
      </c>
      <c r="G12" s="46">
        <f t="shared" si="0"/>
        <v>62.359000000000002</v>
      </c>
      <c r="H12" s="46">
        <f t="shared" si="0"/>
        <v>0.64066000000000001</v>
      </c>
      <c r="I12" s="46">
        <f t="shared" si="0"/>
        <v>0.54990899999999898</v>
      </c>
      <c r="J12" s="46">
        <f t="shared" si="0"/>
        <v>0</v>
      </c>
    </row>
    <row r="13" spans="1:21" ht="14.7" thickBot="1" x14ac:dyDescent="0.6">
      <c r="A13" s="12" t="s">
        <v>20</v>
      </c>
      <c r="B13" s="46">
        <f t="shared" ref="B13:J13" si="1">MAX(B3:B8)</f>
        <v>89.626999999999995</v>
      </c>
      <c r="C13" s="46">
        <f t="shared" si="1"/>
        <v>1696</v>
      </c>
      <c r="D13" s="46">
        <f t="shared" si="1"/>
        <v>1598</v>
      </c>
      <c r="E13" s="46">
        <f t="shared" si="1"/>
        <v>70.263000000000005</v>
      </c>
      <c r="F13" s="46">
        <f t="shared" si="1"/>
        <v>70.263000000000005</v>
      </c>
      <c r="G13" s="46">
        <f t="shared" si="1"/>
        <v>302</v>
      </c>
      <c r="H13" s="46">
        <f t="shared" si="1"/>
        <v>0.77962500000000001</v>
      </c>
      <c r="I13" s="46">
        <f t="shared" si="1"/>
        <v>0.77962500000000001</v>
      </c>
      <c r="J13" s="46">
        <f t="shared" si="1"/>
        <v>65.786000000000001</v>
      </c>
    </row>
    <row r="14" spans="1:21" ht="14.7" thickBot="1" x14ac:dyDescent="0.6"/>
    <row r="15" spans="1:21" x14ac:dyDescent="0.55000000000000004">
      <c r="K15" s="19" t="s">
        <v>35</v>
      </c>
      <c r="L15" s="20" t="s">
        <v>36</v>
      </c>
      <c r="M15" s="20" t="s">
        <v>37</v>
      </c>
      <c r="N15" s="20" t="s">
        <v>38</v>
      </c>
      <c r="O15" s="20" t="s">
        <v>39</v>
      </c>
      <c r="P15" s="20" t="s">
        <v>40</v>
      </c>
      <c r="Q15" s="20" t="s">
        <v>41</v>
      </c>
      <c r="R15" s="20" t="s">
        <v>42</v>
      </c>
      <c r="S15" s="20" t="s">
        <v>53</v>
      </c>
      <c r="T15" s="21"/>
      <c r="U15" s="23"/>
    </row>
    <row r="16" spans="1:21" ht="14.7" thickBot="1" x14ac:dyDescent="0.6">
      <c r="K16" s="22">
        <v>0.20580000000000001</v>
      </c>
      <c r="L16" s="23">
        <v>0.18079999999999999</v>
      </c>
      <c r="M16" s="23">
        <v>0.1565</v>
      </c>
      <c r="N16" s="23">
        <v>6.4399999999999999E-2</v>
      </c>
      <c r="O16" s="23">
        <v>4.2500000000000003E-2</v>
      </c>
      <c r="P16" s="23">
        <v>2.1100000000000001E-2</v>
      </c>
      <c r="Q16" s="23">
        <v>0.13320000000000001</v>
      </c>
      <c r="R16" s="23">
        <v>0.1095</v>
      </c>
      <c r="S16" s="23">
        <v>8.6699999999999999E-2</v>
      </c>
      <c r="T16" s="24"/>
      <c r="U16" s="23"/>
    </row>
    <row r="17" spans="1:21" ht="18.600000000000001" thickBot="1" x14ac:dyDescent="0.6">
      <c r="A17" s="41" t="s">
        <v>0</v>
      </c>
      <c r="B17" s="39" t="s">
        <v>1</v>
      </c>
      <c r="C17" s="2" t="s">
        <v>1</v>
      </c>
      <c r="D17" s="2" t="s">
        <v>1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18" t="s">
        <v>1</v>
      </c>
      <c r="K17" s="22" t="s">
        <v>27</v>
      </c>
      <c r="L17" s="23" t="s">
        <v>28</v>
      </c>
      <c r="M17" s="23" t="s">
        <v>29</v>
      </c>
      <c r="N17" s="23" t="s">
        <v>30</v>
      </c>
      <c r="O17" s="23" t="s">
        <v>31</v>
      </c>
      <c r="P17" s="23" t="s">
        <v>32</v>
      </c>
      <c r="Q17" s="23" t="s">
        <v>33</v>
      </c>
      <c r="R17" s="23" t="s">
        <v>34</v>
      </c>
      <c r="S17" s="23" t="s">
        <v>52</v>
      </c>
      <c r="T17" s="24" t="s">
        <v>54</v>
      </c>
      <c r="U17" s="23"/>
    </row>
    <row r="18" spans="1:21" ht="29.1" thickBot="1" x14ac:dyDescent="0.6">
      <c r="A18" s="42" t="s">
        <v>3</v>
      </c>
      <c r="B18" s="40" t="s">
        <v>4</v>
      </c>
      <c r="C18" s="5" t="s">
        <v>77</v>
      </c>
      <c r="D18" s="5" t="s">
        <v>5</v>
      </c>
      <c r="E18" s="5" t="s">
        <v>7</v>
      </c>
      <c r="F18" s="5" t="s">
        <v>6</v>
      </c>
      <c r="G18" s="5" t="s">
        <v>8</v>
      </c>
      <c r="H18" s="9" t="s">
        <v>16</v>
      </c>
      <c r="I18" s="9" t="s">
        <v>17</v>
      </c>
      <c r="J18" s="9" t="s">
        <v>9</v>
      </c>
      <c r="K18" s="25" t="s">
        <v>43</v>
      </c>
      <c r="L18" s="26" t="s">
        <v>44</v>
      </c>
      <c r="M18" s="26" t="s">
        <v>45</v>
      </c>
      <c r="N18" s="26" t="s">
        <v>46</v>
      </c>
      <c r="O18" s="26" t="s">
        <v>47</v>
      </c>
      <c r="P18" s="26" t="s">
        <v>48</v>
      </c>
      <c r="Q18" s="26" t="s">
        <v>49</v>
      </c>
      <c r="R18" s="26" t="s">
        <v>50</v>
      </c>
      <c r="S18" s="26" t="s">
        <v>51</v>
      </c>
      <c r="T18" s="27" t="s">
        <v>55</v>
      </c>
      <c r="U18" s="30" t="s">
        <v>57</v>
      </c>
    </row>
    <row r="19" spans="1:21" x14ac:dyDescent="0.55000000000000004">
      <c r="A19" s="34" t="s">
        <v>10</v>
      </c>
      <c r="B19" s="13">
        <f>B3</f>
        <v>45</v>
      </c>
      <c r="C19" s="13">
        <f t="shared" ref="C19:J19" si="2">C3</f>
        <v>1696</v>
      </c>
      <c r="D19" s="13">
        <f t="shared" si="2"/>
        <v>1598</v>
      </c>
      <c r="E19" s="13">
        <f t="shared" si="2"/>
        <v>1</v>
      </c>
      <c r="F19" s="13">
        <f t="shared" si="2"/>
        <v>1</v>
      </c>
      <c r="G19" s="13">
        <f t="shared" si="2"/>
        <v>301</v>
      </c>
      <c r="H19" s="13">
        <f t="shared" si="2"/>
        <v>0.77962500000000001</v>
      </c>
      <c r="I19" s="13">
        <f t="shared" si="2"/>
        <v>0.77962500000000001</v>
      </c>
      <c r="J19" s="13">
        <f t="shared" si="2"/>
        <v>0</v>
      </c>
      <c r="K19" s="13">
        <f>(B$26-B19)/(B$26-B$25)</f>
        <v>1</v>
      </c>
      <c r="L19" s="13">
        <f t="shared" ref="L19:M19" si="3">(C$26-C19)/(C$26-C$25)</f>
        <v>0</v>
      </c>
      <c r="M19" s="13">
        <f t="shared" si="3"/>
        <v>0</v>
      </c>
      <c r="N19" s="13">
        <f>(E19-E$25)/(E$26-E$25)</f>
        <v>0</v>
      </c>
      <c r="O19" s="13">
        <f t="shared" ref="O19:S24" si="4">(F19-F$25)/(F$26-F$25)</f>
        <v>0</v>
      </c>
      <c r="P19" s="13">
        <f t="shared" si="4"/>
        <v>0.99582709135748892</v>
      </c>
      <c r="Q19" s="13">
        <f t="shared" si="4"/>
        <v>1</v>
      </c>
      <c r="R19" s="13">
        <f t="shared" si="4"/>
        <v>1</v>
      </c>
      <c r="S19" s="13">
        <f>(J$26-J19)/(J$26-J$25)</f>
        <v>1</v>
      </c>
      <c r="T19" s="13">
        <f>SUMPRODUCT(K$16:S$16,K19:S19)</f>
        <v>0.55621195162764303</v>
      </c>
      <c r="U19" s="13">
        <f>MAX($T$19:$T$26)-T19</f>
        <v>0.12444670845475558</v>
      </c>
    </row>
    <row r="20" spans="1:21" x14ac:dyDescent="0.55000000000000004">
      <c r="A20" s="35" t="s">
        <v>11</v>
      </c>
      <c r="B20" s="13">
        <f t="shared" ref="B20:J20" si="5">B4</f>
        <v>89.626999999999995</v>
      </c>
      <c r="C20" s="13">
        <f t="shared" si="5"/>
        <v>33.232999999999997</v>
      </c>
      <c r="D20" s="13">
        <f t="shared" si="5"/>
        <v>86.683000000000007</v>
      </c>
      <c r="E20" s="13">
        <f t="shared" si="5"/>
        <v>62.359000000000002</v>
      </c>
      <c r="F20" s="13">
        <f t="shared" si="5"/>
        <v>62.359000000000002</v>
      </c>
      <c r="G20" s="13">
        <f t="shared" si="5"/>
        <v>62.359000000000002</v>
      </c>
      <c r="H20" s="13">
        <f t="shared" si="5"/>
        <v>0.64894299999999905</v>
      </c>
      <c r="I20" s="13">
        <f t="shared" si="5"/>
        <v>0.56833</v>
      </c>
      <c r="J20" s="13">
        <f t="shared" si="5"/>
        <v>33.823</v>
      </c>
      <c r="K20" s="13">
        <f t="shared" ref="K20:K24" si="6">(B$26-B20)/(B$26-B$25)</f>
        <v>0</v>
      </c>
      <c r="L20" s="13">
        <f t="shared" ref="L20:L24" si="7">(C$26-C20)/(C$26-C$25)</f>
        <v>1</v>
      </c>
      <c r="M20" s="13">
        <f t="shared" ref="M20:M24" si="8">(D$26-D20)/(D$26-D$25)</f>
        <v>0.98439561928359376</v>
      </c>
      <c r="N20" s="13">
        <f t="shared" ref="N20:N24" si="9">(E20-E$25)/(E$26-E$25)</f>
        <v>0.88588423833792929</v>
      </c>
      <c r="O20" s="13">
        <f t="shared" si="4"/>
        <v>0.88588423833792929</v>
      </c>
      <c r="P20" s="13">
        <f t="shared" si="4"/>
        <v>0</v>
      </c>
      <c r="Q20" s="13">
        <f t="shared" si="4"/>
        <v>5.9604936494793946E-2</v>
      </c>
      <c r="R20" s="13">
        <f t="shared" si="4"/>
        <v>8.0190321962775507E-2</v>
      </c>
      <c r="S20" s="13">
        <f t="shared" ref="S20:S24" si="10">(J$26-J20)/(J$26-J$25)</f>
        <v>0.48586325357978905</v>
      </c>
      <c r="T20" s="13">
        <f t="shared" ref="T20:T24" si="11">SUMPRODUCT(K$16:S$16,K20:S20)</f>
        <v>0.48840350137760519</v>
      </c>
      <c r="U20" s="13">
        <f t="shared" ref="U20:U24" si="12">MAX($T$19:$T$26)-T20</f>
        <v>0.19225515870479343</v>
      </c>
    </row>
    <row r="21" spans="1:21" x14ac:dyDescent="0.55000000000000004">
      <c r="A21" s="35" t="s">
        <v>12</v>
      </c>
      <c r="B21" s="13">
        <f t="shared" ref="B21:J21" si="13">B5</f>
        <v>64.340999999999994</v>
      </c>
      <c r="C21" s="13">
        <f t="shared" si="13"/>
        <v>71.978999999999999</v>
      </c>
      <c r="D21" s="13">
        <f t="shared" si="13"/>
        <v>70.981999999999999</v>
      </c>
      <c r="E21" s="13">
        <f t="shared" si="13"/>
        <v>70.263000000000005</v>
      </c>
      <c r="F21" s="13">
        <f t="shared" si="13"/>
        <v>70.263000000000005</v>
      </c>
      <c r="G21" s="13">
        <f t="shared" si="13"/>
        <v>97.813999999999993</v>
      </c>
      <c r="H21" s="13">
        <f t="shared" si="13"/>
        <v>0.64066000000000001</v>
      </c>
      <c r="I21" s="13">
        <f t="shared" si="13"/>
        <v>0.54990899999999898</v>
      </c>
      <c r="J21" s="13">
        <f t="shared" si="13"/>
        <v>65.786000000000001</v>
      </c>
      <c r="K21" s="13">
        <f t="shared" si="6"/>
        <v>0.56660765904049126</v>
      </c>
      <c r="L21" s="13">
        <f t="shared" si="7"/>
        <v>0.97669787769422889</v>
      </c>
      <c r="M21" s="13">
        <f t="shared" si="8"/>
        <v>0.99462245827129236</v>
      </c>
      <c r="N21" s="13">
        <f t="shared" si="9"/>
        <v>1</v>
      </c>
      <c r="O21" s="13">
        <f t="shared" si="4"/>
        <v>1</v>
      </c>
      <c r="P21" s="13">
        <f t="shared" si="4"/>
        <v>0.14795047592023064</v>
      </c>
      <c r="Q21" s="13">
        <f t="shared" si="4"/>
        <v>0</v>
      </c>
      <c r="R21" s="13">
        <f t="shared" si="4"/>
        <v>0</v>
      </c>
      <c r="S21" s="13">
        <f t="shared" si="10"/>
        <v>0</v>
      </c>
      <c r="T21" s="13">
        <f t="shared" si="11"/>
        <v>0.55887500227902387</v>
      </c>
      <c r="U21" s="13">
        <f t="shared" si="12"/>
        <v>0.12178365780337475</v>
      </c>
    </row>
    <row r="22" spans="1:21" x14ac:dyDescent="0.55000000000000004">
      <c r="A22" s="88" t="s">
        <v>13</v>
      </c>
      <c r="B22" s="45">
        <f t="shared" ref="B22:J22" si="14">B6</f>
        <v>45</v>
      </c>
      <c r="C22" s="45">
        <f t="shared" si="14"/>
        <v>1096</v>
      </c>
      <c r="D22" s="45">
        <f t="shared" si="14"/>
        <v>998</v>
      </c>
      <c r="E22" s="45">
        <f t="shared" si="14"/>
        <v>1</v>
      </c>
      <c r="F22" s="45">
        <f t="shared" si="14"/>
        <v>1</v>
      </c>
      <c r="G22" s="45">
        <f t="shared" si="14"/>
        <v>302</v>
      </c>
      <c r="H22" s="45">
        <f t="shared" si="14"/>
        <v>0.77820100000000003</v>
      </c>
      <c r="I22" s="45">
        <f t="shared" si="14"/>
        <v>0.77820100000000003</v>
      </c>
      <c r="J22" s="45">
        <f t="shared" si="14"/>
        <v>0</v>
      </c>
      <c r="K22" s="13">
        <f t="shared" si="6"/>
        <v>1</v>
      </c>
      <c r="L22" s="13">
        <f t="shared" si="7"/>
        <v>0.3608443035013324</v>
      </c>
      <c r="M22" s="13">
        <f t="shared" si="8"/>
        <v>0.39080971865608355</v>
      </c>
      <c r="N22" s="13">
        <f t="shared" si="9"/>
        <v>0</v>
      </c>
      <c r="O22" s="13">
        <f t="shared" si="4"/>
        <v>0</v>
      </c>
      <c r="P22" s="13">
        <f t="shared" si="4"/>
        <v>1</v>
      </c>
      <c r="Q22" s="13">
        <f t="shared" si="4"/>
        <v>0.98975281545712968</v>
      </c>
      <c r="R22" s="13">
        <f t="shared" si="4"/>
        <v>0.99380104128576163</v>
      </c>
      <c r="S22" s="13">
        <f t="shared" si="10"/>
        <v>1</v>
      </c>
      <c r="T22" s="13">
        <f t="shared" si="11"/>
        <v>0.68065866008239861</v>
      </c>
      <c r="U22" s="13">
        <f t="shared" si="12"/>
        <v>0</v>
      </c>
    </row>
    <row r="23" spans="1:21" ht="14.7" thickBot="1" x14ac:dyDescent="0.6">
      <c r="A23" s="43" t="s">
        <v>14</v>
      </c>
      <c r="B23" s="13">
        <f t="shared" ref="B23:J23" si="15">B7</f>
        <v>59.045000000000002</v>
      </c>
      <c r="C23" s="13">
        <f t="shared" si="15"/>
        <v>50.542999999999999</v>
      </c>
      <c r="D23" s="13">
        <f t="shared" si="15"/>
        <v>62.725999999999999</v>
      </c>
      <c r="E23" s="13">
        <f t="shared" si="15"/>
        <v>52.963000000000001</v>
      </c>
      <c r="F23" s="13">
        <f t="shared" si="15"/>
        <v>53.814</v>
      </c>
      <c r="G23" s="13">
        <f t="shared" si="15"/>
        <v>106.777</v>
      </c>
      <c r="H23" s="13">
        <f t="shared" si="15"/>
        <v>0.659743999999999</v>
      </c>
      <c r="I23" s="13">
        <f t="shared" si="15"/>
        <v>0.58938599999999997</v>
      </c>
      <c r="J23" s="13">
        <f t="shared" si="15"/>
        <v>45.222999999999999</v>
      </c>
      <c r="K23" s="13">
        <f t="shared" si="6"/>
        <v>0.68528021153113583</v>
      </c>
      <c r="L23" s="13">
        <f t="shared" si="7"/>
        <v>0.98958964184398657</v>
      </c>
      <c r="M23" s="13">
        <f t="shared" si="8"/>
        <v>1</v>
      </c>
      <c r="N23" s="13">
        <f t="shared" si="9"/>
        <v>0.75022739413539696</v>
      </c>
      <c r="O23" s="13">
        <f t="shared" si="4"/>
        <v>0.76251389630827415</v>
      </c>
      <c r="P23" s="13">
        <f t="shared" si="4"/>
        <v>0.18535225608305758</v>
      </c>
      <c r="Q23" s="13">
        <f t="shared" si="4"/>
        <v>0.13732954341020392</v>
      </c>
      <c r="R23" s="13">
        <f t="shared" si="4"/>
        <v>0.17185132946769405</v>
      </c>
      <c r="S23" s="13">
        <f t="shared" si="10"/>
        <v>0.31257410391268664</v>
      </c>
      <c r="T23" s="13">
        <f t="shared" si="11"/>
        <v>0.62529108272545575</v>
      </c>
      <c r="U23" s="13">
        <f t="shared" si="12"/>
        <v>5.5367577356942865E-2</v>
      </c>
    </row>
    <row r="24" spans="1:21" s="37" customFormat="1" ht="14.7" thickBot="1" x14ac:dyDescent="0.6">
      <c r="A24" s="89" t="s">
        <v>15</v>
      </c>
      <c r="B24" s="87">
        <f t="shared" ref="B24:J24" si="16">B8</f>
        <v>47.152000000000001</v>
      </c>
      <c r="C24" s="87">
        <f t="shared" si="16"/>
        <v>70.900999999999996</v>
      </c>
      <c r="D24" s="87">
        <f t="shared" si="16"/>
        <v>69.042000000000002</v>
      </c>
      <c r="E24" s="87">
        <f t="shared" si="16"/>
        <v>47.768999999999998</v>
      </c>
      <c r="F24" s="87">
        <f t="shared" si="16"/>
        <v>33.933</v>
      </c>
      <c r="G24" s="87">
        <f t="shared" si="16"/>
        <v>128.345</v>
      </c>
      <c r="H24" s="87">
        <f t="shared" si="16"/>
        <v>0.65783999999999898</v>
      </c>
      <c r="I24" s="87">
        <f t="shared" si="16"/>
        <v>0.58242799999999995</v>
      </c>
      <c r="J24" s="87">
        <f t="shared" si="16"/>
        <v>59.862000000000002</v>
      </c>
      <c r="K24" s="36">
        <f t="shared" si="6"/>
        <v>0.95177807157102201</v>
      </c>
      <c r="L24" s="36">
        <f t="shared" si="7"/>
        <v>0.97734619462618633</v>
      </c>
      <c r="M24" s="36">
        <f t="shared" si="8"/>
        <v>0.99588607636161375</v>
      </c>
      <c r="N24" s="36">
        <f t="shared" si="9"/>
        <v>0.67523786148448661</v>
      </c>
      <c r="O24" s="36">
        <f t="shared" si="4"/>
        <v>0.4754775276843336</v>
      </c>
      <c r="P24" s="36">
        <f t="shared" si="4"/>
        <v>0.27535354968473674</v>
      </c>
      <c r="Q24" s="36">
        <f t="shared" si="4"/>
        <v>0.12362825171805111</v>
      </c>
      <c r="R24" s="36">
        <f t="shared" si="4"/>
        <v>0.14156175451427336</v>
      </c>
      <c r="S24" s="13">
        <f t="shared" si="10"/>
        <v>9.0049554616483743E-2</v>
      </c>
      <c r="T24" s="36">
        <f t="shared" si="11"/>
        <v>0.63771495480626295</v>
      </c>
      <c r="U24" s="36">
        <f t="shared" si="12"/>
        <v>4.2943705276135669E-2</v>
      </c>
    </row>
    <row r="25" spans="1:21" x14ac:dyDescent="0.55000000000000004">
      <c r="A25" s="11" t="s">
        <v>19</v>
      </c>
      <c r="B25" s="13">
        <f>B12</f>
        <v>45</v>
      </c>
      <c r="C25" s="13">
        <f t="shared" ref="C25:J26" si="17">C12</f>
        <v>33.232999999999997</v>
      </c>
      <c r="D25" s="13">
        <f t="shared" si="17"/>
        <v>62.725999999999999</v>
      </c>
      <c r="E25" s="13">
        <f t="shared" si="17"/>
        <v>1</v>
      </c>
      <c r="F25" s="13">
        <f t="shared" si="17"/>
        <v>1</v>
      </c>
      <c r="G25" s="13">
        <f t="shared" si="17"/>
        <v>62.359000000000002</v>
      </c>
      <c r="H25" s="13">
        <f t="shared" si="17"/>
        <v>0.64066000000000001</v>
      </c>
      <c r="I25" s="13">
        <f t="shared" si="17"/>
        <v>0.54990899999999898</v>
      </c>
      <c r="J25" s="13">
        <f t="shared" si="17"/>
        <v>0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ht="14.7" thickBot="1" x14ac:dyDescent="0.6">
      <c r="A26" s="12" t="s">
        <v>20</v>
      </c>
      <c r="B26" s="13">
        <f>B13</f>
        <v>89.626999999999995</v>
      </c>
      <c r="C26" s="13">
        <f t="shared" si="17"/>
        <v>1696</v>
      </c>
      <c r="D26" s="13">
        <f t="shared" si="17"/>
        <v>1598</v>
      </c>
      <c r="E26" s="13">
        <f t="shared" si="17"/>
        <v>70.263000000000005</v>
      </c>
      <c r="F26" s="13">
        <f t="shared" si="17"/>
        <v>70.263000000000005</v>
      </c>
      <c r="G26" s="13">
        <f t="shared" si="17"/>
        <v>302</v>
      </c>
      <c r="H26" s="13">
        <f t="shared" si="17"/>
        <v>0.77962500000000001</v>
      </c>
      <c r="I26" s="13">
        <f t="shared" si="17"/>
        <v>0.77962500000000001</v>
      </c>
      <c r="J26" s="13">
        <f t="shared" si="17"/>
        <v>65.786000000000001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9" spans="1:21" x14ac:dyDescent="0.55000000000000004">
      <c r="A29" s="65" t="s">
        <v>70</v>
      </c>
      <c r="B29" s="64" t="s">
        <v>13</v>
      </c>
    </row>
    <row r="30" spans="1:21" ht="14.7" thickBot="1" x14ac:dyDescent="0.6">
      <c r="B30" s="23"/>
    </row>
    <row r="31" spans="1:21" x14ac:dyDescent="0.55000000000000004">
      <c r="A31" s="19"/>
      <c r="B31" s="82" t="s">
        <v>80</v>
      </c>
      <c r="C31" s="82"/>
      <c r="D31" s="82"/>
      <c r="E31" s="21"/>
      <c r="F31" s="82" t="s">
        <v>68</v>
      </c>
      <c r="G31" s="82"/>
      <c r="H31" s="83"/>
      <c r="J31" s="84" t="s">
        <v>79</v>
      </c>
      <c r="K31" s="85"/>
    </row>
    <row r="32" spans="1:21" x14ac:dyDescent="0.55000000000000004">
      <c r="A32" s="22" t="s">
        <v>69</v>
      </c>
      <c r="B32" s="23" t="s">
        <v>66</v>
      </c>
      <c r="C32" s="23" t="s">
        <v>67</v>
      </c>
      <c r="D32" s="23" t="s">
        <v>20</v>
      </c>
      <c r="E32" s="24" t="s">
        <v>78</v>
      </c>
      <c r="F32" s="23" t="s">
        <v>66</v>
      </c>
      <c r="G32" s="23" t="s">
        <v>67</v>
      </c>
      <c r="H32" s="24" t="s">
        <v>20</v>
      </c>
      <c r="J32" s="22" t="s">
        <v>66</v>
      </c>
      <c r="K32" s="24" t="s">
        <v>20</v>
      </c>
    </row>
    <row r="33" spans="1:20" ht="28.8" x14ac:dyDescent="0.55000000000000004">
      <c r="A33" s="71" t="s">
        <v>4</v>
      </c>
      <c r="B33" s="38">
        <f>C33-E33</f>
        <v>38.192072929297794</v>
      </c>
      <c r="C33" s="38">
        <f>VLOOKUP(B29,$A$19:$J$24,2,FALSE)</f>
        <v>45</v>
      </c>
      <c r="D33" s="38">
        <f>C33+E33</f>
        <v>51.807927070702206</v>
      </c>
      <c r="E33" s="67">
        <f>Start!B$26</f>
        <v>6.8079270707022097</v>
      </c>
      <c r="F33" s="38">
        <f>T46</f>
        <v>0.7120538108017056</v>
      </c>
      <c r="G33" s="38">
        <f>VLOOKUP($B$29,$A$19:$T$24,20,FALSE)</f>
        <v>0.68065866008239861</v>
      </c>
      <c r="H33" s="67">
        <f>T55</f>
        <v>0.64926350936309152</v>
      </c>
      <c r="J33" s="66">
        <f t="shared" ref="J33:J41" si="18">F33-G33</f>
        <v>3.1395150719306986E-2</v>
      </c>
      <c r="K33" s="67">
        <f t="shared" ref="K33:K41" si="19">H33-G33</f>
        <v>-3.1395150719307097E-2</v>
      </c>
      <c r="L33" s="13"/>
    </row>
    <row r="34" spans="1:20" ht="28.8" x14ac:dyDescent="0.55000000000000004">
      <c r="A34" s="71" t="s">
        <v>77</v>
      </c>
      <c r="B34" s="38">
        <f t="shared" ref="B34:B41" si="20">C34-E34</f>
        <v>1077.7763299250673</v>
      </c>
      <c r="C34" s="38">
        <f>VLOOKUP(B29,$A$19:$J$24,3,FALSE)</f>
        <v>1096</v>
      </c>
      <c r="D34" s="38">
        <f t="shared" ref="D34:D41" si="21">C34+E34</f>
        <v>1114.2236700749327</v>
      </c>
      <c r="E34" s="67">
        <f>Start!C$26</f>
        <v>18.223670074932699</v>
      </c>
      <c r="F34" s="38">
        <f t="shared" ref="F34:F41" si="22">T47</f>
        <v>0.68264020021974059</v>
      </c>
      <c r="G34" s="38">
        <f t="shared" ref="G34:G41" si="23">VLOOKUP($B$29,$A$19:$T$24,20,FALSE)</f>
        <v>0.68065866008239861</v>
      </c>
      <c r="H34" s="67">
        <f t="shared" ref="H34:H41" si="24">T56</f>
        <v>0.67867711994505653</v>
      </c>
      <c r="J34" s="66">
        <f t="shared" si="18"/>
        <v>1.981540137341975E-3</v>
      </c>
      <c r="K34" s="67">
        <f t="shared" si="19"/>
        <v>-1.981540137342086E-3</v>
      </c>
      <c r="L34" s="13"/>
    </row>
    <row r="35" spans="1:20" ht="28.8" x14ac:dyDescent="0.55000000000000004">
      <c r="A35" s="71" t="s">
        <v>5</v>
      </c>
      <c r="B35" s="38">
        <f t="shared" si="20"/>
        <v>991.48152540850242</v>
      </c>
      <c r="C35" s="38">
        <f>VLOOKUP(B29,$A$19:$J$24,4,FALSE)</f>
        <v>998</v>
      </c>
      <c r="D35" s="38">
        <f t="shared" si="21"/>
        <v>1004.5184745914976</v>
      </c>
      <c r="E35" s="67">
        <f>Start!D$26</f>
        <v>6.5184745914976103</v>
      </c>
      <c r="F35" s="38">
        <f t="shared" si="22"/>
        <v>0.68132312862258704</v>
      </c>
      <c r="G35" s="38">
        <f t="shared" si="23"/>
        <v>0.68065866008239861</v>
      </c>
      <c r="H35" s="67">
        <f t="shared" si="24"/>
        <v>0.67999419154221008</v>
      </c>
      <c r="J35" s="66">
        <f t="shared" si="18"/>
        <v>6.6446854018842316E-4</v>
      </c>
      <c r="K35" s="67">
        <f t="shared" si="19"/>
        <v>-6.6446854018853418E-4</v>
      </c>
      <c r="L35" s="13"/>
    </row>
    <row r="36" spans="1:20" x14ac:dyDescent="0.55000000000000004">
      <c r="A36" s="71" t="s">
        <v>7</v>
      </c>
      <c r="B36" s="38">
        <f t="shared" si="20"/>
        <v>-8.5528964717513798</v>
      </c>
      <c r="C36" s="38">
        <f>VLOOKUP(B29,$A$19:$J$24,5,FALSE)</f>
        <v>1</v>
      </c>
      <c r="D36" s="38">
        <f t="shared" si="21"/>
        <v>10.55289647175138</v>
      </c>
      <c r="E36" s="67">
        <f>Start!E$26</f>
        <v>9.5528964717513798</v>
      </c>
      <c r="F36" s="38">
        <f t="shared" si="22"/>
        <v>0.67177647864669998</v>
      </c>
      <c r="G36" s="38">
        <f t="shared" si="23"/>
        <v>0.68065866008239861</v>
      </c>
      <c r="H36" s="67">
        <f t="shared" si="24"/>
        <v>0.68954084151809714</v>
      </c>
      <c r="J36" s="66">
        <f t="shared" si="18"/>
        <v>-8.8821814356986328E-3</v>
      </c>
      <c r="K36" s="67">
        <f t="shared" si="19"/>
        <v>8.8821814356985218E-3</v>
      </c>
      <c r="L36" s="13"/>
    </row>
    <row r="37" spans="1:20" x14ac:dyDescent="0.55000000000000004">
      <c r="A37" s="71" t="s">
        <v>6</v>
      </c>
      <c r="B37" s="38">
        <f t="shared" si="20"/>
        <v>-8.5528964717513798</v>
      </c>
      <c r="C37" s="38">
        <f>VLOOKUP(B29,$A$19:$J$24,6,FALSE)</f>
        <v>1</v>
      </c>
      <c r="D37" s="38">
        <f t="shared" si="21"/>
        <v>10.55289647175138</v>
      </c>
      <c r="E37" s="67">
        <f>Start!F$26</f>
        <v>9.5528964717513798</v>
      </c>
      <c r="F37" s="38">
        <f t="shared" si="22"/>
        <v>0.6747969720231255</v>
      </c>
      <c r="G37" s="38">
        <f t="shared" si="23"/>
        <v>0.68065866008239861</v>
      </c>
      <c r="H37" s="67">
        <f t="shared" si="24"/>
        <v>0.68652034814167173</v>
      </c>
      <c r="J37" s="66">
        <f t="shared" si="18"/>
        <v>-5.861688059273118E-3</v>
      </c>
      <c r="K37" s="67">
        <f t="shared" si="19"/>
        <v>5.861688059273118E-3</v>
      </c>
      <c r="L37" s="13"/>
    </row>
    <row r="38" spans="1:20" x14ac:dyDescent="0.55000000000000004">
      <c r="A38" s="71" t="s">
        <v>8</v>
      </c>
      <c r="B38" s="38">
        <f t="shared" si="20"/>
        <v>286.36593542932621</v>
      </c>
      <c r="C38" s="38">
        <f>VLOOKUP(B29,$A$19:$J$24,7,FALSE)</f>
        <v>302</v>
      </c>
      <c r="D38" s="38">
        <f t="shared" si="21"/>
        <v>317.63406457067379</v>
      </c>
      <c r="E38" s="67">
        <f>Start!G$26</f>
        <v>15.6340645706738</v>
      </c>
      <c r="F38" s="38">
        <f t="shared" si="22"/>
        <v>0.67928210614362672</v>
      </c>
      <c r="G38" s="38">
        <f t="shared" si="23"/>
        <v>0.68065866008239861</v>
      </c>
      <c r="H38" s="67">
        <f t="shared" si="24"/>
        <v>0.6820352140211704</v>
      </c>
      <c r="J38" s="66">
        <f t="shared" si="18"/>
        <v>-1.3765539387718961E-3</v>
      </c>
      <c r="K38" s="67">
        <f t="shared" si="19"/>
        <v>1.3765539387717851E-3</v>
      </c>
      <c r="L38" s="13"/>
    </row>
    <row r="39" spans="1:20" ht="28.8" x14ac:dyDescent="0.55000000000000004">
      <c r="A39" s="71" t="s">
        <v>16</v>
      </c>
      <c r="B39" s="38">
        <f t="shared" si="20"/>
        <v>0.74894334119072414</v>
      </c>
      <c r="C39" s="38">
        <f>VLOOKUP(B29,$A$19:$J$24,8,FALSE)</f>
        <v>0.77820100000000003</v>
      </c>
      <c r="D39" s="38">
        <f t="shared" si="21"/>
        <v>0.80745865880927592</v>
      </c>
      <c r="E39" s="67">
        <f>Start!H$26</f>
        <v>2.9257658809275899E-2</v>
      </c>
      <c r="F39" s="38">
        <f t="shared" si="22"/>
        <v>0.65261476303353338</v>
      </c>
      <c r="G39" s="38">
        <f t="shared" si="23"/>
        <v>0.68065866008239861</v>
      </c>
      <c r="H39" s="67">
        <f t="shared" si="24"/>
        <v>0.70870255713126373</v>
      </c>
      <c r="J39" s="66">
        <f t="shared" si="18"/>
        <v>-2.8043897048865229E-2</v>
      </c>
      <c r="K39" s="67">
        <f t="shared" si="19"/>
        <v>2.8043897048865118E-2</v>
      </c>
      <c r="L39" s="13"/>
    </row>
    <row r="40" spans="1:20" ht="28.8" x14ac:dyDescent="0.55000000000000004">
      <c r="A40" s="71" t="s">
        <v>17</v>
      </c>
      <c r="B40" s="38">
        <f t="shared" si="20"/>
        <v>0.74382704177578618</v>
      </c>
      <c r="C40" s="38">
        <f>VLOOKUP(B29,$A$19:$J$24,9,FALSE)</f>
        <v>0.77820100000000003</v>
      </c>
      <c r="D40" s="38">
        <f t="shared" si="21"/>
        <v>0.81257495822421388</v>
      </c>
      <c r="E40" s="67">
        <f>Start!I$26</f>
        <v>3.4373958224213803E-2</v>
      </c>
      <c r="F40" s="38">
        <f t="shared" si="22"/>
        <v>0.66427343473653067</v>
      </c>
      <c r="G40" s="38">
        <f t="shared" si="23"/>
        <v>0.68065866008239861</v>
      </c>
      <c r="H40" s="67">
        <f t="shared" si="24"/>
        <v>0.69704388542826656</v>
      </c>
      <c r="J40" s="66">
        <f t="shared" si="18"/>
        <v>-1.6385225345867949E-2</v>
      </c>
      <c r="K40" s="67">
        <f t="shared" si="19"/>
        <v>1.6385225345867949E-2</v>
      </c>
      <c r="L40" s="13"/>
    </row>
    <row r="41" spans="1:20" ht="14.7" thickBot="1" x14ac:dyDescent="0.6">
      <c r="A41" s="9" t="s">
        <v>9</v>
      </c>
      <c r="B41" s="69">
        <f t="shared" si="20"/>
        <v>-15.182060334486801</v>
      </c>
      <c r="C41" s="69">
        <f>VLOOKUP(B29,$A$19:$J$24,10,FALSE)</f>
        <v>0</v>
      </c>
      <c r="D41" s="69">
        <f t="shared" si="21"/>
        <v>15.182060334486801</v>
      </c>
      <c r="E41" s="70">
        <f>Start!J$26</f>
        <v>15.182060334486801</v>
      </c>
      <c r="F41" s="69">
        <f t="shared" si="22"/>
        <v>0.70066724292677285</v>
      </c>
      <c r="G41" s="69">
        <f t="shared" si="23"/>
        <v>0.68065866008239861</v>
      </c>
      <c r="H41" s="70">
        <f t="shared" si="24"/>
        <v>0.66065007723802438</v>
      </c>
      <c r="J41" s="68">
        <f t="shared" si="18"/>
        <v>2.0008582844374234E-2</v>
      </c>
      <c r="K41" s="70">
        <f t="shared" si="19"/>
        <v>-2.0008582844374234E-2</v>
      </c>
      <c r="L41" s="13"/>
    </row>
    <row r="42" spans="1:20" ht="14.7" thickBot="1" x14ac:dyDescent="0.6"/>
    <row r="43" spans="1:20" ht="14.7" thickBot="1" x14ac:dyDescent="0.6">
      <c r="J43" s="73" t="s">
        <v>81</v>
      </c>
      <c r="K43" s="74">
        <f>SQRT((J39^2+J38^2+J37^2+J40^2+J36^2+J41^2+J33^2+J34^2+J35^2)+(K39^2+K38^2+K37^2+K40^2+K36^2+K41^2+K33^2+K34^2+K35^2))</f>
        <v>7.1560465369007398E-2</v>
      </c>
    </row>
    <row r="44" spans="1:20" x14ac:dyDescent="0.55000000000000004">
      <c r="A44" s="65" t="s">
        <v>70</v>
      </c>
      <c r="B44" s="48" t="str">
        <f>B29</f>
        <v>CHE</v>
      </c>
    </row>
    <row r="46" spans="1:20" x14ac:dyDescent="0.55000000000000004">
      <c r="A46" s="23" t="str">
        <f>$B$44</f>
        <v>CHE</v>
      </c>
      <c r="B46" s="44">
        <f>B33</f>
        <v>38.192072929297794</v>
      </c>
      <c r="C46" s="47">
        <f>VLOOKUP($A46,$A$19:$J$24,3,FALSE)</f>
        <v>1096</v>
      </c>
      <c r="D46" s="47">
        <f>VLOOKUP($A46,$A$19:$J$24,4,FALSE)</f>
        <v>998</v>
      </c>
      <c r="E46" s="47">
        <f>VLOOKUP($A46,$A$19:$J$24,5,FALSE)</f>
        <v>1</v>
      </c>
      <c r="F46" s="47">
        <f>VLOOKUP($A46,$A$19:$J$24,6,FALSE)</f>
        <v>1</v>
      </c>
      <c r="G46" s="47">
        <f>VLOOKUP($A46,$A$19:$J$24,7,FALSE)</f>
        <v>302</v>
      </c>
      <c r="H46" s="47">
        <f t="shared" ref="H46:H51" si="25">VLOOKUP($A46,$A$19:$J$24,8,FALSE)</f>
        <v>0.77820100000000003</v>
      </c>
      <c r="I46" s="47">
        <f t="shared" ref="I46:I52" si="26">VLOOKUP($A46,$A$19:$J$24,9,FALSE)</f>
        <v>0.77820100000000003</v>
      </c>
      <c r="J46" s="47">
        <f t="shared" ref="J46:J53" si="27">VLOOKUP($A46,$A$19:$J$24,10,FALSE)</f>
        <v>0</v>
      </c>
      <c r="K46" s="36">
        <f t="shared" ref="K46" si="28">(B$26-B46)/(B$26-B$25)</f>
        <v>1.1525517527663121</v>
      </c>
      <c r="L46" s="36">
        <f t="shared" ref="L46" si="29">(C$26-C46)/(C$26-C$25)</f>
        <v>0.3608443035013324</v>
      </c>
      <c r="M46" s="36">
        <f t="shared" ref="M46" si="30">(D$26-D46)/(D$26-D$25)</f>
        <v>0.39080971865608355</v>
      </c>
      <c r="N46" s="36">
        <f t="shared" ref="N46" si="31">(E46-E$25)/(E$26-E$25)</f>
        <v>0</v>
      </c>
      <c r="O46" s="36">
        <f t="shared" ref="O46" si="32">(F46-F$25)/(F$26-F$25)</f>
        <v>0</v>
      </c>
      <c r="P46" s="36">
        <f t="shared" ref="P46" si="33">(G46-G$25)/(G$26-G$25)</f>
        <v>1</v>
      </c>
      <c r="Q46" s="36">
        <f t="shared" ref="Q46" si="34">(H46-H$25)/(H$26-H$25)</f>
        <v>0.98975281545712968</v>
      </c>
      <c r="R46" s="36">
        <f t="shared" ref="R46" si="35">(I46-I$25)/(I$26-I$25)</f>
        <v>0.99380104128576163</v>
      </c>
      <c r="S46" s="36">
        <f>(J$26-J46)/(J$26-J$25)</f>
        <v>1</v>
      </c>
      <c r="T46" s="36">
        <f t="shared" ref="T46" si="36">SUMPRODUCT(K$16:S$16,K46:S46)</f>
        <v>0.7120538108017056</v>
      </c>
    </row>
    <row r="47" spans="1:20" x14ac:dyDescent="0.55000000000000004">
      <c r="A47" s="23" t="str">
        <f t="shared" ref="A47:A63" si="37">$B$44</f>
        <v>CHE</v>
      </c>
      <c r="B47" s="47">
        <f t="shared" ref="B47:B54" si="38">VLOOKUP($A47,$A$19:$J$24,2,FALSE)</f>
        <v>45</v>
      </c>
      <c r="C47" s="44">
        <f>B34</f>
        <v>1077.7763299250673</v>
      </c>
      <c r="D47" s="47">
        <f>VLOOKUP($A47,$A$19:$J$24,4,FALSE)</f>
        <v>998</v>
      </c>
      <c r="E47" s="47">
        <f>VLOOKUP($A47,$A$19:$J$24,5,FALSE)</f>
        <v>1</v>
      </c>
      <c r="F47" s="47">
        <f>VLOOKUP($A47,$A$19:$J$24,6,FALSE)</f>
        <v>1</v>
      </c>
      <c r="G47" s="47">
        <f>VLOOKUP($A47,$A$19:$J$24,7,FALSE)</f>
        <v>302</v>
      </c>
      <c r="H47" s="47">
        <f t="shared" si="25"/>
        <v>0.77820100000000003</v>
      </c>
      <c r="I47" s="47">
        <f t="shared" si="26"/>
        <v>0.77820100000000003</v>
      </c>
      <c r="J47" s="47">
        <f t="shared" si="27"/>
        <v>0</v>
      </c>
      <c r="K47" s="36">
        <f t="shared" ref="K47:K63" si="39">(B$26-B47)/(B$26-B$25)</f>
        <v>1</v>
      </c>
      <c r="L47" s="36">
        <f t="shared" ref="L47:L63" si="40">(C$26-C47)/(C$26-C$25)</f>
        <v>0.37180414939371098</v>
      </c>
      <c r="M47" s="36">
        <f t="shared" ref="M47:M63" si="41">(D$26-D47)/(D$26-D$25)</f>
        <v>0.39080971865608355</v>
      </c>
      <c r="N47" s="36">
        <f t="shared" ref="N47:N63" si="42">(E47-E$25)/(E$26-E$25)</f>
        <v>0</v>
      </c>
      <c r="O47" s="36">
        <f t="shared" ref="O47:O63" si="43">(F47-F$25)/(F$26-F$25)</f>
        <v>0</v>
      </c>
      <c r="P47" s="36">
        <f t="shared" ref="P47:P63" si="44">(G47-G$25)/(G$26-G$25)</f>
        <v>1</v>
      </c>
      <c r="Q47" s="36">
        <f t="shared" ref="Q47:Q63" si="45">(H47-H$25)/(H$26-H$25)</f>
        <v>0.98975281545712968</v>
      </c>
      <c r="R47" s="36">
        <f t="shared" ref="R47:R63" si="46">(I47-I$25)/(I$26-I$25)</f>
        <v>0.99380104128576163</v>
      </c>
      <c r="S47" s="36">
        <f t="shared" ref="S47:S63" si="47">(J$26-J47)/(J$26-J$25)</f>
        <v>1</v>
      </c>
      <c r="T47" s="36">
        <f t="shared" ref="T47:T63" si="48">SUMPRODUCT(K$16:S$16,K47:S47)</f>
        <v>0.68264020021974059</v>
      </c>
    </row>
    <row r="48" spans="1:20" x14ac:dyDescent="0.55000000000000004">
      <c r="A48" s="23" t="str">
        <f t="shared" si="37"/>
        <v>CHE</v>
      </c>
      <c r="B48" s="47">
        <f t="shared" si="38"/>
        <v>45</v>
      </c>
      <c r="C48" s="47">
        <f t="shared" ref="C48:C55" si="49">VLOOKUP($A48,$A$19:$J$24,3,FALSE)</f>
        <v>1096</v>
      </c>
      <c r="D48" s="44">
        <f>B35</f>
        <v>991.48152540850242</v>
      </c>
      <c r="E48" s="47">
        <f>VLOOKUP($A48,$A$19:$J$24,5,FALSE)</f>
        <v>1</v>
      </c>
      <c r="F48" s="47">
        <f>VLOOKUP($A48,$A$19:$J$24,6,FALSE)</f>
        <v>1</v>
      </c>
      <c r="G48" s="47">
        <f>VLOOKUP($A48,$A$19:$J$24,7,FALSE)</f>
        <v>302</v>
      </c>
      <c r="H48" s="47">
        <f t="shared" si="25"/>
        <v>0.77820100000000003</v>
      </c>
      <c r="I48" s="47">
        <f t="shared" si="26"/>
        <v>0.77820100000000003</v>
      </c>
      <c r="J48" s="47">
        <f t="shared" si="27"/>
        <v>0</v>
      </c>
      <c r="K48" s="36">
        <f t="shared" si="39"/>
        <v>1</v>
      </c>
      <c r="L48" s="36">
        <f t="shared" si="40"/>
        <v>0.3608443035013324</v>
      </c>
      <c r="M48" s="36">
        <f t="shared" si="41"/>
        <v>0.39505552402470023</v>
      </c>
      <c r="N48" s="36">
        <f t="shared" si="42"/>
        <v>0</v>
      </c>
      <c r="O48" s="36">
        <f t="shared" si="43"/>
        <v>0</v>
      </c>
      <c r="P48" s="36">
        <f t="shared" si="44"/>
        <v>1</v>
      </c>
      <c r="Q48" s="36">
        <f t="shared" si="45"/>
        <v>0.98975281545712968</v>
      </c>
      <c r="R48" s="36">
        <f t="shared" si="46"/>
        <v>0.99380104128576163</v>
      </c>
      <c r="S48" s="36">
        <f t="shared" si="47"/>
        <v>1</v>
      </c>
      <c r="T48" s="36">
        <f t="shared" si="48"/>
        <v>0.68132312862258704</v>
      </c>
    </row>
    <row r="49" spans="1:20" x14ac:dyDescent="0.55000000000000004">
      <c r="A49" s="23" t="str">
        <f t="shared" si="37"/>
        <v>CHE</v>
      </c>
      <c r="B49" s="47">
        <f t="shared" si="38"/>
        <v>45</v>
      </c>
      <c r="C49" s="47">
        <f t="shared" si="49"/>
        <v>1096</v>
      </c>
      <c r="D49" s="47">
        <f t="shared" ref="D49:D56" si="50">VLOOKUP($A49,$A$19:$J$24,4,FALSE)</f>
        <v>998</v>
      </c>
      <c r="E49" s="44">
        <f>B36</f>
        <v>-8.5528964717513798</v>
      </c>
      <c r="F49" s="47">
        <f>VLOOKUP($A49,$A$19:$J$24,6,FALSE)</f>
        <v>1</v>
      </c>
      <c r="G49" s="47">
        <f>VLOOKUP($A49,$A$19:$J$24,7,FALSE)</f>
        <v>302</v>
      </c>
      <c r="H49" s="47">
        <f t="shared" si="25"/>
        <v>0.77820100000000003</v>
      </c>
      <c r="I49" s="47">
        <f t="shared" si="26"/>
        <v>0.77820100000000003</v>
      </c>
      <c r="J49" s="47">
        <f t="shared" si="27"/>
        <v>0</v>
      </c>
      <c r="K49" s="36">
        <f t="shared" si="39"/>
        <v>1</v>
      </c>
      <c r="L49" s="36">
        <f t="shared" si="40"/>
        <v>0.3608443035013324</v>
      </c>
      <c r="M49" s="36">
        <f t="shared" si="41"/>
        <v>0.39080971865608355</v>
      </c>
      <c r="N49" s="36">
        <f t="shared" si="42"/>
        <v>-0.13792207198289677</v>
      </c>
      <c r="O49" s="36">
        <f t="shared" si="43"/>
        <v>0</v>
      </c>
      <c r="P49" s="36">
        <f t="shared" si="44"/>
        <v>1</v>
      </c>
      <c r="Q49" s="36">
        <f t="shared" si="45"/>
        <v>0.98975281545712968</v>
      </c>
      <c r="R49" s="36">
        <f t="shared" si="46"/>
        <v>0.99380104128576163</v>
      </c>
      <c r="S49" s="36">
        <f t="shared" si="47"/>
        <v>1</v>
      </c>
      <c r="T49" s="36">
        <f t="shared" si="48"/>
        <v>0.67177647864669998</v>
      </c>
    </row>
    <row r="50" spans="1:20" x14ac:dyDescent="0.55000000000000004">
      <c r="A50" s="23" t="str">
        <f t="shared" si="37"/>
        <v>CHE</v>
      </c>
      <c r="B50" s="47">
        <f t="shared" si="38"/>
        <v>45</v>
      </c>
      <c r="C50" s="47">
        <f t="shared" si="49"/>
        <v>1096</v>
      </c>
      <c r="D50" s="47">
        <f t="shared" si="50"/>
        <v>998</v>
      </c>
      <c r="E50" s="47">
        <f t="shared" ref="E50:E57" si="51">VLOOKUP($A50,$A$19:$J$24,5,FALSE)</f>
        <v>1</v>
      </c>
      <c r="F50" s="44">
        <f>B37</f>
        <v>-8.5528964717513798</v>
      </c>
      <c r="G50" s="47">
        <f>VLOOKUP($A50,$A$19:$J$24,7,FALSE)</f>
        <v>302</v>
      </c>
      <c r="H50" s="47">
        <f t="shared" si="25"/>
        <v>0.77820100000000003</v>
      </c>
      <c r="I50" s="47">
        <f t="shared" si="26"/>
        <v>0.77820100000000003</v>
      </c>
      <c r="J50" s="47">
        <f t="shared" si="27"/>
        <v>0</v>
      </c>
      <c r="K50" s="36">
        <f t="shared" si="39"/>
        <v>1</v>
      </c>
      <c r="L50" s="36">
        <f t="shared" si="40"/>
        <v>0.3608443035013324</v>
      </c>
      <c r="M50" s="36">
        <f t="shared" si="41"/>
        <v>0.39080971865608355</v>
      </c>
      <c r="N50" s="36">
        <f t="shared" si="42"/>
        <v>0</v>
      </c>
      <c r="O50" s="36">
        <f t="shared" si="43"/>
        <v>-0.13792207198289677</v>
      </c>
      <c r="P50" s="36">
        <f t="shared" si="44"/>
        <v>1</v>
      </c>
      <c r="Q50" s="36">
        <f t="shared" si="45"/>
        <v>0.98975281545712968</v>
      </c>
      <c r="R50" s="36">
        <f t="shared" si="46"/>
        <v>0.99380104128576163</v>
      </c>
      <c r="S50" s="36">
        <f t="shared" si="47"/>
        <v>1</v>
      </c>
      <c r="T50" s="36">
        <f t="shared" si="48"/>
        <v>0.6747969720231255</v>
      </c>
    </row>
    <row r="51" spans="1:20" x14ac:dyDescent="0.55000000000000004">
      <c r="A51" s="23" t="str">
        <f t="shared" si="37"/>
        <v>CHE</v>
      </c>
      <c r="B51" s="47">
        <f t="shared" si="38"/>
        <v>45</v>
      </c>
      <c r="C51" s="47">
        <f t="shared" si="49"/>
        <v>1096</v>
      </c>
      <c r="D51" s="47">
        <f t="shared" si="50"/>
        <v>998</v>
      </c>
      <c r="E51" s="47">
        <f t="shared" si="51"/>
        <v>1</v>
      </c>
      <c r="F51" s="47">
        <f t="shared" ref="F51:F58" si="52">VLOOKUP($A51,$A$19:$J$24,6,FALSE)</f>
        <v>1</v>
      </c>
      <c r="G51" s="44">
        <f>B38</f>
        <v>286.36593542932621</v>
      </c>
      <c r="H51" s="47">
        <f t="shared" si="25"/>
        <v>0.77820100000000003</v>
      </c>
      <c r="I51" s="47">
        <f t="shared" si="26"/>
        <v>0.77820100000000003</v>
      </c>
      <c r="J51" s="47">
        <f t="shared" si="27"/>
        <v>0</v>
      </c>
      <c r="K51" s="36">
        <f t="shared" si="39"/>
        <v>1</v>
      </c>
      <c r="L51" s="36">
        <f t="shared" si="40"/>
        <v>0.3608443035013324</v>
      </c>
      <c r="M51" s="36">
        <f t="shared" si="41"/>
        <v>0.39080971865608355</v>
      </c>
      <c r="N51" s="36">
        <f t="shared" si="42"/>
        <v>0</v>
      </c>
      <c r="O51" s="36">
        <f t="shared" si="43"/>
        <v>0</v>
      </c>
      <c r="P51" s="36">
        <f t="shared" si="44"/>
        <v>0.93476047683545893</v>
      </c>
      <c r="Q51" s="36">
        <f t="shared" si="45"/>
        <v>0.98975281545712968</v>
      </c>
      <c r="R51" s="36">
        <f t="shared" si="46"/>
        <v>0.99380104128576163</v>
      </c>
      <c r="S51" s="36">
        <f t="shared" si="47"/>
        <v>1</v>
      </c>
      <c r="T51" s="36">
        <f t="shared" si="48"/>
        <v>0.67928210614362672</v>
      </c>
    </row>
    <row r="52" spans="1:20" x14ac:dyDescent="0.55000000000000004">
      <c r="A52" s="23" t="str">
        <f t="shared" si="37"/>
        <v>CHE</v>
      </c>
      <c r="B52" s="47">
        <f t="shared" si="38"/>
        <v>45</v>
      </c>
      <c r="C52" s="47">
        <f t="shared" si="49"/>
        <v>1096</v>
      </c>
      <c r="D52" s="47">
        <f t="shared" si="50"/>
        <v>998</v>
      </c>
      <c r="E52" s="47">
        <f t="shared" si="51"/>
        <v>1</v>
      </c>
      <c r="F52" s="47">
        <f t="shared" si="52"/>
        <v>1</v>
      </c>
      <c r="G52" s="47">
        <f t="shared" ref="G52:G59" si="53">VLOOKUP($A52,$A$19:$J$24,7,FALSE)</f>
        <v>302</v>
      </c>
      <c r="H52" s="44">
        <f>B39</f>
        <v>0.74894334119072414</v>
      </c>
      <c r="I52" s="47">
        <f t="shared" si="26"/>
        <v>0.77820100000000003</v>
      </c>
      <c r="J52" s="47">
        <f t="shared" si="27"/>
        <v>0</v>
      </c>
      <c r="K52" s="36">
        <f t="shared" si="39"/>
        <v>1</v>
      </c>
      <c r="L52" s="36">
        <f t="shared" si="40"/>
        <v>0.3608443035013324</v>
      </c>
      <c r="M52" s="36">
        <f t="shared" si="41"/>
        <v>0.39080971865608355</v>
      </c>
      <c r="N52" s="36">
        <f t="shared" si="42"/>
        <v>0</v>
      </c>
      <c r="O52" s="36">
        <f t="shared" si="43"/>
        <v>0</v>
      </c>
      <c r="P52" s="36">
        <f t="shared" si="44"/>
        <v>1</v>
      </c>
      <c r="Q52" s="36">
        <f t="shared" si="45"/>
        <v>0.77921304782300671</v>
      </c>
      <c r="R52" s="36">
        <f t="shared" si="46"/>
        <v>0.99380104128576163</v>
      </c>
      <c r="S52" s="36">
        <f t="shared" si="47"/>
        <v>1</v>
      </c>
      <c r="T52" s="36">
        <f t="shared" si="48"/>
        <v>0.65261476303353338</v>
      </c>
    </row>
    <row r="53" spans="1:20" x14ac:dyDescent="0.55000000000000004">
      <c r="A53" s="23" t="str">
        <f t="shared" si="37"/>
        <v>CHE</v>
      </c>
      <c r="B53" s="47">
        <f t="shared" si="38"/>
        <v>45</v>
      </c>
      <c r="C53" s="47">
        <f t="shared" si="49"/>
        <v>1096</v>
      </c>
      <c r="D53" s="47">
        <f t="shared" si="50"/>
        <v>998</v>
      </c>
      <c r="E53" s="47">
        <f t="shared" si="51"/>
        <v>1</v>
      </c>
      <c r="F53" s="47">
        <f t="shared" si="52"/>
        <v>1</v>
      </c>
      <c r="G53" s="47">
        <f t="shared" si="53"/>
        <v>302</v>
      </c>
      <c r="H53" s="47">
        <f t="shared" ref="H53:H60" si="54">VLOOKUP($A53,$A$19:$J$24,8,FALSE)</f>
        <v>0.77820100000000003</v>
      </c>
      <c r="I53" s="44">
        <f>B40</f>
        <v>0.74382704177578618</v>
      </c>
      <c r="J53" s="47">
        <f t="shared" si="27"/>
        <v>0</v>
      </c>
      <c r="K53" s="36">
        <f t="shared" si="39"/>
        <v>1</v>
      </c>
      <c r="L53" s="36">
        <f t="shared" si="40"/>
        <v>0.3608443035013324</v>
      </c>
      <c r="M53" s="36">
        <f t="shared" si="41"/>
        <v>0.39080971865608355</v>
      </c>
      <c r="N53" s="36">
        <f t="shared" si="42"/>
        <v>0</v>
      </c>
      <c r="O53" s="36">
        <f t="shared" si="43"/>
        <v>0</v>
      </c>
      <c r="P53" s="36">
        <f t="shared" si="44"/>
        <v>1</v>
      </c>
      <c r="Q53" s="36">
        <f t="shared" si="45"/>
        <v>0.98975281545712968</v>
      </c>
      <c r="R53" s="36">
        <f t="shared" si="46"/>
        <v>0.84416428013628275</v>
      </c>
      <c r="S53" s="36">
        <f t="shared" si="47"/>
        <v>1</v>
      </c>
      <c r="T53" s="36">
        <f t="shared" si="48"/>
        <v>0.66427343473653067</v>
      </c>
    </row>
    <row r="54" spans="1:20" x14ac:dyDescent="0.55000000000000004">
      <c r="A54" s="23" t="str">
        <f t="shared" si="37"/>
        <v>CHE</v>
      </c>
      <c r="B54" s="47">
        <f t="shared" si="38"/>
        <v>45</v>
      </c>
      <c r="C54" s="47">
        <f t="shared" si="49"/>
        <v>1096</v>
      </c>
      <c r="D54" s="47">
        <f t="shared" si="50"/>
        <v>998</v>
      </c>
      <c r="E54" s="47">
        <f t="shared" si="51"/>
        <v>1</v>
      </c>
      <c r="F54" s="47">
        <f t="shared" si="52"/>
        <v>1</v>
      </c>
      <c r="G54" s="47">
        <f t="shared" si="53"/>
        <v>302</v>
      </c>
      <c r="H54" s="47">
        <f t="shared" si="54"/>
        <v>0.77820100000000003</v>
      </c>
      <c r="I54" s="47">
        <f t="shared" ref="I54:I61" si="55">VLOOKUP($A54,$A$19:$J$24,9,FALSE)</f>
        <v>0.77820100000000003</v>
      </c>
      <c r="J54" s="44">
        <f>B41</f>
        <v>-15.182060334486801</v>
      </c>
      <c r="K54" s="36">
        <f t="shared" si="39"/>
        <v>1</v>
      </c>
      <c r="L54" s="36">
        <f t="shared" si="40"/>
        <v>0.3608443035013324</v>
      </c>
      <c r="M54" s="36">
        <f t="shared" si="41"/>
        <v>0.39080971865608355</v>
      </c>
      <c r="N54" s="36">
        <f t="shared" si="42"/>
        <v>0</v>
      </c>
      <c r="O54" s="36">
        <f t="shared" si="43"/>
        <v>0</v>
      </c>
      <c r="P54" s="36">
        <f t="shared" si="44"/>
        <v>1</v>
      </c>
      <c r="Q54" s="36">
        <f t="shared" si="45"/>
        <v>0.98975281545712968</v>
      </c>
      <c r="R54" s="36">
        <f t="shared" si="46"/>
        <v>0.99380104128576163</v>
      </c>
      <c r="S54" s="36">
        <f t="shared" si="47"/>
        <v>1.2307795022419179</v>
      </c>
      <c r="T54" s="36">
        <f t="shared" si="48"/>
        <v>0.70066724292677285</v>
      </c>
    </row>
    <row r="55" spans="1:20" x14ac:dyDescent="0.55000000000000004">
      <c r="A55" s="23" t="str">
        <f t="shared" si="37"/>
        <v>CHE</v>
      </c>
      <c r="B55" s="44">
        <f>D33</f>
        <v>51.807927070702206</v>
      </c>
      <c r="C55" s="47">
        <f t="shared" si="49"/>
        <v>1096</v>
      </c>
      <c r="D55" s="47">
        <f t="shared" si="50"/>
        <v>998</v>
      </c>
      <c r="E55" s="47">
        <f t="shared" si="51"/>
        <v>1</v>
      </c>
      <c r="F55" s="47">
        <f t="shared" si="52"/>
        <v>1</v>
      </c>
      <c r="G55" s="47">
        <f t="shared" si="53"/>
        <v>302</v>
      </c>
      <c r="H55" s="47">
        <f t="shared" si="54"/>
        <v>0.77820100000000003</v>
      </c>
      <c r="I55" s="47">
        <f t="shared" si="55"/>
        <v>0.77820100000000003</v>
      </c>
      <c r="J55" s="47">
        <f t="shared" ref="J55:J62" si="56">VLOOKUP($A55,$A$19:$J$24,10,FALSE)</f>
        <v>0</v>
      </c>
      <c r="K55" s="36">
        <f t="shared" si="39"/>
        <v>0.84744824723368795</v>
      </c>
      <c r="L55" s="36">
        <f t="shared" si="40"/>
        <v>0.3608443035013324</v>
      </c>
      <c r="M55" s="36">
        <f t="shared" si="41"/>
        <v>0.39080971865608355</v>
      </c>
      <c r="N55" s="36">
        <f t="shared" si="42"/>
        <v>0</v>
      </c>
      <c r="O55" s="36">
        <f t="shared" si="43"/>
        <v>0</v>
      </c>
      <c r="P55" s="36">
        <f t="shared" si="44"/>
        <v>1</v>
      </c>
      <c r="Q55" s="36">
        <f t="shared" si="45"/>
        <v>0.98975281545712968</v>
      </c>
      <c r="R55" s="36">
        <f t="shared" si="46"/>
        <v>0.99380104128576163</v>
      </c>
      <c r="S55" s="36">
        <f t="shared" si="47"/>
        <v>1</v>
      </c>
      <c r="T55" s="36">
        <f t="shared" si="48"/>
        <v>0.64926350936309152</v>
      </c>
    </row>
    <row r="56" spans="1:20" x14ac:dyDescent="0.55000000000000004">
      <c r="A56" s="23" t="str">
        <f t="shared" si="37"/>
        <v>CHE</v>
      </c>
      <c r="B56" s="47">
        <f t="shared" ref="B56:B63" si="57">VLOOKUP($A56,$A$19:$J$24,2,FALSE)</f>
        <v>45</v>
      </c>
      <c r="C56" s="44">
        <f>D34</f>
        <v>1114.2236700749327</v>
      </c>
      <c r="D56" s="47">
        <f t="shared" si="50"/>
        <v>998</v>
      </c>
      <c r="E56" s="47">
        <f t="shared" si="51"/>
        <v>1</v>
      </c>
      <c r="F56" s="47">
        <f t="shared" si="52"/>
        <v>1</v>
      </c>
      <c r="G56" s="47">
        <f t="shared" si="53"/>
        <v>302</v>
      </c>
      <c r="H56" s="47">
        <f t="shared" si="54"/>
        <v>0.77820100000000003</v>
      </c>
      <c r="I56" s="47">
        <f t="shared" si="55"/>
        <v>0.77820100000000003</v>
      </c>
      <c r="J56" s="47">
        <f t="shared" si="56"/>
        <v>0</v>
      </c>
      <c r="K56" s="36">
        <f t="shared" si="39"/>
        <v>1</v>
      </c>
      <c r="L56" s="36">
        <f t="shared" si="40"/>
        <v>0.34988445760895381</v>
      </c>
      <c r="M56" s="36">
        <f t="shared" si="41"/>
        <v>0.39080971865608355</v>
      </c>
      <c r="N56" s="36">
        <f t="shared" si="42"/>
        <v>0</v>
      </c>
      <c r="O56" s="36">
        <f t="shared" si="43"/>
        <v>0</v>
      </c>
      <c r="P56" s="36">
        <f t="shared" si="44"/>
        <v>1</v>
      </c>
      <c r="Q56" s="36">
        <f t="shared" si="45"/>
        <v>0.98975281545712968</v>
      </c>
      <c r="R56" s="36">
        <f t="shared" si="46"/>
        <v>0.99380104128576163</v>
      </c>
      <c r="S56" s="36">
        <f t="shared" si="47"/>
        <v>1</v>
      </c>
      <c r="T56" s="36">
        <f t="shared" si="48"/>
        <v>0.67867711994505653</v>
      </c>
    </row>
    <row r="57" spans="1:20" x14ac:dyDescent="0.55000000000000004">
      <c r="A57" s="23" t="str">
        <f t="shared" si="37"/>
        <v>CHE</v>
      </c>
      <c r="B57" s="47">
        <f t="shared" si="57"/>
        <v>45</v>
      </c>
      <c r="C57" s="47">
        <f t="shared" ref="C57:C63" si="58">VLOOKUP($A57,$A$19:$J$24,3,FALSE)</f>
        <v>1096</v>
      </c>
      <c r="D57" s="44">
        <f>D35</f>
        <v>1004.5184745914976</v>
      </c>
      <c r="E57" s="47">
        <f t="shared" si="51"/>
        <v>1</v>
      </c>
      <c r="F57" s="47">
        <f t="shared" si="52"/>
        <v>1</v>
      </c>
      <c r="G57" s="47">
        <f t="shared" si="53"/>
        <v>302</v>
      </c>
      <c r="H57" s="47">
        <f t="shared" si="54"/>
        <v>0.77820100000000003</v>
      </c>
      <c r="I57" s="47">
        <f t="shared" si="55"/>
        <v>0.77820100000000003</v>
      </c>
      <c r="J57" s="47">
        <f t="shared" si="56"/>
        <v>0</v>
      </c>
      <c r="K57" s="36">
        <f t="shared" si="39"/>
        <v>1</v>
      </c>
      <c r="L57" s="36">
        <f t="shared" si="40"/>
        <v>0.3608443035013324</v>
      </c>
      <c r="M57" s="36">
        <f t="shared" si="41"/>
        <v>0.38656391328746692</v>
      </c>
      <c r="N57" s="36">
        <f t="shared" si="42"/>
        <v>0</v>
      </c>
      <c r="O57" s="36">
        <f t="shared" si="43"/>
        <v>0</v>
      </c>
      <c r="P57" s="36">
        <f t="shared" si="44"/>
        <v>1</v>
      </c>
      <c r="Q57" s="36">
        <f t="shared" si="45"/>
        <v>0.98975281545712968</v>
      </c>
      <c r="R57" s="36">
        <f t="shared" si="46"/>
        <v>0.99380104128576163</v>
      </c>
      <c r="S57" s="36">
        <f t="shared" si="47"/>
        <v>1</v>
      </c>
      <c r="T57" s="36">
        <f t="shared" si="48"/>
        <v>0.67999419154221008</v>
      </c>
    </row>
    <row r="58" spans="1:20" x14ac:dyDescent="0.55000000000000004">
      <c r="A58" s="23" t="str">
        <f t="shared" si="37"/>
        <v>CHE</v>
      </c>
      <c r="B58" s="47">
        <f t="shared" si="57"/>
        <v>45</v>
      </c>
      <c r="C58" s="47">
        <f t="shared" si="58"/>
        <v>1096</v>
      </c>
      <c r="D58" s="47">
        <f t="shared" ref="D58:D63" si="59">VLOOKUP($A58,$A$19:$J$24,4,FALSE)</f>
        <v>998</v>
      </c>
      <c r="E58" s="44">
        <f>D36</f>
        <v>10.55289647175138</v>
      </c>
      <c r="F58" s="47">
        <f t="shared" si="52"/>
        <v>1</v>
      </c>
      <c r="G58" s="47">
        <f t="shared" si="53"/>
        <v>302</v>
      </c>
      <c r="H58" s="47">
        <f t="shared" si="54"/>
        <v>0.77820100000000003</v>
      </c>
      <c r="I58" s="47">
        <f t="shared" si="55"/>
        <v>0.77820100000000003</v>
      </c>
      <c r="J58" s="47">
        <f t="shared" si="56"/>
        <v>0</v>
      </c>
      <c r="K58" s="36">
        <f t="shared" si="39"/>
        <v>1</v>
      </c>
      <c r="L58" s="36">
        <f t="shared" si="40"/>
        <v>0.3608443035013324</v>
      </c>
      <c r="M58" s="36">
        <f t="shared" si="41"/>
        <v>0.39080971865608355</v>
      </c>
      <c r="N58" s="36">
        <f t="shared" si="42"/>
        <v>0.13792207198289677</v>
      </c>
      <c r="O58" s="36">
        <f t="shared" si="43"/>
        <v>0</v>
      </c>
      <c r="P58" s="36">
        <f t="shared" si="44"/>
        <v>1</v>
      </c>
      <c r="Q58" s="36">
        <f t="shared" si="45"/>
        <v>0.98975281545712968</v>
      </c>
      <c r="R58" s="36">
        <f t="shared" si="46"/>
        <v>0.99380104128576163</v>
      </c>
      <c r="S58" s="36">
        <f t="shared" si="47"/>
        <v>1</v>
      </c>
      <c r="T58" s="36">
        <f t="shared" si="48"/>
        <v>0.68954084151809714</v>
      </c>
    </row>
    <row r="59" spans="1:20" x14ac:dyDescent="0.55000000000000004">
      <c r="A59" s="23" t="str">
        <f t="shared" si="37"/>
        <v>CHE</v>
      </c>
      <c r="B59" s="47">
        <f t="shared" si="57"/>
        <v>45</v>
      </c>
      <c r="C59" s="47">
        <f t="shared" si="58"/>
        <v>1096</v>
      </c>
      <c r="D59" s="47">
        <f t="shared" si="59"/>
        <v>998</v>
      </c>
      <c r="E59" s="47">
        <f>VLOOKUP($A59,$A$19:$J$24,5,FALSE)</f>
        <v>1</v>
      </c>
      <c r="F59" s="44">
        <f>D37</f>
        <v>10.55289647175138</v>
      </c>
      <c r="G59" s="47">
        <f t="shared" si="53"/>
        <v>302</v>
      </c>
      <c r="H59" s="47">
        <f t="shared" si="54"/>
        <v>0.77820100000000003</v>
      </c>
      <c r="I59" s="47">
        <f t="shared" si="55"/>
        <v>0.77820100000000003</v>
      </c>
      <c r="J59" s="47">
        <f t="shared" si="56"/>
        <v>0</v>
      </c>
      <c r="K59" s="36">
        <f t="shared" si="39"/>
        <v>1</v>
      </c>
      <c r="L59" s="36">
        <f t="shared" si="40"/>
        <v>0.3608443035013324</v>
      </c>
      <c r="M59" s="36">
        <f t="shared" si="41"/>
        <v>0.39080971865608355</v>
      </c>
      <c r="N59" s="36">
        <f t="shared" si="42"/>
        <v>0</v>
      </c>
      <c r="O59" s="36">
        <f t="shared" si="43"/>
        <v>0.13792207198289677</v>
      </c>
      <c r="P59" s="36">
        <f t="shared" si="44"/>
        <v>1</v>
      </c>
      <c r="Q59" s="36">
        <f t="shared" si="45"/>
        <v>0.98975281545712968</v>
      </c>
      <c r="R59" s="36">
        <f t="shared" si="46"/>
        <v>0.99380104128576163</v>
      </c>
      <c r="S59" s="36">
        <f t="shared" si="47"/>
        <v>1</v>
      </c>
      <c r="T59" s="36">
        <f t="shared" si="48"/>
        <v>0.68652034814167173</v>
      </c>
    </row>
    <row r="60" spans="1:20" x14ac:dyDescent="0.55000000000000004">
      <c r="A60" s="23" t="str">
        <f t="shared" si="37"/>
        <v>CHE</v>
      </c>
      <c r="B60" s="47">
        <f t="shared" si="57"/>
        <v>45</v>
      </c>
      <c r="C60" s="47">
        <f t="shared" si="58"/>
        <v>1096</v>
      </c>
      <c r="D60" s="47">
        <f t="shared" si="59"/>
        <v>998</v>
      </c>
      <c r="E60" s="47">
        <f>VLOOKUP($A60,$A$19:$J$24,5,FALSE)</f>
        <v>1</v>
      </c>
      <c r="F60" s="47">
        <f>VLOOKUP($A60,$A$19:$J$24,6,FALSE)</f>
        <v>1</v>
      </c>
      <c r="G60" s="44">
        <f>D38</f>
        <v>317.63406457067379</v>
      </c>
      <c r="H60" s="47">
        <f t="shared" si="54"/>
        <v>0.77820100000000003</v>
      </c>
      <c r="I60" s="47">
        <f t="shared" si="55"/>
        <v>0.77820100000000003</v>
      </c>
      <c r="J60" s="47">
        <f t="shared" si="56"/>
        <v>0</v>
      </c>
      <c r="K60" s="36">
        <f t="shared" si="39"/>
        <v>1</v>
      </c>
      <c r="L60" s="36">
        <f t="shared" si="40"/>
        <v>0.3608443035013324</v>
      </c>
      <c r="M60" s="36">
        <f t="shared" si="41"/>
        <v>0.39080971865608355</v>
      </c>
      <c r="N60" s="36">
        <f t="shared" si="42"/>
        <v>0</v>
      </c>
      <c r="O60" s="36">
        <f t="shared" si="43"/>
        <v>0</v>
      </c>
      <c r="P60" s="36">
        <f t="shared" si="44"/>
        <v>1.0652395231645411</v>
      </c>
      <c r="Q60" s="36">
        <f t="shared" si="45"/>
        <v>0.98975281545712968</v>
      </c>
      <c r="R60" s="36">
        <f t="shared" si="46"/>
        <v>0.99380104128576163</v>
      </c>
      <c r="S60" s="36">
        <f t="shared" si="47"/>
        <v>1</v>
      </c>
      <c r="T60" s="36">
        <f t="shared" si="48"/>
        <v>0.6820352140211704</v>
      </c>
    </row>
    <row r="61" spans="1:20" x14ac:dyDescent="0.55000000000000004">
      <c r="A61" s="23" t="str">
        <f t="shared" si="37"/>
        <v>CHE</v>
      </c>
      <c r="B61" s="47">
        <f t="shared" si="57"/>
        <v>45</v>
      </c>
      <c r="C61" s="47">
        <f t="shared" si="58"/>
        <v>1096</v>
      </c>
      <c r="D61" s="47">
        <f t="shared" si="59"/>
        <v>998</v>
      </c>
      <c r="E61" s="47">
        <f>VLOOKUP($A61,$A$19:$J$24,5,FALSE)</f>
        <v>1</v>
      </c>
      <c r="F61" s="47">
        <f>VLOOKUP($A61,$A$19:$J$24,6,FALSE)</f>
        <v>1</v>
      </c>
      <c r="G61" s="47">
        <f>VLOOKUP($A61,$A$19:$J$24,7,FALSE)</f>
        <v>302</v>
      </c>
      <c r="H61" s="44">
        <f>D39</f>
        <v>0.80745865880927592</v>
      </c>
      <c r="I61" s="47">
        <f t="shared" si="55"/>
        <v>0.77820100000000003</v>
      </c>
      <c r="J61" s="47">
        <f t="shared" si="56"/>
        <v>0</v>
      </c>
      <c r="K61" s="36">
        <f t="shared" si="39"/>
        <v>1</v>
      </c>
      <c r="L61" s="36">
        <f t="shared" si="40"/>
        <v>0.3608443035013324</v>
      </c>
      <c r="M61" s="36">
        <f t="shared" si="41"/>
        <v>0.39080971865608355</v>
      </c>
      <c r="N61" s="36">
        <f t="shared" si="42"/>
        <v>0</v>
      </c>
      <c r="O61" s="36">
        <f t="shared" si="43"/>
        <v>0</v>
      </c>
      <c r="P61" s="36">
        <f t="shared" si="44"/>
        <v>1</v>
      </c>
      <c r="Q61" s="36">
        <f t="shared" si="45"/>
        <v>1.2002925830912525</v>
      </c>
      <c r="R61" s="36">
        <f t="shared" si="46"/>
        <v>0.99380104128576163</v>
      </c>
      <c r="S61" s="36">
        <f t="shared" si="47"/>
        <v>1</v>
      </c>
      <c r="T61" s="36">
        <f t="shared" si="48"/>
        <v>0.70870255713126373</v>
      </c>
    </row>
    <row r="62" spans="1:20" x14ac:dyDescent="0.55000000000000004">
      <c r="A62" s="23" t="str">
        <f t="shared" si="37"/>
        <v>CHE</v>
      </c>
      <c r="B62" s="47">
        <f t="shared" si="57"/>
        <v>45</v>
      </c>
      <c r="C62" s="47">
        <f t="shared" si="58"/>
        <v>1096</v>
      </c>
      <c r="D62" s="47">
        <f t="shared" si="59"/>
        <v>998</v>
      </c>
      <c r="E62" s="47">
        <f>VLOOKUP($A62,$A$19:$J$24,5,FALSE)</f>
        <v>1</v>
      </c>
      <c r="F62" s="47">
        <f>VLOOKUP($A62,$A$19:$J$24,6,FALSE)</f>
        <v>1</v>
      </c>
      <c r="G62" s="47">
        <f>VLOOKUP($A62,$A$19:$J$24,7,FALSE)</f>
        <v>302</v>
      </c>
      <c r="H62" s="47">
        <f>VLOOKUP($A62,$A$19:$J$24,8,FALSE)</f>
        <v>0.77820100000000003</v>
      </c>
      <c r="I62" s="44">
        <f>D40</f>
        <v>0.81257495822421388</v>
      </c>
      <c r="J62" s="47">
        <f t="shared" si="56"/>
        <v>0</v>
      </c>
      <c r="K62" s="36">
        <f t="shared" si="39"/>
        <v>1</v>
      </c>
      <c r="L62" s="36">
        <f t="shared" si="40"/>
        <v>0.3608443035013324</v>
      </c>
      <c r="M62" s="36">
        <f t="shared" si="41"/>
        <v>0.39080971865608355</v>
      </c>
      <c r="N62" s="36">
        <f t="shared" si="42"/>
        <v>0</v>
      </c>
      <c r="O62" s="36">
        <f t="shared" si="43"/>
        <v>0</v>
      </c>
      <c r="P62" s="36">
        <f t="shared" si="44"/>
        <v>1</v>
      </c>
      <c r="Q62" s="36">
        <f t="shared" si="45"/>
        <v>0.98975281545712968</v>
      </c>
      <c r="R62" s="36">
        <f t="shared" si="46"/>
        <v>1.1434378024352405</v>
      </c>
      <c r="S62" s="36">
        <f t="shared" si="47"/>
        <v>1</v>
      </c>
      <c r="T62" s="36">
        <f t="shared" si="48"/>
        <v>0.69704388542826656</v>
      </c>
    </row>
    <row r="63" spans="1:20" x14ac:dyDescent="0.55000000000000004">
      <c r="A63" s="23" t="str">
        <f t="shared" si="37"/>
        <v>CHE</v>
      </c>
      <c r="B63" s="47">
        <f t="shared" si="57"/>
        <v>45</v>
      </c>
      <c r="C63" s="47">
        <f t="shared" si="58"/>
        <v>1096</v>
      </c>
      <c r="D63" s="47">
        <f t="shared" si="59"/>
        <v>998</v>
      </c>
      <c r="E63" s="47">
        <f>VLOOKUP($A63,$A$19:$J$24,5,FALSE)</f>
        <v>1</v>
      </c>
      <c r="F63" s="47">
        <f>VLOOKUP($A63,$A$19:$J$24,6,FALSE)</f>
        <v>1</v>
      </c>
      <c r="G63" s="47">
        <f>VLOOKUP($A63,$A$19:$J$24,7,FALSE)</f>
        <v>302</v>
      </c>
      <c r="H63" s="47">
        <f>VLOOKUP($A63,$A$19:$J$24,8,FALSE)</f>
        <v>0.77820100000000003</v>
      </c>
      <c r="I63" s="47">
        <f>VLOOKUP($A63,$A$19:$J$24,9,FALSE)</f>
        <v>0.77820100000000003</v>
      </c>
      <c r="J63" s="44">
        <f>D41</f>
        <v>15.182060334486801</v>
      </c>
      <c r="K63" s="36">
        <f t="shared" si="39"/>
        <v>1</v>
      </c>
      <c r="L63" s="36">
        <f t="shared" si="40"/>
        <v>0.3608443035013324</v>
      </c>
      <c r="M63" s="36">
        <f t="shared" si="41"/>
        <v>0.39080971865608355</v>
      </c>
      <c r="N63" s="36">
        <f t="shared" si="42"/>
        <v>0</v>
      </c>
      <c r="O63" s="36">
        <f t="shared" si="43"/>
        <v>0</v>
      </c>
      <c r="P63" s="36">
        <f t="shared" si="44"/>
        <v>1</v>
      </c>
      <c r="Q63" s="36">
        <f t="shared" si="45"/>
        <v>0.98975281545712968</v>
      </c>
      <c r="R63" s="36">
        <f t="shared" si="46"/>
        <v>0.99380104128576163</v>
      </c>
      <c r="S63" s="36">
        <f t="shared" si="47"/>
        <v>0.76922049775808232</v>
      </c>
      <c r="T63" s="36">
        <f t="shared" si="48"/>
        <v>0.66065007723802438</v>
      </c>
    </row>
    <row r="64" spans="1:20" x14ac:dyDescent="0.55000000000000004">
      <c r="A64" s="23"/>
      <c r="B64" s="48"/>
      <c r="C64" s="48"/>
      <c r="D64" s="48"/>
      <c r="E64" s="48"/>
      <c r="F64" s="48"/>
      <c r="G64" s="48"/>
      <c r="H64" s="48"/>
      <c r="I64" s="48"/>
      <c r="J64" s="48"/>
      <c r="K64" s="38"/>
      <c r="L64" s="38"/>
      <c r="M64" s="38"/>
      <c r="N64" s="38"/>
      <c r="O64" s="38"/>
      <c r="P64" s="38"/>
      <c r="Q64" s="38"/>
      <c r="R64" s="38"/>
      <c r="S64" s="38"/>
      <c r="T64" s="38"/>
    </row>
  </sheetData>
  <mergeCells count="3">
    <mergeCell ref="B31:D31"/>
    <mergeCell ref="F31:H31"/>
    <mergeCell ref="J31:K31"/>
  </mergeCells>
  <phoneticPr fontId="4" type="noConversion"/>
  <conditionalFormatting sqref="K19:R24 T19:T24">
    <cfRule type="colorScale" priority="60">
      <colorScale>
        <cfvo type="min"/>
        <cfvo type="max"/>
        <color rgb="FFFFEF9C"/>
        <color rgb="FF63BE7B"/>
      </colorScale>
    </cfRule>
  </conditionalFormatting>
  <conditionalFormatting sqref="T19:T24">
    <cfRule type="colorScale" priority="59">
      <colorScale>
        <cfvo type="min"/>
        <cfvo type="max"/>
        <color rgb="FFFCFCFF"/>
        <color rgb="FFF8696B"/>
      </colorScale>
    </cfRule>
  </conditionalFormatting>
  <conditionalFormatting sqref="S19:S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CCFA-668E-4233-984F-37FF544C4299}">
  <dimension ref="A1:U64"/>
  <sheetViews>
    <sheetView topLeftCell="P44" zoomScaleNormal="100" workbookViewId="0">
      <selection activeCell="S46" sqref="S46:S63"/>
    </sheetView>
  </sheetViews>
  <sheetFormatPr defaultColWidth="9.15625" defaultRowHeight="14.4" x14ac:dyDescent="0.55000000000000004"/>
  <cols>
    <col min="1" max="1" width="20.578125" style="46" customWidth="1"/>
    <col min="2" max="2" width="19.26171875" style="46" customWidth="1"/>
    <col min="3" max="10" width="18.68359375" style="46" customWidth="1"/>
    <col min="11" max="12" width="9.15625" style="46"/>
    <col min="13" max="13" width="9.15625" style="46" customWidth="1"/>
    <col min="14" max="16384" width="9.15625" style="46"/>
  </cols>
  <sheetData>
    <row r="1" spans="1:21" ht="18.600000000000001" thickBot="1" x14ac:dyDescent="0.6">
      <c r="A1" s="6" t="s">
        <v>0</v>
      </c>
      <c r="B1" s="1" t="s">
        <v>1</v>
      </c>
      <c r="C1" s="2" t="s">
        <v>1</v>
      </c>
      <c r="D1" s="2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1</v>
      </c>
    </row>
    <row r="2" spans="1:21" ht="29.1" thickBot="1" x14ac:dyDescent="0.6">
      <c r="A2" s="4" t="s">
        <v>3</v>
      </c>
      <c r="B2" s="5" t="s">
        <v>4</v>
      </c>
      <c r="C2" s="5" t="s">
        <v>77</v>
      </c>
      <c r="D2" s="5" t="s">
        <v>5</v>
      </c>
      <c r="E2" s="5" t="s">
        <v>7</v>
      </c>
      <c r="F2" s="5" t="s">
        <v>6</v>
      </c>
      <c r="G2" s="5" t="s">
        <v>8</v>
      </c>
      <c r="H2" s="9" t="s">
        <v>16</v>
      </c>
      <c r="I2" s="9" t="s">
        <v>17</v>
      </c>
      <c r="J2" s="14" t="s">
        <v>9</v>
      </c>
    </row>
    <row r="3" spans="1:21" x14ac:dyDescent="0.55000000000000004">
      <c r="A3" s="7" t="s">
        <v>10</v>
      </c>
      <c r="B3" s="46">
        <f>Start!B6</f>
        <v>45</v>
      </c>
      <c r="C3" s="46">
        <f>Start!C6</f>
        <v>1696</v>
      </c>
      <c r="D3" s="46">
        <f>Start!D6</f>
        <v>1598</v>
      </c>
      <c r="E3" s="46">
        <f>Start!E6</f>
        <v>1</v>
      </c>
      <c r="F3" s="46">
        <f>Start!F6</f>
        <v>1</v>
      </c>
      <c r="G3" s="46">
        <f>Start!G6</f>
        <v>301</v>
      </c>
      <c r="H3" s="46">
        <f>Start!H6</f>
        <v>0.77962500000000001</v>
      </c>
      <c r="I3" s="46">
        <f>Start!I6</f>
        <v>0.77962500000000001</v>
      </c>
      <c r="J3" s="46">
        <f>Start!J6</f>
        <v>0</v>
      </c>
    </row>
    <row r="4" spans="1:21" x14ac:dyDescent="0.55000000000000004">
      <c r="A4" s="8" t="s">
        <v>11</v>
      </c>
      <c r="B4" s="46">
        <f>Start!B7</f>
        <v>89.626999999999995</v>
      </c>
      <c r="C4" s="46">
        <f>Start!C7</f>
        <v>33.232999999999997</v>
      </c>
      <c r="D4" s="46">
        <f>Start!D7</f>
        <v>86.683000000000007</v>
      </c>
      <c r="E4" s="46">
        <f>Start!E7</f>
        <v>62.359000000000002</v>
      </c>
      <c r="F4" s="46">
        <f>Start!F7</f>
        <v>62.359000000000002</v>
      </c>
      <c r="G4" s="46">
        <f>Start!G7</f>
        <v>62.359000000000002</v>
      </c>
      <c r="H4" s="46">
        <f>Start!H7</f>
        <v>0.64894299999999905</v>
      </c>
      <c r="I4" s="46">
        <f>Start!I7</f>
        <v>0.56833</v>
      </c>
      <c r="J4" s="46">
        <f>Start!J7</f>
        <v>33.823</v>
      </c>
    </row>
    <row r="5" spans="1:21" x14ac:dyDescent="0.55000000000000004">
      <c r="A5" s="8" t="s">
        <v>12</v>
      </c>
      <c r="B5" s="46">
        <f>Start!B8</f>
        <v>64.340999999999994</v>
      </c>
      <c r="C5" s="46">
        <f>Start!C8</f>
        <v>71.978999999999999</v>
      </c>
      <c r="D5" s="46">
        <f>Start!D8</f>
        <v>70.981999999999999</v>
      </c>
      <c r="E5" s="46">
        <f>Start!E8</f>
        <v>70.263000000000005</v>
      </c>
      <c r="F5" s="46">
        <f>Start!F8</f>
        <v>70.263000000000005</v>
      </c>
      <c r="G5" s="46">
        <f>Start!G8</f>
        <v>97.813999999999993</v>
      </c>
      <c r="H5" s="46">
        <f>Start!H8</f>
        <v>0.64066000000000001</v>
      </c>
      <c r="I5" s="46">
        <f>Start!I8</f>
        <v>0.54990899999999898</v>
      </c>
      <c r="J5" s="46">
        <f>Start!J8</f>
        <v>65.786000000000001</v>
      </c>
    </row>
    <row r="6" spans="1:21" x14ac:dyDescent="0.55000000000000004">
      <c r="A6" s="8" t="s">
        <v>13</v>
      </c>
      <c r="B6" s="46">
        <f>Start!B9</f>
        <v>45</v>
      </c>
      <c r="C6" s="46">
        <f>Start!C9</f>
        <v>1096</v>
      </c>
      <c r="D6" s="46">
        <f>Start!D9</f>
        <v>998</v>
      </c>
      <c r="E6" s="46">
        <f>Start!E9</f>
        <v>1</v>
      </c>
      <c r="F6" s="46">
        <f>Start!F9</f>
        <v>1</v>
      </c>
      <c r="G6" s="46">
        <f>Start!G9</f>
        <v>302</v>
      </c>
      <c r="H6" s="46">
        <f>Start!H9</f>
        <v>0.77820100000000003</v>
      </c>
      <c r="I6" s="46">
        <f>Start!I9</f>
        <v>0.77820100000000003</v>
      </c>
      <c r="J6" s="46">
        <f>Start!J9</f>
        <v>0</v>
      </c>
    </row>
    <row r="7" spans="1:21" x14ac:dyDescent="0.55000000000000004">
      <c r="A7" s="8" t="s">
        <v>14</v>
      </c>
      <c r="B7" s="46">
        <f>Start!B10</f>
        <v>59.045000000000002</v>
      </c>
      <c r="C7" s="46">
        <f>Start!C10</f>
        <v>50.542999999999999</v>
      </c>
      <c r="D7" s="46">
        <f>Start!D10</f>
        <v>62.725999999999999</v>
      </c>
      <c r="E7" s="46">
        <f>Start!E10</f>
        <v>52.963000000000001</v>
      </c>
      <c r="F7" s="46">
        <f>Start!F10</f>
        <v>53.814</v>
      </c>
      <c r="G7" s="46">
        <f>Start!G10</f>
        <v>106.777</v>
      </c>
      <c r="H7" s="46">
        <f>Start!H10</f>
        <v>0.659743999999999</v>
      </c>
      <c r="I7" s="46">
        <f>Start!I10</f>
        <v>0.58938599999999997</v>
      </c>
      <c r="J7" s="46">
        <f>Start!J10</f>
        <v>45.222999999999999</v>
      </c>
    </row>
    <row r="8" spans="1:21" x14ac:dyDescent="0.55000000000000004">
      <c r="A8" s="8" t="s">
        <v>15</v>
      </c>
      <c r="B8" s="46">
        <f>Start!B11</f>
        <v>47.152000000000001</v>
      </c>
      <c r="C8" s="46">
        <f>Start!C11</f>
        <v>70.900999999999996</v>
      </c>
      <c r="D8" s="46">
        <f>Start!D11</f>
        <v>69.042000000000002</v>
      </c>
      <c r="E8" s="46">
        <f>Start!E11</f>
        <v>47.768999999999998</v>
      </c>
      <c r="F8" s="46">
        <f>Start!F11</f>
        <v>33.933</v>
      </c>
      <c r="G8" s="46">
        <f>Start!G11</f>
        <v>128.345</v>
      </c>
      <c r="H8" s="46">
        <f>Start!H11</f>
        <v>0.65783999999999898</v>
      </c>
      <c r="I8" s="46">
        <f>Start!I11</f>
        <v>0.58242799999999995</v>
      </c>
      <c r="J8" s="46">
        <f>Start!J11</f>
        <v>59.862000000000002</v>
      </c>
    </row>
    <row r="10" spans="1:21" ht="14.7" thickBot="1" x14ac:dyDescent="0.6"/>
    <row r="11" spans="1:21" ht="29.1" thickBot="1" x14ac:dyDescent="0.6">
      <c r="A11" s="42" t="s">
        <v>18</v>
      </c>
      <c r="B11" s="15" t="s">
        <v>4</v>
      </c>
      <c r="C11" s="5" t="s">
        <v>77</v>
      </c>
      <c r="D11" s="15" t="s">
        <v>5</v>
      </c>
      <c r="E11" s="15" t="s">
        <v>7</v>
      </c>
      <c r="F11" s="15" t="s">
        <v>6</v>
      </c>
      <c r="G11" s="15" t="s">
        <v>8</v>
      </c>
      <c r="H11" s="16" t="s">
        <v>16</v>
      </c>
      <c r="I11" s="16" t="s">
        <v>17</v>
      </c>
      <c r="J11" s="17" t="s">
        <v>9</v>
      </c>
    </row>
    <row r="12" spans="1:21" x14ac:dyDescent="0.55000000000000004">
      <c r="A12" s="11" t="s">
        <v>19</v>
      </c>
      <c r="B12" s="46">
        <f t="shared" ref="B12:J12" si="0">MIN(B3:B8)</f>
        <v>45</v>
      </c>
      <c r="C12" s="46">
        <f t="shared" si="0"/>
        <v>33.232999999999997</v>
      </c>
      <c r="D12" s="46">
        <f t="shared" si="0"/>
        <v>62.725999999999999</v>
      </c>
      <c r="E12" s="46">
        <f t="shared" si="0"/>
        <v>1</v>
      </c>
      <c r="F12" s="46">
        <f t="shared" si="0"/>
        <v>1</v>
      </c>
      <c r="G12" s="46">
        <f t="shared" si="0"/>
        <v>62.359000000000002</v>
      </c>
      <c r="H12" s="46">
        <f t="shared" si="0"/>
        <v>0.64066000000000001</v>
      </c>
      <c r="I12" s="46">
        <f t="shared" si="0"/>
        <v>0.54990899999999898</v>
      </c>
      <c r="J12" s="46">
        <f t="shared" si="0"/>
        <v>0</v>
      </c>
    </row>
    <row r="13" spans="1:21" ht="14.7" thickBot="1" x14ac:dyDescent="0.6">
      <c r="A13" s="12" t="s">
        <v>20</v>
      </c>
      <c r="B13" s="46">
        <f t="shared" ref="B13:J13" si="1">MAX(B3:B8)</f>
        <v>89.626999999999995</v>
      </c>
      <c r="C13" s="46">
        <f t="shared" si="1"/>
        <v>1696</v>
      </c>
      <c r="D13" s="46">
        <f t="shared" si="1"/>
        <v>1598</v>
      </c>
      <c r="E13" s="46">
        <f t="shared" si="1"/>
        <v>70.263000000000005</v>
      </c>
      <c r="F13" s="46">
        <f t="shared" si="1"/>
        <v>70.263000000000005</v>
      </c>
      <c r="G13" s="46">
        <f t="shared" si="1"/>
        <v>302</v>
      </c>
      <c r="H13" s="46">
        <f t="shared" si="1"/>
        <v>0.77962500000000001</v>
      </c>
      <c r="I13" s="46">
        <f t="shared" si="1"/>
        <v>0.77962500000000001</v>
      </c>
      <c r="J13" s="46">
        <f t="shared" si="1"/>
        <v>65.786000000000001</v>
      </c>
    </row>
    <row r="14" spans="1:21" ht="14.7" thickBot="1" x14ac:dyDescent="0.6"/>
    <row r="15" spans="1:21" x14ac:dyDescent="0.55000000000000004">
      <c r="K15" s="19" t="s">
        <v>35</v>
      </c>
      <c r="L15" s="20" t="s">
        <v>36</v>
      </c>
      <c r="M15" s="20" t="s">
        <v>37</v>
      </c>
      <c r="N15" s="20" t="s">
        <v>38</v>
      </c>
      <c r="O15" s="20" t="s">
        <v>39</v>
      </c>
      <c r="P15" s="20" t="s">
        <v>40</v>
      </c>
      <c r="Q15" s="20" t="s">
        <v>41</v>
      </c>
      <c r="R15" s="20" t="s">
        <v>42</v>
      </c>
      <c r="S15" s="20" t="s">
        <v>53</v>
      </c>
      <c r="T15" s="21"/>
      <c r="U15" s="23"/>
    </row>
    <row r="16" spans="1:21" ht="14.7" thickBot="1" x14ac:dyDescent="0.6">
      <c r="K16" s="22">
        <v>8.0645161290322578E-2</v>
      </c>
      <c r="L16" s="23">
        <v>8.0645161290322578E-2</v>
      </c>
      <c r="M16" s="23">
        <v>8.0645161290322578E-2</v>
      </c>
      <c r="N16" s="23">
        <v>0.12903225806451613</v>
      </c>
      <c r="O16" s="23">
        <v>0.12903225806451613</v>
      </c>
      <c r="P16" s="23">
        <v>0.16129032258064516</v>
      </c>
      <c r="Q16" s="23">
        <v>0.12096774193548387</v>
      </c>
      <c r="R16" s="23">
        <v>0.12096774193548387</v>
      </c>
      <c r="S16" s="23">
        <v>9.6774193548387094E-2</v>
      </c>
      <c r="T16" s="24"/>
      <c r="U16" s="23"/>
    </row>
    <row r="17" spans="1:21" ht="18.600000000000001" thickBot="1" x14ac:dyDescent="0.6">
      <c r="A17" s="6" t="s">
        <v>0</v>
      </c>
      <c r="B17" s="1" t="s">
        <v>1</v>
      </c>
      <c r="C17" s="2" t="s">
        <v>1</v>
      </c>
      <c r="D17" s="2" t="s">
        <v>1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18" t="s">
        <v>1</v>
      </c>
      <c r="K17" s="22" t="s">
        <v>27</v>
      </c>
      <c r="L17" s="23" t="s">
        <v>28</v>
      </c>
      <c r="M17" s="23" t="s">
        <v>29</v>
      </c>
      <c r="N17" s="23" t="s">
        <v>30</v>
      </c>
      <c r="O17" s="23" t="s">
        <v>31</v>
      </c>
      <c r="P17" s="23" t="s">
        <v>32</v>
      </c>
      <c r="Q17" s="23" t="s">
        <v>33</v>
      </c>
      <c r="R17" s="23" t="s">
        <v>34</v>
      </c>
      <c r="S17" s="23" t="s">
        <v>52</v>
      </c>
      <c r="T17" s="24" t="s">
        <v>54</v>
      </c>
      <c r="U17" s="23"/>
    </row>
    <row r="18" spans="1:21" ht="29.1" thickBot="1" x14ac:dyDescent="0.6">
      <c r="A18" s="4" t="s">
        <v>3</v>
      </c>
      <c r="B18" s="5" t="s">
        <v>4</v>
      </c>
      <c r="C18" s="5" t="s">
        <v>77</v>
      </c>
      <c r="D18" s="5" t="s">
        <v>5</v>
      </c>
      <c r="E18" s="5" t="s">
        <v>7</v>
      </c>
      <c r="F18" s="5" t="s">
        <v>6</v>
      </c>
      <c r="G18" s="5" t="s">
        <v>8</v>
      </c>
      <c r="H18" s="9" t="s">
        <v>16</v>
      </c>
      <c r="I18" s="9" t="s">
        <v>17</v>
      </c>
      <c r="J18" s="9" t="s">
        <v>9</v>
      </c>
      <c r="K18" s="25" t="s">
        <v>43</v>
      </c>
      <c r="L18" s="26" t="s">
        <v>44</v>
      </c>
      <c r="M18" s="26" t="s">
        <v>45</v>
      </c>
      <c r="N18" s="26" t="s">
        <v>46</v>
      </c>
      <c r="O18" s="26" t="s">
        <v>47</v>
      </c>
      <c r="P18" s="26" t="s">
        <v>48</v>
      </c>
      <c r="Q18" s="26" t="s">
        <v>49</v>
      </c>
      <c r="R18" s="26" t="s">
        <v>50</v>
      </c>
      <c r="S18" s="26" t="s">
        <v>51</v>
      </c>
      <c r="T18" s="27" t="s">
        <v>55</v>
      </c>
      <c r="U18" s="30" t="s">
        <v>57</v>
      </c>
    </row>
    <row r="19" spans="1:21" x14ac:dyDescent="0.55000000000000004">
      <c r="A19" s="7" t="s">
        <v>10</v>
      </c>
      <c r="B19" s="13">
        <f>B3</f>
        <v>45</v>
      </c>
      <c r="C19" s="13">
        <f t="shared" ref="C19:J19" si="2">C3</f>
        <v>1696</v>
      </c>
      <c r="D19" s="13">
        <f t="shared" si="2"/>
        <v>1598</v>
      </c>
      <c r="E19" s="13">
        <f t="shared" si="2"/>
        <v>1</v>
      </c>
      <c r="F19" s="13">
        <f t="shared" si="2"/>
        <v>1</v>
      </c>
      <c r="G19" s="13">
        <f t="shared" si="2"/>
        <v>301</v>
      </c>
      <c r="H19" s="13">
        <f t="shared" si="2"/>
        <v>0.77962500000000001</v>
      </c>
      <c r="I19" s="13">
        <f t="shared" si="2"/>
        <v>0.77962500000000001</v>
      </c>
      <c r="J19" s="13">
        <f t="shared" si="2"/>
        <v>0</v>
      </c>
      <c r="K19" s="13">
        <f>(B$26-B19)/(B$26-B$25)</f>
        <v>1</v>
      </c>
      <c r="L19" s="13">
        <f t="shared" ref="L19:M24" si="3">(C$26-C19)/(C$26-C$25)</f>
        <v>0</v>
      </c>
      <c r="M19" s="13">
        <f t="shared" si="3"/>
        <v>0</v>
      </c>
      <c r="N19" s="13">
        <f>(E19-E$25)/(E$26-E$25)</f>
        <v>0</v>
      </c>
      <c r="O19" s="13">
        <f t="shared" ref="O19:S24" si="4">(F19-F$25)/(F$26-F$25)</f>
        <v>0</v>
      </c>
      <c r="P19" s="13">
        <f t="shared" si="4"/>
        <v>0.99582709135748892</v>
      </c>
      <c r="Q19" s="13">
        <f t="shared" si="4"/>
        <v>1</v>
      </c>
      <c r="R19" s="13">
        <f t="shared" si="4"/>
        <v>1</v>
      </c>
      <c r="S19" s="13">
        <f>(J$26-J19)/(J$26-J$25)</f>
        <v>1</v>
      </c>
      <c r="T19" s="13">
        <f>SUMPRODUCT(K$16:S$16,K19:S19)</f>
        <v>0.57997211150927241</v>
      </c>
      <c r="U19" s="13">
        <f>MAX($T$19:$T$26)-T19</f>
        <v>5.9300856819094805E-2</v>
      </c>
    </row>
    <row r="20" spans="1:21" x14ac:dyDescent="0.55000000000000004">
      <c r="A20" s="8" t="s">
        <v>11</v>
      </c>
      <c r="B20" s="13">
        <f t="shared" ref="B20:J20" si="5">B4</f>
        <v>89.626999999999995</v>
      </c>
      <c r="C20" s="13">
        <f t="shared" si="5"/>
        <v>33.232999999999997</v>
      </c>
      <c r="D20" s="13">
        <f t="shared" si="5"/>
        <v>86.683000000000007</v>
      </c>
      <c r="E20" s="13">
        <f t="shared" si="5"/>
        <v>62.359000000000002</v>
      </c>
      <c r="F20" s="13">
        <f t="shared" si="5"/>
        <v>62.359000000000002</v>
      </c>
      <c r="G20" s="13">
        <f t="shared" si="5"/>
        <v>62.359000000000002</v>
      </c>
      <c r="H20" s="13">
        <f t="shared" si="5"/>
        <v>0.64894299999999905</v>
      </c>
      <c r="I20" s="13">
        <f t="shared" si="5"/>
        <v>0.56833</v>
      </c>
      <c r="J20" s="13">
        <f t="shared" si="5"/>
        <v>33.823</v>
      </c>
      <c r="K20" s="13">
        <f t="shared" ref="K20:K24" si="6">(B$26-B20)/(B$26-B$25)</f>
        <v>0</v>
      </c>
      <c r="L20" s="13">
        <f t="shared" si="3"/>
        <v>1</v>
      </c>
      <c r="M20" s="13">
        <f t="shared" si="3"/>
        <v>0.98439561928359376</v>
      </c>
      <c r="N20" s="13">
        <f t="shared" ref="N20:N24" si="7">(E20-E$25)/(E$26-E$25)</f>
        <v>0.88588423833792929</v>
      </c>
      <c r="O20" s="13">
        <f t="shared" si="4"/>
        <v>0.88588423833792929</v>
      </c>
      <c r="P20" s="13">
        <f t="shared" si="4"/>
        <v>0</v>
      </c>
      <c r="Q20" s="13">
        <f t="shared" si="4"/>
        <v>5.9604936494793946E-2</v>
      </c>
      <c r="R20" s="13">
        <f t="shared" si="4"/>
        <v>8.0190321962775507E-2</v>
      </c>
      <c r="S20" s="13">
        <f t="shared" ref="S20:S24" si="8">(J$26-J20)/(J$26-J$25)</f>
        <v>0.48586325357978905</v>
      </c>
      <c r="T20" s="13">
        <f t="shared" ref="T20:T24" si="9">SUMPRODUCT(K$16:S$16,K20:S20)</f>
        <v>0.45257693338282812</v>
      </c>
      <c r="U20" s="13">
        <f t="shared" ref="U20:U24" si="10">MAX($T$19:$T$26)-T20</f>
        <v>0.1866960349455391</v>
      </c>
    </row>
    <row r="21" spans="1:21" x14ac:dyDescent="0.55000000000000004">
      <c r="A21" s="86" t="s">
        <v>12</v>
      </c>
      <c r="B21" s="87">
        <f t="shared" ref="B21:J21" si="11">B5</f>
        <v>64.340999999999994</v>
      </c>
      <c r="C21" s="87">
        <f t="shared" si="11"/>
        <v>71.978999999999999</v>
      </c>
      <c r="D21" s="87">
        <f t="shared" si="11"/>
        <v>70.981999999999999</v>
      </c>
      <c r="E21" s="87">
        <f t="shared" si="11"/>
        <v>70.263000000000005</v>
      </c>
      <c r="F21" s="87">
        <f t="shared" si="11"/>
        <v>70.263000000000005</v>
      </c>
      <c r="G21" s="87">
        <f t="shared" si="11"/>
        <v>97.813999999999993</v>
      </c>
      <c r="H21" s="87">
        <f t="shared" si="11"/>
        <v>0.64066000000000001</v>
      </c>
      <c r="I21" s="87">
        <f t="shared" si="11"/>
        <v>0.54990899999999898</v>
      </c>
      <c r="J21" s="87">
        <f t="shared" si="11"/>
        <v>65.786000000000001</v>
      </c>
      <c r="K21" s="13">
        <f t="shared" si="6"/>
        <v>0.56660765904049126</v>
      </c>
      <c r="L21" s="13">
        <f t="shared" si="3"/>
        <v>0.97669787769422889</v>
      </c>
      <c r="M21" s="13">
        <f t="shared" si="3"/>
        <v>0.99462245827129236</v>
      </c>
      <c r="N21" s="13">
        <f t="shared" si="7"/>
        <v>1</v>
      </c>
      <c r="O21" s="13">
        <f t="shared" si="4"/>
        <v>1</v>
      </c>
      <c r="P21" s="13">
        <f t="shared" si="4"/>
        <v>0.14795047592023064</v>
      </c>
      <c r="Q21" s="13">
        <f t="shared" si="4"/>
        <v>0</v>
      </c>
      <c r="R21" s="13">
        <f t="shared" si="4"/>
        <v>0</v>
      </c>
      <c r="S21" s="13">
        <f t="shared" si="8"/>
        <v>0</v>
      </c>
      <c r="T21" s="13">
        <f t="shared" si="9"/>
        <v>0.48659910861665112</v>
      </c>
      <c r="U21" s="13">
        <f t="shared" si="10"/>
        <v>0.1526738597117161</v>
      </c>
    </row>
    <row r="22" spans="1:21" x14ac:dyDescent="0.55000000000000004">
      <c r="A22" s="49" t="s">
        <v>13</v>
      </c>
      <c r="B22" s="45">
        <f t="shared" ref="B22:J22" si="12">B6</f>
        <v>45</v>
      </c>
      <c r="C22" s="45">
        <f t="shared" si="12"/>
        <v>1096</v>
      </c>
      <c r="D22" s="45">
        <f t="shared" si="12"/>
        <v>998</v>
      </c>
      <c r="E22" s="45">
        <f t="shared" si="12"/>
        <v>1</v>
      </c>
      <c r="F22" s="45">
        <f t="shared" si="12"/>
        <v>1</v>
      </c>
      <c r="G22" s="45">
        <f t="shared" si="12"/>
        <v>302</v>
      </c>
      <c r="H22" s="45">
        <f t="shared" si="12"/>
        <v>0.77820100000000003</v>
      </c>
      <c r="I22" s="45">
        <f t="shared" si="12"/>
        <v>0.77820100000000003</v>
      </c>
      <c r="J22" s="45">
        <f t="shared" si="12"/>
        <v>0</v>
      </c>
      <c r="K22" s="13">
        <f t="shared" si="6"/>
        <v>1</v>
      </c>
      <c r="L22" s="13">
        <f t="shared" si="3"/>
        <v>0.3608443035013324</v>
      </c>
      <c r="M22" s="13">
        <f t="shared" si="3"/>
        <v>0.39080971865608355</v>
      </c>
      <c r="N22" s="13">
        <f t="shared" si="7"/>
        <v>0</v>
      </c>
      <c r="O22" s="13">
        <f t="shared" si="4"/>
        <v>0</v>
      </c>
      <c r="P22" s="13">
        <f t="shared" si="4"/>
        <v>1</v>
      </c>
      <c r="Q22" s="13">
        <f t="shared" si="4"/>
        <v>0.98975281545712968</v>
      </c>
      <c r="R22" s="13">
        <f t="shared" si="4"/>
        <v>0.99380104128576163</v>
      </c>
      <c r="S22" s="13">
        <f t="shared" si="8"/>
        <v>1</v>
      </c>
      <c r="T22" s="13">
        <f t="shared" si="9"/>
        <v>0.63927296832836722</v>
      </c>
      <c r="U22" s="13">
        <f t="shared" si="10"/>
        <v>0</v>
      </c>
    </row>
    <row r="23" spans="1:21" x14ac:dyDescent="0.55000000000000004">
      <c r="A23" s="8" t="s">
        <v>14</v>
      </c>
      <c r="B23" s="13">
        <f t="shared" ref="B23:J23" si="13">B7</f>
        <v>59.045000000000002</v>
      </c>
      <c r="C23" s="13">
        <f t="shared" si="13"/>
        <v>50.542999999999999</v>
      </c>
      <c r="D23" s="13">
        <f t="shared" si="13"/>
        <v>62.725999999999999</v>
      </c>
      <c r="E23" s="13">
        <f t="shared" si="13"/>
        <v>52.963000000000001</v>
      </c>
      <c r="F23" s="13">
        <f t="shared" si="13"/>
        <v>53.814</v>
      </c>
      <c r="G23" s="13">
        <f t="shared" si="13"/>
        <v>106.777</v>
      </c>
      <c r="H23" s="13">
        <f t="shared" si="13"/>
        <v>0.659743999999999</v>
      </c>
      <c r="I23" s="13">
        <f t="shared" si="13"/>
        <v>0.58938599999999997</v>
      </c>
      <c r="J23" s="13">
        <f t="shared" si="13"/>
        <v>45.222999999999999</v>
      </c>
      <c r="K23" s="13">
        <f t="shared" si="6"/>
        <v>0.68528021153113583</v>
      </c>
      <c r="L23" s="13">
        <f t="shared" si="3"/>
        <v>0.98958964184398657</v>
      </c>
      <c r="M23" s="13">
        <f t="shared" si="3"/>
        <v>1</v>
      </c>
      <c r="N23" s="13">
        <f t="shared" si="7"/>
        <v>0.75022739413539696</v>
      </c>
      <c r="O23" s="13">
        <f t="shared" si="4"/>
        <v>0.76251389630827415</v>
      </c>
      <c r="P23" s="13">
        <f t="shared" si="4"/>
        <v>0.18535225608305758</v>
      </c>
      <c r="Q23" s="13">
        <f t="shared" si="4"/>
        <v>0.13732954341020392</v>
      </c>
      <c r="R23" s="13">
        <f t="shared" si="4"/>
        <v>0.17185132946769405</v>
      </c>
      <c r="S23" s="13">
        <f t="shared" si="8"/>
        <v>0.31257410391268664</v>
      </c>
      <c r="T23" s="13">
        <f t="shared" si="9"/>
        <v>0.50845327937606299</v>
      </c>
      <c r="U23" s="13">
        <f t="shared" si="10"/>
        <v>0.13081968895230423</v>
      </c>
    </row>
    <row r="24" spans="1:21" x14ac:dyDescent="0.55000000000000004">
      <c r="A24" s="8" t="s">
        <v>15</v>
      </c>
      <c r="B24" s="13">
        <f t="shared" ref="B24:J24" si="14">B8</f>
        <v>47.152000000000001</v>
      </c>
      <c r="C24" s="13">
        <f t="shared" si="14"/>
        <v>70.900999999999996</v>
      </c>
      <c r="D24" s="13">
        <f t="shared" si="14"/>
        <v>69.042000000000002</v>
      </c>
      <c r="E24" s="13">
        <f t="shared" si="14"/>
        <v>47.768999999999998</v>
      </c>
      <c r="F24" s="13">
        <f t="shared" si="14"/>
        <v>33.933</v>
      </c>
      <c r="G24" s="13">
        <f t="shared" si="14"/>
        <v>128.345</v>
      </c>
      <c r="H24" s="13">
        <f t="shared" si="14"/>
        <v>0.65783999999999898</v>
      </c>
      <c r="I24" s="13">
        <f t="shared" si="14"/>
        <v>0.58242799999999995</v>
      </c>
      <c r="J24" s="13">
        <f t="shared" si="14"/>
        <v>59.862000000000002</v>
      </c>
      <c r="K24" s="13">
        <f t="shared" si="6"/>
        <v>0.95177807157102201</v>
      </c>
      <c r="L24" s="13">
        <f t="shared" si="3"/>
        <v>0.97734619462618633</v>
      </c>
      <c r="M24" s="13">
        <f t="shared" si="3"/>
        <v>0.99588607636161375</v>
      </c>
      <c r="N24" s="13">
        <f t="shared" si="7"/>
        <v>0.67523786148448661</v>
      </c>
      <c r="O24" s="13">
        <f t="shared" si="4"/>
        <v>0.4754775276843336</v>
      </c>
      <c r="P24" s="13">
        <f t="shared" si="4"/>
        <v>0.27535354968473674</v>
      </c>
      <c r="Q24" s="13">
        <f t="shared" si="4"/>
        <v>0.12362825171805111</v>
      </c>
      <c r="R24" s="13">
        <f t="shared" si="4"/>
        <v>0.14156175451427336</v>
      </c>
      <c r="S24" s="13">
        <f t="shared" si="8"/>
        <v>9.0049554616483743E-2</v>
      </c>
      <c r="T24" s="13">
        <f t="shared" si="9"/>
        <v>0.46957310802311891</v>
      </c>
      <c r="U24" s="13">
        <f t="shared" si="10"/>
        <v>0.16969986030524831</v>
      </c>
    </row>
    <row r="25" spans="1:21" x14ac:dyDescent="0.55000000000000004">
      <c r="A25" s="11" t="s">
        <v>19</v>
      </c>
      <c r="B25" s="13">
        <f>B12</f>
        <v>45</v>
      </c>
      <c r="C25" s="13">
        <f t="shared" ref="C25:J26" si="15">C12</f>
        <v>33.232999999999997</v>
      </c>
      <c r="D25" s="13">
        <f t="shared" si="15"/>
        <v>62.725999999999999</v>
      </c>
      <c r="E25" s="13">
        <f t="shared" si="15"/>
        <v>1</v>
      </c>
      <c r="F25" s="13">
        <f t="shared" si="15"/>
        <v>1</v>
      </c>
      <c r="G25" s="13">
        <f t="shared" si="15"/>
        <v>62.359000000000002</v>
      </c>
      <c r="H25" s="13">
        <f t="shared" si="15"/>
        <v>0.64066000000000001</v>
      </c>
      <c r="I25" s="13">
        <f t="shared" si="15"/>
        <v>0.54990899999999898</v>
      </c>
      <c r="J25" s="13">
        <f t="shared" si="15"/>
        <v>0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ht="14.7" thickBot="1" x14ac:dyDescent="0.6">
      <c r="A26" s="12" t="s">
        <v>20</v>
      </c>
      <c r="B26" s="13">
        <f>B13</f>
        <v>89.626999999999995</v>
      </c>
      <c r="C26" s="13">
        <f t="shared" si="15"/>
        <v>1696</v>
      </c>
      <c r="D26" s="13">
        <f t="shared" si="15"/>
        <v>1598</v>
      </c>
      <c r="E26" s="13">
        <f t="shared" si="15"/>
        <v>70.263000000000005</v>
      </c>
      <c r="F26" s="13">
        <f t="shared" si="15"/>
        <v>70.263000000000005</v>
      </c>
      <c r="G26" s="13">
        <f t="shared" si="15"/>
        <v>302</v>
      </c>
      <c r="H26" s="13">
        <f t="shared" si="15"/>
        <v>0.77962500000000001</v>
      </c>
      <c r="I26" s="13">
        <f t="shared" si="15"/>
        <v>0.77962500000000001</v>
      </c>
      <c r="J26" s="13">
        <f t="shared" si="15"/>
        <v>65.786000000000001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9" spans="1:21" x14ac:dyDescent="0.55000000000000004">
      <c r="A29" s="65" t="s">
        <v>70</v>
      </c>
      <c r="B29" s="64" t="s">
        <v>13</v>
      </c>
    </row>
    <row r="30" spans="1:21" ht="14.7" thickBot="1" x14ac:dyDescent="0.6">
      <c r="B30" s="23"/>
      <c r="K30" s="23"/>
      <c r="L30" s="23"/>
    </row>
    <row r="31" spans="1:21" x14ac:dyDescent="0.55000000000000004">
      <c r="A31" s="19"/>
      <c r="B31" s="82" t="s">
        <v>80</v>
      </c>
      <c r="C31" s="82"/>
      <c r="D31" s="82"/>
      <c r="E31" s="21"/>
      <c r="F31" s="82" t="s">
        <v>68</v>
      </c>
      <c r="G31" s="82"/>
      <c r="H31" s="83"/>
      <c r="I31" s="50"/>
      <c r="J31" s="84" t="s">
        <v>79</v>
      </c>
      <c r="K31" s="85"/>
      <c r="L31" s="23"/>
    </row>
    <row r="32" spans="1:21" x14ac:dyDescent="0.55000000000000004">
      <c r="A32" s="22" t="s">
        <v>69</v>
      </c>
      <c r="B32" s="23" t="s">
        <v>66</v>
      </c>
      <c r="C32" s="23" t="s">
        <v>67</v>
      </c>
      <c r="D32" s="23" t="s">
        <v>20</v>
      </c>
      <c r="E32" s="24" t="s">
        <v>78</v>
      </c>
      <c r="F32" s="23" t="s">
        <v>66</v>
      </c>
      <c r="G32" s="23" t="s">
        <v>67</v>
      </c>
      <c r="H32" s="24" t="s">
        <v>20</v>
      </c>
      <c r="I32" s="50"/>
      <c r="J32" s="22" t="s">
        <v>66</v>
      </c>
      <c r="K32" s="24" t="s">
        <v>20</v>
      </c>
      <c r="L32" s="23"/>
    </row>
    <row r="33" spans="1:20" ht="28.8" x14ac:dyDescent="0.55000000000000004">
      <c r="A33" s="71" t="s">
        <v>4</v>
      </c>
      <c r="B33" s="38">
        <f>C33-E33</f>
        <v>38.192072929297794</v>
      </c>
      <c r="C33" s="38">
        <f>VLOOKUP(B29,$A$19:$J$24,2,FALSE)</f>
        <v>45</v>
      </c>
      <c r="D33" s="38">
        <f>C33+E33</f>
        <v>51.807927070702206</v>
      </c>
      <c r="E33" s="67">
        <f>Start!B$26</f>
        <v>6.8079270707022097</v>
      </c>
      <c r="F33" s="38">
        <f>T46</f>
        <v>0.65157552903532778</v>
      </c>
      <c r="G33" s="38">
        <f>VLOOKUP($B$29,$A$19:$T$24,20,FALSE)</f>
        <v>0.63927296832836722</v>
      </c>
      <c r="H33" s="67">
        <f>T55</f>
        <v>0.62697040762140654</v>
      </c>
      <c r="I33" s="50"/>
      <c r="J33" s="66">
        <f t="shared" ref="J33:J41" si="16">F33-G33</f>
        <v>1.2302560706960564E-2</v>
      </c>
      <c r="K33" s="67">
        <f t="shared" ref="K33:K41" si="17">H33-G33</f>
        <v>-1.2302560706960675E-2</v>
      </c>
      <c r="L33" s="38"/>
    </row>
    <row r="34" spans="1:20" ht="28.8" x14ac:dyDescent="0.55000000000000004">
      <c r="A34" s="71" t="s">
        <v>77</v>
      </c>
      <c r="B34" s="38">
        <f t="shared" ref="B34:B41" si="18">C34-E34</f>
        <v>1077.7763299250673</v>
      </c>
      <c r="C34" s="38">
        <f>VLOOKUP(B29,$A$19:$J$24,3,FALSE)</f>
        <v>1096</v>
      </c>
      <c r="D34" s="38">
        <f t="shared" ref="D34:D41" si="19">C34+E34</f>
        <v>1114.2236700749327</v>
      </c>
      <c r="E34" s="67">
        <f>Start!C$26</f>
        <v>18.223670074932699</v>
      </c>
      <c r="F34" s="38">
        <f t="shared" ref="F34:F41" si="20">T47</f>
        <v>0.64015682686807507</v>
      </c>
      <c r="G34" s="38">
        <f t="shared" ref="G34:G41" si="21">VLOOKUP($B$29,$A$19:$T$24,20,FALSE)</f>
        <v>0.63927296832836722</v>
      </c>
      <c r="H34" s="67">
        <f t="shared" ref="H34:H41" si="22">T56</f>
        <v>0.63838910978865926</v>
      </c>
      <c r="I34" s="50"/>
      <c r="J34" s="66">
        <f t="shared" si="16"/>
        <v>8.8385853970784911E-4</v>
      </c>
      <c r="K34" s="67">
        <f t="shared" si="17"/>
        <v>-8.8385853970796013E-4</v>
      </c>
      <c r="L34" s="38"/>
    </row>
    <row r="35" spans="1:20" ht="28.8" x14ac:dyDescent="0.55000000000000004">
      <c r="A35" s="71" t="s">
        <v>5</v>
      </c>
      <c r="B35" s="38">
        <f t="shared" si="18"/>
        <v>991.48152540850242</v>
      </c>
      <c r="C35" s="38">
        <f>VLOOKUP(B29,$A$19:$J$24,4,FALSE)</f>
        <v>998</v>
      </c>
      <c r="D35" s="38">
        <f t="shared" si="19"/>
        <v>1004.5184745914976</v>
      </c>
      <c r="E35" s="67">
        <f>Start!D$26</f>
        <v>6.5184745914976103</v>
      </c>
      <c r="F35" s="38">
        <f t="shared" si="20"/>
        <v>0.63961537198712659</v>
      </c>
      <c r="G35" s="38">
        <f t="shared" si="21"/>
        <v>0.63927296832836722</v>
      </c>
      <c r="H35" s="67">
        <f t="shared" si="22"/>
        <v>0.63893056466960774</v>
      </c>
      <c r="I35" s="50"/>
      <c r="J35" s="66">
        <f t="shared" si="16"/>
        <v>3.4240365875937151E-4</v>
      </c>
      <c r="K35" s="67">
        <f t="shared" si="17"/>
        <v>-3.4240365875948253E-4</v>
      </c>
      <c r="L35" s="38"/>
    </row>
    <row r="36" spans="1:20" x14ac:dyDescent="0.55000000000000004">
      <c r="A36" s="71" t="s">
        <v>7</v>
      </c>
      <c r="B36" s="38">
        <f t="shared" si="18"/>
        <v>-8.5528964717513798</v>
      </c>
      <c r="C36" s="38">
        <f>VLOOKUP(B29,$A$19:$J$24,5,FALSE)</f>
        <v>1</v>
      </c>
      <c r="D36" s="38">
        <f t="shared" si="19"/>
        <v>10.55289647175138</v>
      </c>
      <c r="E36" s="67">
        <f>Start!E$26</f>
        <v>9.5528964717513798</v>
      </c>
      <c r="F36" s="38">
        <f t="shared" si="20"/>
        <v>0.62147657194347727</v>
      </c>
      <c r="G36" s="38">
        <f t="shared" si="21"/>
        <v>0.63927296832836722</v>
      </c>
      <c r="H36" s="67">
        <f t="shared" si="22"/>
        <v>0.65706936471325705</v>
      </c>
      <c r="I36" s="50"/>
      <c r="J36" s="66">
        <f t="shared" si="16"/>
        <v>-1.7796396384889945E-2</v>
      </c>
      <c r="K36" s="67">
        <f t="shared" si="17"/>
        <v>1.7796396384889834E-2</v>
      </c>
      <c r="L36" s="38"/>
    </row>
    <row r="37" spans="1:20" x14ac:dyDescent="0.55000000000000004">
      <c r="A37" s="71" t="s">
        <v>6</v>
      </c>
      <c r="B37" s="38">
        <f t="shared" si="18"/>
        <v>-8.5528964717513798</v>
      </c>
      <c r="C37" s="38">
        <f>VLOOKUP(B29,$A$19:$J$24,6,FALSE)</f>
        <v>1</v>
      </c>
      <c r="D37" s="38">
        <f t="shared" si="19"/>
        <v>10.55289647175138</v>
      </c>
      <c r="E37" s="67">
        <f>Start!F$26</f>
        <v>9.5528964717513798</v>
      </c>
      <c r="F37" s="38">
        <f t="shared" si="20"/>
        <v>0.62147657194347727</v>
      </c>
      <c r="G37" s="38">
        <f t="shared" si="21"/>
        <v>0.63927296832836722</v>
      </c>
      <c r="H37" s="67">
        <f t="shared" si="22"/>
        <v>0.65706936471325705</v>
      </c>
      <c r="I37" s="50"/>
      <c r="J37" s="66">
        <f t="shared" si="16"/>
        <v>-1.7796396384889945E-2</v>
      </c>
      <c r="K37" s="67">
        <f t="shared" si="17"/>
        <v>1.7796396384889834E-2</v>
      </c>
      <c r="L37" s="38"/>
    </row>
    <row r="38" spans="1:20" x14ac:dyDescent="0.55000000000000004">
      <c r="A38" s="71" t="s">
        <v>8</v>
      </c>
      <c r="B38" s="38">
        <f t="shared" si="18"/>
        <v>286.36593542932621</v>
      </c>
      <c r="C38" s="38">
        <f>VLOOKUP(B29,$A$19:$J$24,7,FALSE)</f>
        <v>302</v>
      </c>
      <c r="D38" s="38">
        <f t="shared" si="19"/>
        <v>317.63406457067379</v>
      </c>
      <c r="E38" s="67">
        <f>Start!G$26</f>
        <v>15.6340645706738</v>
      </c>
      <c r="F38" s="38">
        <f t="shared" si="20"/>
        <v>0.62875046459215089</v>
      </c>
      <c r="G38" s="38">
        <f t="shared" si="21"/>
        <v>0.63927296832836722</v>
      </c>
      <c r="H38" s="67">
        <f t="shared" si="22"/>
        <v>0.64979547206458343</v>
      </c>
      <c r="I38" s="50"/>
      <c r="J38" s="66">
        <f t="shared" si="16"/>
        <v>-1.0522503736216327E-2</v>
      </c>
      <c r="K38" s="67">
        <f t="shared" si="17"/>
        <v>1.0522503736216215E-2</v>
      </c>
      <c r="L38" s="38"/>
    </row>
    <row r="39" spans="1:20" ht="28.8" x14ac:dyDescent="0.55000000000000004">
      <c r="A39" s="71" t="s">
        <v>16</v>
      </c>
      <c r="B39" s="38">
        <f t="shared" si="18"/>
        <v>0.74894334119072414</v>
      </c>
      <c r="C39" s="38">
        <f>VLOOKUP(B29,$A$19:$J$24,8,FALSE)</f>
        <v>0.77820100000000003</v>
      </c>
      <c r="D39" s="38">
        <f t="shared" si="19"/>
        <v>0.80745865880927592</v>
      </c>
      <c r="E39" s="67">
        <f>Start!H$26</f>
        <v>2.9257658809275899E-2</v>
      </c>
      <c r="F39" s="38">
        <f t="shared" si="20"/>
        <v>0.61380444805004586</v>
      </c>
      <c r="G39" s="38">
        <f t="shared" si="21"/>
        <v>0.63927296832836722</v>
      </c>
      <c r="H39" s="67">
        <f t="shared" si="22"/>
        <v>0.66474148860668858</v>
      </c>
      <c r="I39" s="50"/>
      <c r="J39" s="66">
        <f t="shared" si="16"/>
        <v>-2.546852027832136E-2</v>
      </c>
      <c r="K39" s="67">
        <f t="shared" si="17"/>
        <v>2.546852027832136E-2</v>
      </c>
      <c r="L39" s="38"/>
    </row>
    <row r="40" spans="1:20" ht="28.8" x14ac:dyDescent="0.55000000000000004">
      <c r="A40" s="71" t="s">
        <v>17</v>
      </c>
      <c r="B40" s="38">
        <f t="shared" si="18"/>
        <v>0.74382704177578618</v>
      </c>
      <c r="C40" s="38">
        <f>VLOOKUP(B29,$A$19:$J$24,9,FALSE)</f>
        <v>0.77820100000000003</v>
      </c>
      <c r="D40" s="38">
        <f t="shared" si="19"/>
        <v>0.81257495822421388</v>
      </c>
      <c r="E40" s="67">
        <f>Start!I$26</f>
        <v>3.4373958224213803E-2</v>
      </c>
      <c r="F40" s="38">
        <f t="shared" si="20"/>
        <v>0.62117174722157542</v>
      </c>
      <c r="G40" s="38">
        <f t="shared" si="21"/>
        <v>0.63927296832836722</v>
      </c>
      <c r="H40" s="67">
        <f t="shared" si="22"/>
        <v>0.65737418943515902</v>
      </c>
      <c r="I40" s="50"/>
      <c r="J40" s="66">
        <f t="shared" si="16"/>
        <v>-1.8101221106791798E-2</v>
      </c>
      <c r="K40" s="67">
        <f t="shared" si="17"/>
        <v>1.8101221106791798E-2</v>
      </c>
      <c r="L40" s="38"/>
    </row>
    <row r="41" spans="1:20" ht="14.7" thickBot="1" x14ac:dyDescent="0.6">
      <c r="A41" s="9" t="s">
        <v>9</v>
      </c>
      <c r="B41" s="69">
        <f t="shared" si="18"/>
        <v>-15.182060334486801</v>
      </c>
      <c r="C41" s="69">
        <f>VLOOKUP(B29,$A$19:$J$24,10,FALSE)</f>
        <v>0</v>
      </c>
      <c r="D41" s="69">
        <f t="shared" si="19"/>
        <v>15.182060334486801</v>
      </c>
      <c r="E41" s="70">
        <f>Start!J$26</f>
        <v>15.182060334486801</v>
      </c>
      <c r="F41" s="69">
        <f t="shared" si="20"/>
        <v>0.66160646854532701</v>
      </c>
      <c r="G41" s="69">
        <f t="shared" si="21"/>
        <v>0.63927296832836722</v>
      </c>
      <c r="H41" s="70">
        <f t="shared" si="22"/>
        <v>0.61693946811140743</v>
      </c>
      <c r="I41" s="50"/>
      <c r="J41" s="68">
        <f t="shared" si="16"/>
        <v>2.233350021695979E-2</v>
      </c>
      <c r="K41" s="70">
        <f t="shared" si="17"/>
        <v>-2.233350021695979E-2</v>
      </c>
      <c r="L41" s="38"/>
    </row>
    <row r="42" spans="1:20" ht="14.7" thickBot="1" x14ac:dyDescent="0.6">
      <c r="K42" s="23"/>
      <c r="L42" s="23"/>
    </row>
    <row r="43" spans="1:20" ht="14.7" thickBot="1" x14ac:dyDescent="0.6">
      <c r="J43" s="73" t="s">
        <v>81</v>
      </c>
      <c r="K43" s="74">
        <f>SQRT((J39^2+J38^2+J37^2+J40^2+J36^2+J41^2+J33^2+J34^2+J35^2)+(K39^2+K38^2+K37^2+K40^2+K36^2+K41^2+K33^2+K34^2+K35^2))</f>
        <v>6.8869194016661778E-2</v>
      </c>
    </row>
    <row r="44" spans="1:20" x14ac:dyDescent="0.55000000000000004">
      <c r="A44" s="65" t="s">
        <v>70</v>
      </c>
      <c r="B44" s="48" t="str">
        <f>B29</f>
        <v>CHE</v>
      </c>
    </row>
    <row r="46" spans="1:20" x14ac:dyDescent="0.55000000000000004">
      <c r="A46" s="23" t="str">
        <f>$B$44</f>
        <v>CHE</v>
      </c>
      <c r="B46" s="44">
        <f>B33</f>
        <v>38.192072929297794</v>
      </c>
      <c r="C46" s="47">
        <f>VLOOKUP($A46,$A$19:$J$24,3,FALSE)</f>
        <v>1096</v>
      </c>
      <c r="D46" s="47">
        <f>VLOOKUP($A46,$A$19:$J$24,4,FALSE)</f>
        <v>998</v>
      </c>
      <c r="E46" s="47">
        <f>VLOOKUP($A46,$A$19:$J$24,5,FALSE)</f>
        <v>1</v>
      </c>
      <c r="F46" s="47">
        <f>VLOOKUP($A46,$A$19:$J$24,6,FALSE)</f>
        <v>1</v>
      </c>
      <c r="G46" s="47">
        <f>VLOOKUP($A46,$A$19:$J$24,7,FALSE)</f>
        <v>302</v>
      </c>
      <c r="H46" s="47">
        <f t="shared" ref="H46:H51" si="23">VLOOKUP($A46,$A$19:$J$24,8,FALSE)</f>
        <v>0.77820100000000003</v>
      </c>
      <c r="I46" s="47">
        <f t="shared" ref="I46:I52" si="24">VLOOKUP($A46,$A$19:$J$24,9,FALSE)</f>
        <v>0.77820100000000003</v>
      </c>
      <c r="J46" s="47">
        <f t="shared" ref="J46:J53" si="25">VLOOKUP($A46,$A$19:$J$24,10,FALSE)</f>
        <v>0</v>
      </c>
      <c r="K46" s="36">
        <f t="shared" ref="K46:M61" si="26">(B$26-B46)/(B$26-B$25)</f>
        <v>1.1525517527663121</v>
      </c>
      <c r="L46" s="36">
        <f t="shared" si="26"/>
        <v>0.3608443035013324</v>
      </c>
      <c r="M46" s="36">
        <f t="shared" si="26"/>
        <v>0.39080971865608355</v>
      </c>
      <c r="N46" s="36">
        <f t="shared" ref="N46:S61" si="27">(E46-E$25)/(E$26-E$25)</f>
        <v>0</v>
      </c>
      <c r="O46" s="36">
        <f t="shared" si="27"/>
        <v>0</v>
      </c>
      <c r="P46" s="36">
        <f t="shared" si="27"/>
        <v>1</v>
      </c>
      <c r="Q46" s="36">
        <f t="shared" si="27"/>
        <v>0.98975281545712968</v>
      </c>
      <c r="R46" s="36">
        <f t="shared" si="27"/>
        <v>0.99380104128576163</v>
      </c>
      <c r="S46" s="36">
        <f>(J$26-J46)/(J$26-J$25)</f>
        <v>1</v>
      </c>
      <c r="T46" s="36">
        <f t="shared" ref="T46:T63" si="28">SUMPRODUCT(K$16:S$16,K46:S46)</f>
        <v>0.65157552903532778</v>
      </c>
    </row>
    <row r="47" spans="1:20" x14ac:dyDescent="0.55000000000000004">
      <c r="A47" s="23" t="str">
        <f t="shared" ref="A47:A63" si="29">$B$44</f>
        <v>CHE</v>
      </c>
      <c r="B47" s="47">
        <f t="shared" ref="B47:B54" si="30">VLOOKUP($A47,$A$19:$J$24,2,FALSE)</f>
        <v>45</v>
      </c>
      <c r="C47" s="44">
        <f>B34</f>
        <v>1077.7763299250673</v>
      </c>
      <c r="D47" s="47">
        <f>VLOOKUP($A47,$A$19:$J$24,4,FALSE)</f>
        <v>998</v>
      </c>
      <c r="E47" s="47">
        <f>VLOOKUP($A47,$A$19:$J$24,5,FALSE)</f>
        <v>1</v>
      </c>
      <c r="F47" s="47">
        <f>VLOOKUP($A47,$A$19:$J$24,6,FALSE)</f>
        <v>1</v>
      </c>
      <c r="G47" s="47">
        <f>VLOOKUP($A47,$A$19:$J$24,7,FALSE)</f>
        <v>302</v>
      </c>
      <c r="H47" s="47">
        <f t="shared" si="23"/>
        <v>0.77820100000000003</v>
      </c>
      <c r="I47" s="47">
        <f t="shared" si="24"/>
        <v>0.77820100000000003</v>
      </c>
      <c r="J47" s="47">
        <f t="shared" si="25"/>
        <v>0</v>
      </c>
      <c r="K47" s="36">
        <f t="shared" si="26"/>
        <v>1</v>
      </c>
      <c r="L47" s="36">
        <f t="shared" si="26"/>
        <v>0.37180414939371098</v>
      </c>
      <c r="M47" s="36">
        <f t="shared" si="26"/>
        <v>0.39080971865608355</v>
      </c>
      <c r="N47" s="36">
        <f t="shared" si="27"/>
        <v>0</v>
      </c>
      <c r="O47" s="36">
        <f t="shared" si="27"/>
        <v>0</v>
      </c>
      <c r="P47" s="36">
        <f t="shared" si="27"/>
        <v>1</v>
      </c>
      <c r="Q47" s="36">
        <f t="shared" si="27"/>
        <v>0.98975281545712968</v>
      </c>
      <c r="R47" s="36">
        <f t="shared" si="27"/>
        <v>0.99380104128576163</v>
      </c>
      <c r="S47" s="36">
        <f t="shared" ref="S47:S63" si="31">(J$26-J47)/(J$26-J$25)</f>
        <v>1</v>
      </c>
      <c r="T47" s="36">
        <f t="shared" si="28"/>
        <v>0.64015682686807507</v>
      </c>
    </row>
    <row r="48" spans="1:20" x14ac:dyDescent="0.55000000000000004">
      <c r="A48" s="23" t="str">
        <f t="shared" si="29"/>
        <v>CHE</v>
      </c>
      <c r="B48" s="47">
        <f t="shared" si="30"/>
        <v>45</v>
      </c>
      <c r="C48" s="47">
        <f t="shared" ref="C48:C55" si="32">VLOOKUP($A48,$A$19:$J$24,3,FALSE)</f>
        <v>1096</v>
      </c>
      <c r="D48" s="44">
        <f>B35</f>
        <v>991.48152540850242</v>
      </c>
      <c r="E48" s="47">
        <f>VLOOKUP($A48,$A$19:$J$24,5,FALSE)</f>
        <v>1</v>
      </c>
      <c r="F48" s="47">
        <f>VLOOKUP($A48,$A$19:$J$24,6,FALSE)</f>
        <v>1</v>
      </c>
      <c r="G48" s="47">
        <f>VLOOKUP($A48,$A$19:$J$24,7,FALSE)</f>
        <v>302</v>
      </c>
      <c r="H48" s="47">
        <f t="shared" si="23"/>
        <v>0.77820100000000003</v>
      </c>
      <c r="I48" s="47">
        <f t="shared" si="24"/>
        <v>0.77820100000000003</v>
      </c>
      <c r="J48" s="47">
        <f t="shared" si="25"/>
        <v>0</v>
      </c>
      <c r="K48" s="36">
        <f t="shared" si="26"/>
        <v>1</v>
      </c>
      <c r="L48" s="36">
        <f t="shared" si="26"/>
        <v>0.3608443035013324</v>
      </c>
      <c r="M48" s="36">
        <f t="shared" si="26"/>
        <v>0.39505552402470023</v>
      </c>
      <c r="N48" s="36">
        <f t="shared" si="27"/>
        <v>0</v>
      </c>
      <c r="O48" s="36">
        <f t="shared" si="27"/>
        <v>0</v>
      </c>
      <c r="P48" s="36">
        <f t="shared" si="27"/>
        <v>1</v>
      </c>
      <c r="Q48" s="36">
        <f t="shared" si="27"/>
        <v>0.98975281545712968</v>
      </c>
      <c r="R48" s="36">
        <f t="shared" si="27"/>
        <v>0.99380104128576163</v>
      </c>
      <c r="S48" s="36">
        <f t="shared" si="31"/>
        <v>1</v>
      </c>
      <c r="T48" s="36">
        <f t="shared" si="28"/>
        <v>0.63961537198712659</v>
      </c>
    </row>
    <row r="49" spans="1:20" x14ac:dyDescent="0.55000000000000004">
      <c r="A49" s="23" t="str">
        <f t="shared" si="29"/>
        <v>CHE</v>
      </c>
      <c r="B49" s="47">
        <f t="shared" si="30"/>
        <v>45</v>
      </c>
      <c r="C49" s="47">
        <f t="shared" si="32"/>
        <v>1096</v>
      </c>
      <c r="D49" s="47">
        <f t="shared" ref="D49:D56" si="33">VLOOKUP($A49,$A$19:$J$24,4,FALSE)</f>
        <v>998</v>
      </c>
      <c r="E49" s="44">
        <f>B36</f>
        <v>-8.5528964717513798</v>
      </c>
      <c r="F49" s="47">
        <f>VLOOKUP($A49,$A$19:$J$24,6,FALSE)</f>
        <v>1</v>
      </c>
      <c r="G49" s="47">
        <f>VLOOKUP($A49,$A$19:$J$24,7,FALSE)</f>
        <v>302</v>
      </c>
      <c r="H49" s="47">
        <f t="shared" si="23"/>
        <v>0.77820100000000003</v>
      </c>
      <c r="I49" s="47">
        <f t="shared" si="24"/>
        <v>0.77820100000000003</v>
      </c>
      <c r="J49" s="47">
        <f t="shared" si="25"/>
        <v>0</v>
      </c>
      <c r="K49" s="36">
        <f t="shared" si="26"/>
        <v>1</v>
      </c>
      <c r="L49" s="36">
        <f t="shared" si="26"/>
        <v>0.3608443035013324</v>
      </c>
      <c r="M49" s="36">
        <f t="shared" si="26"/>
        <v>0.39080971865608355</v>
      </c>
      <c r="N49" s="36">
        <f t="shared" si="27"/>
        <v>-0.13792207198289677</v>
      </c>
      <c r="O49" s="36">
        <f t="shared" si="27"/>
        <v>0</v>
      </c>
      <c r="P49" s="36">
        <f t="shared" si="27"/>
        <v>1</v>
      </c>
      <c r="Q49" s="36">
        <f t="shared" si="27"/>
        <v>0.98975281545712968</v>
      </c>
      <c r="R49" s="36">
        <f t="shared" si="27"/>
        <v>0.99380104128576163</v>
      </c>
      <c r="S49" s="36">
        <f t="shared" si="31"/>
        <v>1</v>
      </c>
      <c r="T49" s="36">
        <f t="shared" si="28"/>
        <v>0.62147657194347727</v>
      </c>
    </row>
    <row r="50" spans="1:20" x14ac:dyDescent="0.55000000000000004">
      <c r="A50" s="23" t="str">
        <f t="shared" si="29"/>
        <v>CHE</v>
      </c>
      <c r="B50" s="47">
        <f t="shared" si="30"/>
        <v>45</v>
      </c>
      <c r="C50" s="47">
        <f t="shared" si="32"/>
        <v>1096</v>
      </c>
      <c r="D50" s="47">
        <f t="shared" si="33"/>
        <v>998</v>
      </c>
      <c r="E50" s="47">
        <f t="shared" ref="E50:E57" si="34">VLOOKUP($A50,$A$19:$J$24,5,FALSE)</f>
        <v>1</v>
      </c>
      <c r="F50" s="44">
        <f>B37</f>
        <v>-8.5528964717513798</v>
      </c>
      <c r="G50" s="47">
        <f>VLOOKUP($A50,$A$19:$J$24,7,FALSE)</f>
        <v>302</v>
      </c>
      <c r="H50" s="47">
        <f t="shared" si="23"/>
        <v>0.77820100000000003</v>
      </c>
      <c r="I50" s="47">
        <f t="shared" si="24"/>
        <v>0.77820100000000003</v>
      </c>
      <c r="J50" s="47">
        <f t="shared" si="25"/>
        <v>0</v>
      </c>
      <c r="K50" s="36">
        <f t="shared" si="26"/>
        <v>1</v>
      </c>
      <c r="L50" s="36">
        <f t="shared" si="26"/>
        <v>0.3608443035013324</v>
      </c>
      <c r="M50" s="36">
        <f t="shared" si="26"/>
        <v>0.39080971865608355</v>
      </c>
      <c r="N50" s="36">
        <f t="shared" si="27"/>
        <v>0</v>
      </c>
      <c r="O50" s="36">
        <f t="shared" si="27"/>
        <v>-0.13792207198289677</v>
      </c>
      <c r="P50" s="36">
        <f t="shared" si="27"/>
        <v>1</v>
      </c>
      <c r="Q50" s="36">
        <f t="shared" si="27"/>
        <v>0.98975281545712968</v>
      </c>
      <c r="R50" s="36">
        <f t="shared" si="27"/>
        <v>0.99380104128576163</v>
      </c>
      <c r="S50" s="36">
        <f t="shared" si="31"/>
        <v>1</v>
      </c>
      <c r="T50" s="36">
        <f t="shared" si="28"/>
        <v>0.62147657194347727</v>
      </c>
    </row>
    <row r="51" spans="1:20" x14ac:dyDescent="0.55000000000000004">
      <c r="A51" s="23" t="str">
        <f t="shared" si="29"/>
        <v>CHE</v>
      </c>
      <c r="B51" s="47">
        <f t="shared" si="30"/>
        <v>45</v>
      </c>
      <c r="C51" s="47">
        <f t="shared" si="32"/>
        <v>1096</v>
      </c>
      <c r="D51" s="47">
        <f t="shared" si="33"/>
        <v>998</v>
      </c>
      <c r="E51" s="47">
        <f t="shared" si="34"/>
        <v>1</v>
      </c>
      <c r="F51" s="47">
        <f t="shared" ref="F51:F58" si="35">VLOOKUP($A51,$A$19:$J$24,6,FALSE)</f>
        <v>1</v>
      </c>
      <c r="G51" s="44">
        <f>B38</f>
        <v>286.36593542932621</v>
      </c>
      <c r="H51" s="47">
        <f t="shared" si="23"/>
        <v>0.77820100000000003</v>
      </c>
      <c r="I51" s="47">
        <f t="shared" si="24"/>
        <v>0.77820100000000003</v>
      </c>
      <c r="J51" s="47">
        <f t="shared" si="25"/>
        <v>0</v>
      </c>
      <c r="K51" s="36">
        <f t="shared" si="26"/>
        <v>1</v>
      </c>
      <c r="L51" s="36">
        <f t="shared" si="26"/>
        <v>0.3608443035013324</v>
      </c>
      <c r="M51" s="36">
        <f t="shared" si="26"/>
        <v>0.39080971865608355</v>
      </c>
      <c r="N51" s="36">
        <f t="shared" si="27"/>
        <v>0</v>
      </c>
      <c r="O51" s="36">
        <f t="shared" si="27"/>
        <v>0</v>
      </c>
      <c r="P51" s="36">
        <f t="shared" si="27"/>
        <v>0.93476047683545893</v>
      </c>
      <c r="Q51" s="36">
        <f t="shared" si="27"/>
        <v>0.98975281545712968</v>
      </c>
      <c r="R51" s="36">
        <f t="shared" si="27"/>
        <v>0.99380104128576163</v>
      </c>
      <c r="S51" s="36">
        <f t="shared" si="31"/>
        <v>1</v>
      </c>
      <c r="T51" s="36">
        <f t="shared" si="28"/>
        <v>0.62875046459215089</v>
      </c>
    </row>
    <row r="52" spans="1:20" x14ac:dyDescent="0.55000000000000004">
      <c r="A52" s="23" t="str">
        <f t="shared" si="29"/>
        <v>CHE</v>
      </c>
      <c r="B52" s="47">
        <f t="shared" si="30"/>
        <v>45</v>
      </c>
      <c r="C52" s="47">
        <f t="shared" si="32"/>
        <v>1096</v>
      </c>
      <c r="D52" s="47">
        <f t="shared" si="33"/>
        <v>998</v>
      </c>
      <c r="E52" s="47">
        <f t="shared" si="34"/>
        <v>1</v>
      </c>
      <c r="F52" s="47">
        <f t="shared" si="35"/>
        <v>1</v>
      </c>
      <c r="G52" s="47">
        <f t="shared" ref="G52:G59" si="36">VLOOKUP($A52,$A$19:$J$24,7,FALSE)</f>
        <v>302</v>
      </c>
      <c r="H52" s="44">
        <f>B39</f>
        <v>0.74894334119072414</v>
      </c>
      <c r="I52" s="47">
        <f t="shared" si="24"/>
        <v>0.77820100000000003</v>
      </c>
      <c r="J52" s="47">
        <f t="shared" si="25"/>
        <v>0</v>
      </c>
      <c r="K52" s="36">
        <f t="shared" si="26"/>
        <v>1</v>
      </c>
      <c r="L52" s="36">
        <f t="shared" si="26"/>
        <v>0.3608443035013324</v>
      </c>
      <c r="M52" s="36">
        <f t="shared" si="26"/>
        <v>0.39080971865608355</v>
      </c>
      <c r="N52" s="36">
        <f t="shared" si="27"/>
        <v>0</v>
      </c>
      <c r="O52" s="36">
        <f t="shared" si="27"/>
        <v>0</v>
      </c>
      <c r="P52" s="36">
        <f t="shared" si="27"/>
        <v>1</v>
      </c>
      <c r="Q52" s="36">
        <f t="shared" si="27"/>
        <v>0.77921304782300671</v>
      </c>
      <c r="R52" s="36">
        <f t="shared" si="27"/>
        <v>0.99380104128576163</v>
      </c>
      <c r="S52" s="36">
        <f t="shared" si="31"/>
        <v>1</v>
      </c>
      <c r="T52" s="36">
        <f t="shared" si="28"/>
        <v>0.61380444805004586</v>
      </c>
    </row>
    <row r="53" spans="1:20" x14ac:dyDescent="0.55000000000000004">
      <c r="A53" s="23" t="str">
        <f t="shared" si="29"/>
        <v>CHE</v>
      </c>
      <c r="B53" s="47">
        <f t="shared" si="30"/>
        <v>45</v>
      </c>
      <c r="C53" s="47">
        <f t="shared" si="32"/>
        <v>1096</v>
      </c>
      <c r="D53" s="47">
        <f t="shared" si="33"/>
        <v>998</v>
      </c>
      <c r="E53" s="47">
        <f t="shared" si="34"/>
        <v>1</v>
      </c>
      <c r="F53" s="47">
        <f t="shared" si="35"/>
        <v>1</v>
      </c>
      <c r="G53" s="47">
        <f t="shared" si="36"/>
        <v>302</v>
      </c>
      <c r="H53" s="47">
        <f t="shared" ref="H53:H60" si="37">VLOOKUP($A53,$A$19:$J$24,8,FALSE)</f>
        <v>0.77820100000000003</v>
      </c>
      <c r="I53" s="44">
        <f>B40</f>
        <v>0.74382704177578618</v>
      </c>
      <c r="J53" s="47">
        <f t="shared" si="25"/>
        <v>0</v>
      </c>
      <c r="K53" s="36">
        <f t="shared" si="26"/>
        <v>1</v>
      </c>
      <c r="L53" s="36">
        <f t="shared" si="26"/>
        <v>0.3608443035013324</v>
      </c>
      <c r="M53" s="36">
        <f t="shared" si="26"/>
        <v>0.39080971865608355</v>
      </c>
      <c r="N53" s="36">
        <f t="shared" si="27"/>
        <v>0</v>
      </c>
      <c r="O53" s="36">
        <f t="shared" si="27"/>
        <v>0</v>
      </c>
      <c r="P53" s="36">
        <f t="shared" si="27"/>
        <v>1</v>
      </c>
      <c r="Q53" s="36">
        <f t="shared" si="27"/>
        <v>0.98975281545712968</v>
      </c>
      <c r="R53" s="36">
        <f t="shared" si="27"/>
        <v>0.84416428013628275</v>
      </c>
      <c r="S53" s="36">
        <f t="shared" si="31"/>
        <v>1</v>
      </c>
      <c r="T53" s="36">
        <f t="shared" si="28"/>
        <v>0.62117174722157542</v>
      </c>
    </row>
    <row r="54" spans="1:20" x14ac:dyDescent="0.55000000000000004">
      <c r="A54" s="23" t="str">
        <f t="shared" si="29"/>
        <v>CHE</v>
      </c>
      <c r="B54" s="47">
        <f t="shared" si="30"/>
        <v>45</v>
      </c>
      <c r="C54" s="47">
        <f t="shared" si="32"/>
        <v>1096</v>
      </c>
      <c r="D54" s="47">
        <f t="shared" si="33"/>
        <v>998</v>
      </c>
      <c r="E54" s="47">
        <f t="shared" si="34"/>
        <v>1</v>
      </c>
      <c r="F54" s="47">
        <f t="shared" si="35"/>
        <v>1</v>
      </c>
      <c r="G54" s="47">
        <f t="shared" si="36"/>
        <v>302</v>
      </c>
      <c r="H54" s="47">
        <f t="shared" si="37"/>
        <v>0.77820100000000003</v>
      </c>
      <c r="I54" s="47">
        <f t="shared" ref="I54:I61" si="38">VLOOKUP($A54,$A$19:$J$24,9,FALSE)</f>
        <v>0.77820100000000003</v>
      </c>
      <c r="J54" s="44">
        <f>B41</f>
        <v>-15.182060334486801</v>
      </c>
      <c r="K54" s="36">
        <f t="shared" si="26"/>
        <v>1</v>
      </c>
      <c r="L54" s="36">
        <f t="shared" si="26"/>
        <v>0.3608443035013324</v>
      </c>
      <c r="M54" s="36">
        <f t="shared" si="26"/>
        <v>0.39080971865608355</v>
      </c>
      <c r="N54" s="36">
        <f t="shared" si="27"/>
        <v>0</v>
      </c>
      <c r="O54" s="36">
        <f t="shared" si="27"/>
        <v>0</v>
      </c>
      <c r="P54" s="36">
        <f t="shared" si="27"/>
        <v>1</v>
      </c>
      <c r="Q54" s="36">
        <f t="shared" si="27"/>
        <v>0.98975281545712968</v>
      </c>
      <c r="R54" s="36">
        <f t="shared" si="27"/>
        <v>0.99380104128576163</v>
      </c>
      <c r="S54" s="36">
        <f t="shared" si="31"/>
        <v>1.2307795022419179</v>
      </c>
      <c r="T54" s="36">
        <f t="shared" si="28"/>
        <v>0.66160646854532701</v>
      </c>
    </row>
    <row r="55" spans="1:20" x14ac:dyDescent="0.55000000000000004">
      <c r="A55" s="23" t="str">
        <f t="shared" si="29"/>
        <v>CHE</v>
      </c>
      <c r="B55" s="44">
        <f>D33</f>
        <v>51.807927070702206</v>
      </c>
      <c r="C55" s="47">
        <f t="shared" si="32"/>
        <v>1096</v>
      </c>
      <c r="D55" s="47">
        <f t="shared" si="33"/>
        <v>998</v>
      </c>
      <c r="E55" s="47">
        <f t="shared" si="34"/>
        <v>1</v>
      </c>
      <c r="F55" s="47">
        <f t="shared" si="35"/>
        <v>1</v>
      </c>
      <c r="G55" s="47">
        <f t="shared" si="36"/>
        <v>302</v>
      </c>
      <c r="H55" s="47">
        <f t="shared" si="37"/>
        <v>0.77820100000000003</v>
      </c>
      <c r="I55" s="47">
        <f t="shared" si="38"/>
        <v>0.77820100000000003</v>
      </c>
      <c r="J55" s="47">
        <f t="shared" ref="J55:J62" si="39">VLOOKUP($A55,$A$19:$J$24,10,FALSE)</f>
        <v>0</v>
      </c>
      <c r="K55" s="36">
        <f t="shared" si="26"/>
        <v>0.84744824723368795</v>
      </c>
      <c r="L55" s="36">
        <f t="shared" si="26"/>
        <v>0.3608443035013324</v>
      </c>
      <c r="M55" s="36">
        <f t="shared" si="26"/>
        <v>0.39080971865608355</v>
      </c>
      <c r="N55" s="36">
        <f t="shared" si="27"/>
        <v>0</v>
      </c>
      <c r="O55" s="36">
        <f t="shared" si="27"/>
        <v>0</v>
      </c>
      <c r="P55" s="36">
        <f t="shared" si="27"/>
        <v>1</v>
      </c>
      <c r="Q55" s="36">
        <f t="shared" si="27"/>
        <v>0.98975281545712968</v>
      </c>
      <c r="R55" s="36">
        <f t="shared" si="27"/>
        <v>0.99380104128576163</v>
      </c>
      <c r="S55" s="36">
        <f t="shared" si="31"/>
        <v>1</v>
      </c>
      <c r="T55" s="36">
        <f t="shared" si="28"/>
        <v>0.62697040762140654</v>
      </c>
    </row>
    <row r="56" spans="1:20" x14ac:dyDescent="0.55000000000000004">
      <c r="A56" s="23" t="str">
        <f t="shared" si="29"/>
        <v>CHE</v>
      </c>
      <c r="B56" s="47">
        <f t="shared" ref="B56:B63" si="40">VLOOKUP($A56,$A$19:$J$24,2,FALSE)</f>
        <v>45</v>
      </c>
      <c r="C56" s="44">
        <f>D34</f>
        <v>1114.2236700749327</v>
      </c>
      <c r="D56" s="47">
        <f t="shared" si="33"/>
        <v>998</v>
      </c>
      <c r="E56" s="47">
        <f t="shared" si="34"/>
        <v>1</v>
      </c>
      <c r="F56" s="47">
        <f t="shared" si="35"/>
        <v>1</v>
      </c>
      <c r="G56" s="47">
        <f t="shared" si="36"/>
        <v>302</v>
      </c>
      <c r="H56" s="47">
        <f t="shared" si="37"/>
        <v>0.77820100000000003</v>
      </c>
      <c r="I56" s="47">
        <f t="shared" si="38"/>
        <v>0.77820100000000003</v>
      </c>
      <c r="J56" s="47">
        <f t="shared" si="39"/>
        <v>0</v>
      </c>
      <c r="K56" s="36">
        <f t="shared" si="26"/>
        <v>1</v>
      </c>
      <c r="L56" s="36">
        <f t="shared" si="26"/>
        <v>0.34988445760895381</v>
      </c>
      <c r="M56" s="36">
        <f t="shared" si="26"/>
        <v>0.39080971865608355</v>
      </c>
      <c r="N56" s="36">
        <f t="shared" si="27"/>
        <v>0</v>
      </c>
      <c r="O56" s="36">
        <f t="shared" si="27"/>
        <v>0</v>
      </c>
      <c r="P56" s="36">
        <f t="shared" si="27"/>
        <v>1</v>
      </c>
      <c r="Q56" s="36">
        <f t="shared" si="27"/>
        <v>0.98975281545712968</v>
      </c>
      <c r="R56" s="36">
        <f t="shared" si="27"/>
        <v>0.99380104128576163</v>
      </c>
      <c r="S56" s="36">
        <f t="shared" si="31"/>
        <v>1</v>
      </c>
      <c r="T56" s="36">
        <f t="shared" si="28"/>
        <v>0.63838910978865926</v>
      </c>
    </row>
    <row r="57" spans="1:20" x14ac:dyDescent="0.55000000000000004">
      <c r="A57" s="23" t="str">
        <f t="shared" si="29"/>
        <v>CHE</v>
      </c>
      <c r="B57" s="47">
        <f t="shared" si="40"/>
        <v>45</v>
      </c>
      <c r="C57" s="47">
        <f t="shared" ref="C57:C63" si="41">VLOOKUP($A57,$A$19:$J$24,3,FALSE)</f>
        <v>1096</v>
      </c>
      <c r="D57" s="44">
        <f>D35</f>
        <v>1004.5184745914976</v>
      </c>
      <c r="E57" s="47">
        <f t="shared" si="34"/>
        <v>1</v>
      </c>
      <c r="F57" s="47">
        <f t="shared" si="35"/>
        <v>1</v>
      </c>
      <c r="G57" s="47">
        <f t="shared" si="36"/>
        <v>302</v>
      </c>
      <c r="H57" s="47">
        <f t="shared" si="37"/>
        <v>0.77820100000000003</v>
      </c>
      <c r="I57" s="47">
        <f t="shared" si="38"/>
        <v>0.77820100000000003</v>
      </c>
      <c r="J57" s="47">
        <f t="shared" si="39"/>
        <v>0</v>
      </c>
      <c r="K57" s="36">
        <f t="shared" si="26"/>
        <v>1</v>
      </c>
      <c r="L57" s="36">
        <f t="shared" si="26"/>
        <v>0.3608443035013324</v>
      </c>
      <c r="M57" s="36">
        <f t="shared" si="26"/>
        <v>0.38656391328746692</v>
      </c>
      <c r="N57" s="36">
        <f t="shared" si="27"/>
        <v>0</v>
      </c>
      <c r="O57" s="36">
        <f t="shared" si="27"/>
        <v>0</v>
      </c>
      <c r="P57" s="36">
        <f t="shared" si="27"/>
        <v>1</v>
      </c>
      <c r="Q57" s="36">
        <f t="shared" si="27"/>
        <v>0.98975281545712968</v>
      </c>
      <c r="R57" s="36">
        <f t="shared" si="27"/>
        <v>0.99380104128576163</v>
      </c>
      <c r="S57" s="36">
        <f t="shared" si="31"/>
        <v>1</v>
      </c>
      <c r="T57" s="36">
        <f t="shared" si="28"/>
        <v>0.63893056466960774</v>
      </c>
    </row>
    <row r="58" spans="1:20" x14ac:dyDescent="0.55000000000000004">
      <c r="A58" s="23" t="str">
        <f t="shared" si="29"/>
        <v>CHE</v>
      </c>
      <c r="B58" s="47">
        <f t="shared" si="40"/>
        <v>45</v>
      </c>
      <c r="C58" s="47">
        <f t="shared" si="41"/>
        <v>1096</v>
      </c>
      <c r="D58" s="47">
        <f t="shared" ref="D58:D63" si="42">VLOOKUP($A58,$A$19:$J$24,4,FALSE)</f>
        <v>998</v>
      </c>
      <c r="E58" s="44">
        <f>D36</f>
        <v>10.55289647175138</v>
      </c>
      <c r="F58" s="47">
        <f t="shared" si="35"/>
        <v>1</v>
      </c>
      <c r="G58" s="47">
        <f t="shared" si="36"/>
        <v>302</v>
      </c>
      <c r="H58" s="47">
        <f t="shared" si="37"/>
        <v>0.77820100000000003</v>
      </c>
      <c r="I58" s="47">
        <f t="shared" si="38"/>
        <v>0.77820100000000003</v>
      </c>
      <c r="J58" s="47">
        <f t="shared" si="39"/>
        <v>0</v>
      </c>
      <c r="K58" s="36">
        <f t="shared" si="26"/>
        <v>1</v>
      </c>
      <c r="L58" s="36">
        <f t="shared" si="26"/>
        <v>0.3608443035013324</v>
      </c>
      <c r="M58" s="36">
        <f t="shared" si="26"/>
        <v>0.39080971865608355</v>
      </c>
      <c r="N58" s="36">
        <f t="shared" si="27"/>
        <v>0.13792207198289677</v>
      </c>
      <c r="O58" s="36">
        <f t="shared" si="27"/>
        <v>0</v>
      </c>
      <c r="P58" s="36">
        <f t="shared" si="27"/>
        <v>1</v>
      </c>
      <c r="Q58" s="36">
        <f t="shared" si="27"/>
        <v>0.98975281545712968</v>
      </c>
      <c r="R58" s="36">
        <f t="shared" si="27"/>
        <v>0.99380104128576163</v>
      </c>
      <c r="S58" s="36">
        <f t="shared" si="31"/>
        <v>1</v>
      </c>
      <c r="T58" s="36">
        <f t="shared" si="28"/>
        <v>0.65706936471325705</v>
      </c>
    </row>
    <row r="59" spans="1:20" x14ac:dyDescent="0.55000000000000004">
      <c r="A59" s="23" t="str">
        <f t="shared" si="29"/>
        <v>CHE</v>
      </c>
      <c r="B59" s="47">
        <f t="shared" si="40"/>
        <v>45</v>
      </c>
      <c r="C59" s="47">
        <f t="shared" si="41"/>
        <v>1096</v>
      </c>
      <c r="D59" s="47">
        <f t="shared" si="42"/>
        <v>998</v>
      </c>
      <c r="E59" s="47">
        <f>VLOOKUP($A59,$A$19:$J$24,5,FALSE)</f>
        <v>1</v>
      </c>
      <c r="F59" s="44">
        <f>D37</f>
        <v>10.55289647175138</v>
      </c>
      <c r="G59" s="47">
        <f t="shared" si="36"/>
        <v>302</v>
      </c>
      <c r="H59" s="47">
        <f t="shared" si="37"/>
        <v>0.77820100000000003</v>
      </c>
      <c r="I59" s="47">
        <f t="shared" si="38"/>
        <v>0.77820100000000003</v>
      </c>
      <c r="J59" s="47">
        <f t="shared" si="39"/>
        <v>0</v>
      </c>
      <c r="K59" s="36">
        <f t="shared" si="26"/>
        <v>1</v>
      </c>
      <c r="L59" s="36">
        <f t="shared" si="26"/>
        <v>0.3608443035013324</v>
      </c>
      <c r="M59" s="36">
        <f t="shared" si="26"/>
        <v>0.39080971865608355</v>
      </c>
      <c r="N59" s="36">
        <f t="shared" si="27"/>
        <v>0</v>
      </c>
      <c r="O59" s="36">
        <f t="shared" si="27"/>
        <v>0.13792207198289677</v>
      </c>
      <c r="P59" s="36">
        <f t="shared" si="27"/>
        <v>1</v>
      </c>
      <c r="Q59" s="36">
        <f t="shared" si="27"/>
        <v>0.98975281545712968</v>
      </c>
      <c r="R59" s="36">
        <f t="shared" si="27"/>
        <v>0.99380104128576163</v>
      </c>
      <c r="S59" s="36">
        <f t="shared" si="31"/>
        <v>1</v>
      </c>
      <c r="T59" s="36">
        <f t="shared" si="28"/>
        <v>0.65706936471325705</v>
      </c>
    </row>
    <row r="60" spans="1:20" x14ac:dyDescent="0.55000000000000004">
      <c r="A60" s="23" t="str">
        <f t="shared" si="29"/>
        <v>CHE</v>
      </c>
      <c r="B60" s="47">
        <f t="shared" si="40"/>
        <v>45</v>
      </c>
      <c r="C60" s="47">
        <f t="shared" si="41"/>
        <v>1096</v>
      </c>
      <c r="D60" s="47">
        <f t="shared" si="42"/>
        <v>998</v>
      </c>
      <c r="E60" s="47">
        <f>VLOOKUP($A60,$A$19:$J$24,5,FALSE)</f>
        <v>1</v>
      </c>
      <c r="F60" s="47">
        <f>VLOOKUP($A60,$A$19:$J$24,6,FALSE)</f>
        <v>1</v>
      </c>
      <c r="G60" s="44">
        <f>D38</f>
        <v>317.63406457067379</v>
      </c>
      <c r="H60" s="47">
        <f t="shared" si="37"/>
        <v>0.77820100000000003</v>
      </c>
      <c r="I60" s="47">
        <f t="shared" si="38"/>
        <v>0.77820100000000003</v>
      </c>
      <c r="J60" s="47">
        <f t="shared" si="39"/>
        <v>0</v>
      </c>
      <c r="K60" s="36">
        <f t="shared" si="26"/>
        <v>1</v>
      </c>
      <c r="L60" s="36">
        <f t="shared" si="26"/>
        <v>0.3608443035013324</v>
      </c>
      <c r="M60" s="36">
        <f t="shared" si="26"/>
        <v>0.39080971865608355</v>
      </c>
      <c r="N60" s="36">
        <f t="shared" si="27"/>
        <v>0</v>
      </c>
      <c r="O60" s="36">
        <f t="shared" si="27"/>
        <v>0</v>
      </c>
      <c r="P60" s="36">
        <f t="shared" si="27"/>
        <v>1.0652395231645411</v>
      </c>
      <c r="Q60" s="36">
        <f t="shared" si="27"/>
        <v>0.98975281545712968</v>
      </c>
      <c r="R60" s="36">
        <f t="shared" si="27"/>
        <v>0.99380104128576163</v>
      </c>
      <c r="S60" s="36">
        <f t="shared" si="31"/>
        <v>1</v>
      </c>
      <c r="T60" s="36">
        <f t="shared" si="28"/>
        <v>0.64979547206458343</v>
      </c>
    </row>
    <row r="61" spans="1:20" x14ac:dyDescent="0.55000000000000004">
      <c r="A61" s="23" t="str">
        <f t="shared" si="29"/>
        <v>CHE</v>
      </c>
      <c r="B61" s="47">
        <f t="shared" si="40"/>
        <v>45</v>
      </c>
      <c r="C61" s="47">
        <f t="shared" si="41"/>
        <v>1096</v>
      </c>
      <c r="D61" s="47">
        <f t="shared" si="42"/>
        <v>998</v>
      </c>
      <c r="E61" s="47">
        <f>VLOOKUP($A61,$A$19:$J$24,5,FALSE)</f>
        <v>1</v>
      </c>
      <c r="F61" s="47">
        <f>VLOOKUP($A61,$A$19:$J$24,6,FALSE)</f>
        <v>1</v>
      </c>
      <c r="G61" s="47">
        <f>VLOOKUP($A61,$A$19:$J$24,7,FALSE)</f>
        <v>302</v>
      </c>
      <c r="H61" s="44">
        <f>D39</f>
        <v>0.80745865880927592</v>
      </c>
      <c r="I61" s="47">
        <f t="shared" si="38"/>
        <v>0.77820100000000003</v>
      </c>
      <c r="J61" s="47">
        <f t="shared" si="39"/>
        <v>0</v>
      </c>
      <c r="K61" s="36">
        <f t="shared" si="26"/>
        <v>1</v>
      </c>
      <c r="L61" s="36">
        <f t="shared" si="26"/>
        <v>0.3608443035013324</v>
      </c>
      <c r="M61" s="36">
        <f t="shared" si="26"/>
        <v>0.39080971865608355</v>
      </c>
      <c r="N61" s="36">
        <f t="shared" si="27"/>
        <v>0</v>
      </c>
      <c r="O61" s="36">
        <f t="shared" si="27"/>
        <v>0</v>
      </c>
      <c r="P61" s="36">
        <f t="shared" si="27"/>
        <v>1</v>
      </c>
      <c r="Q61" s="36">
        <f t="shared" si="27"/>
        <v>1.2002925830912525</v>
      </c>
      <c r="R61" s="36">
        <f t="shared" si="27"/>
        <v>0.99380104128576163</v>
      </c>
      <c r="S61" s="36">
        <f t="shared" si="31"/>
        <v>1</v>
      </c>
      <c r="T61" s="36">
        <f t="shared" si="28"/>
        <v>0.66474148860668858</v>
      </c>
    </row>
    <row r="62" spans="1:20" x14ac:dyDescent="0.55000000000000004">
      <c r="A62" s="23" t="str">
        <f t="shared" si="29"/>
        <v>CHE</v>
      </c>
      <c r="B62" s="47">
        <f t="shared" si="40"/>
        <v>45</v>
      </c>
      <c r="C62" s="47">
        <f t="shared" si="41"/>
        <v>1096</v>
      </c>
      <c r="D62" s="47">
        <f t="shared" si="42"/>
        <v>998</v>
      </c>
      <c r="E62" s="47">
        <f>VLOOKUP($A62,$A$19:$J$24,5,FALSE)</f>
        <v>1</v>
      </c>
      <c r="F62" s="47">
        <f>VLOOKUP($A62,$A$19:$J$24,6,FALSE)</f>
        <v>1</v>
      </c>
      <c r="G62" s="47">
        <f>VLOOKUP($A62,$A$19:$J$24,7,FALSE)</f>
        <v>302</v>
      </c>
      <c r="H62" s="47">
        <f>VLOOKUP($A62,$A$19:$J$24,8,FALSE)</f>
        <v>0.77820100000000003</v>
      </c>
      <c r="I62" s="44">
        <f>D40</f>
        <v>0.81257495822421388</v>
      </c>
      <c r="J62" s="47">
        <f t="shared" si="39"/>
        <v>0</v>
      </c>
      <c r="K62" s="36">
        <f t="shared" ref="K62:M63" si="43">(B$26-B62)/(B$26-B$25)</f>
        <v>1</v>
      </c>
      <c r="L62" s="36">
        <f t="shared" si="43"/>
        <v>0.3608443035013324</v>
      </c>
      <c r="M62" s="36">
        <f t="shared" si="43"/>
        <v>0.39080971865608355</v>
      </c>
      <c r="N62" s="36">
        <f t="shared" ref="N62:S63" si="44">(E62-E$25)/(E$26-E$25)</f>
        <v>0</v>
      </c>
      <c r="O62" s="36">
        <f t="shared" si="44"/>
        <v>0</v>
      </c>
      <c r="P62" s="36">
        <f t="shared" si="44"/>
        <v>1</v>
      </c>
      <c r="Q62" s="36">
        <f t="shared" si="44"/>
        <v>0.98975281545712968</v>
      </c>
      <c r="R62" s="36">
        <f t="shared" si="44"/>
        <v>1.1434378024352405</v>
      </c>
      <c r="S62" s="36">
        <f t="shared" si="31"/>
        <v>1</v>
      </c>
      <c r="T62" s="36">
        <f t="shared" si="28"/>
        <v>0.65737418943515902</v>
      </c>
    </row>
    <row r="63" spans="1:20" x14ac:dyDescent="0.55000000000000004">
      <c r="A63" s="23" t="str">
        <f t="shared" si="29"/>
        <v>CHE</v>
      </c>
      <c r="B63" s="47">
        <f t="shared" si="40"/>
        <v>45</v>
      </c>
      <c r="C63" s="47">
        <f t="shared" si="41"/>
        <v>1096</v>
      </c>
      <c r="D63" s="47">
        <f t="shared" si="42"/>
        <v>998</v>
      </c>
      <c r="E63" s="47">
        <f>VLOOKUP($A63,$A$19:$J$24,5,FALSE)</f>
        <v>1</v>
      </c>
      <c r="F63" s="47">
        <f>VLOOKUP($A63,$A$19:$J$24,6,FALSE)</f>
        <v>1</v>
      </c>
      <c r="G63" s="47">
        <f>VLOOKUP($A63,$A$19:$J$24,7,FALSE)</f>
        <v>302</v>
      </c>
      <c r="H63" s="47">
        <f>VLOOKUP($A63,$A$19:$J$24,8,FALSE)</f>
        <v>0.77820100000000003</v>
      </c>
      <c r="I63" s="47">
        <f>VLOOKUP($A63,$A$19:$J$24,9,FALSE)</f>
        <v>0.77820100000000003</v>
      </c>
      <c r="J63" s="44">
        <f>D41</f>
        <v>15.182060334486801</v>
      </c>
      <c r="K63" s="36">
        <f t="shared" si="43"/>
        <v>1</v>
      </c>
      <c r="L63" s="36">
        <f t="shared" si="43"/>
        <v>0.3608443035013324</v>
      </c>
      <c r="M63" s="36">
        <f t="shared" si="43"/>
        <v>0.39080971865608355</v>
      </c>
      <c r="N63" s="36">
        <f t="shared" si="44"/>
        <v>0</v>
      </c>
      <c r="O63" s="36">
        <f t="shared" si="44"/>
        <v>0</v>
      </c>
      <c r="P63" s="36">
        <f t="shared" si="44"/>
        <v>1</v>
      </c>
      <c r="Q63" s="36">
        <f t="shared" si="44"/>
        <v>0.98975281545712968</v>
      </c>
      <c r="R63" s="36">
        <f t="shared" si="44"/>
        <v>0.99380104128576163</v>
      </c>
      <c r="S63" s="36">
        <f t="shared" si="31"/>
        <v>0.76922049775808232</v>
      </c>
      <c r="T63" s="36">
        <f t="shared" si="28"/>
        <v>0.61693946811140743</v>
      </c>
    </row>
    <row r="64" spans="1:20" x14ac:dyDescent="0.55000000000000004">
      <c r="A64" s="23"/>
      <c r="B64" s="48"/>
      <c r="C64" s="48"/>
      <c r="D64" s="48"/>
      <c r="E64" s="48"/>
      <c r="F64" s="48"/>
      <c r="G64" s="48"/>
      <c r="H64" s="48"/>
      <c r="I64" s="48"/>
      <c r="J64" s="48"/>
      <c r="K64" s="38"/>
      <c r="L64" s="38"/>
      <c r="M64" s="38"/>
      <c r="N64" s="38"/>
      <c r="O64" s="38"/>
      <c r="P64" s="38"/>
      <c r="Q64" s="38"/>
      <c r="R64" s="38"/>
      <c r="S64" s="38"/>
      <c r="T64" s="38"/>
    </row>
  </sheetData>
  <mergeCells count="3">
    <mergeCell ref="B31:D31"/>
    <mergeCell ref="F31:H31"/>
    <mergeCell ref="J31:K31"/>
  </mergeCells>
  <conditionalFormatting sqref="K19:T24">
    <cfRule type="colorScale" priority="2">
      <colorScale>
        <cfvo type="min"/>
        <cfvo type="max"/>
        <color rgb="FFFFEF9C"/>
        <color rgb="FF63BE7B"/>
      </colorScale>
    </cfRule>
  </conditionalFormatting>
  <conditionalFormatting sqref="T19:T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75D0-CBF6-4FE1-B24A-D299C35BAB88}">
  <dimension ref="A1:U64"/>
  <sheetViews>
    <sheetView topLeftCell="Q34" zoomScaleNormal="100" workbookViewId="0">
      <selection activeCell="S46" sqref="S46:S63"/>
    </sheetView>
  </sheetViews>
  <sheetFormatPr defaultColWidth="9.15625" defaultRowHeight="14.4" x14ac:dyDescent="0.55000000000000004"/>
  <cols>
    <col min="1" max="1" width="20.578125" style="46" customWidth="1"/>
    <col min="2" max="2" width="19.26171875" style="46" customWidth="1"/>
    <col min="3" max="10" width="18.68359375" style="46" customWidth="1"/>
    <col min="11" max="12" width="9.15625" style="46"/>
    <col min="13" max="13" width="9.15625" style="46" customWidth="1"/>
    <col min="14" max="16384" width="9.15625" style="46"/>
  </cols>
  <sheetData>
    <row r="1" spans="1:21" ht="18.600000000000001" thickBot="1" x14ac:dyDescent="0.6">
      <c r="A1" s="6" t="s">
        <v>0</v>
      </c>
      <c r="B1" s="1" t="s">
        <v>1</v>
      </c>
      <c r="C1" s="2" t="s">
        <v>1</v>
      </c>
      <c r="D1" s="2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1</v>
      </c>
    </row>
    <row r="2" spans="1:21" ht="29.1" thickBot="1" x14ac:dyDescent="0.6">
      <c r="A2" s="4" t="s">
        <v>3</v>
      </c>
      <c r="B2" s="5" t="s">
        <v>4</v>
      </c>
      <c r="C2" s="5" t="s">
        <v>77</v>
      </c>
      <c r="D2" s="5" t="s">
        <v>5</v>
      </c>
      <c r="E2" s="5" t="s">
        <v>7</v>
      </c>
      <c r="F2" s="5" t="s">
        <v>6</v>
      </c>
      <c r="G2" s="5" t="s">
        <v>8</v>
      </c>
      <c r="H2" s="9" t="s">
        <v>16</v>
      </c>
      <c r="I2" s="9" t="s">
        <v>17</v>
      </c>
      <c r="J2" s="14" t="s">
        <v>9</v>
      </c>
    </row>
    <row r="3" spans="1:21" x14ac:dyDescent="0.55000000000000004">
      <c r="A3" s="7" t="s">
        <v>10</v>
      </c>
      <c r="B3" s="46">
        <f>Start!B6</f>
        <v>45</v>
      </c>
      <c r="C3" s="46">
        <f>Start!C6</f>
        <v>1696</v>
      </c>
      <c r="D3" s="46">
        <f>Start!D6</f>
        <v>1598</v>
      </c>
      <c r="E3" s="46">
        <f>Start!E6</f>
        <v>1</v>
      </c>
      <c r="F3" s="46">
        <f>Start!F6</f>
        <v>1</v>
      </c>
      <c r="G3" s="46">
        <f>Start!G6</f>
        <v>301</v>
      </c>
      <c r="H3" s="46">
        <f>Start!H6</f>
        <v>0.77962500000000001</v>
      </c>
      <c r="I3" s="46">
        <f>Start!I6</f>
        <v>0.77962500000000001</v>
      </c>
      <c r="J3" s="46">
        <f>Start!J6</f>
        <v>0</v>
      </c>
    </row>
    <row r="4" spans="1:21" x14ac:dyDescent="0.55000000000000004">
      <c r="A4" s="8" t="s">
        <v>11</v>
      </c>
      <c r="B4" s="46">
        <f>Start!B7</f>
        <v>89.626999999999995</v>
      </c>
      <c r="C4" s="46">
        <f>Start!C7</f>
        <v>33.232999999999997</v>
      </c>
      <c r="D4" s="46">
        <f>Start!D7</f>
        <v>86.683000000000007</v>
      </c>
      <c r="E4" s="46">
        <f>Start!E7</f>
        <v>62.359000000000002</v>
      </c>
      <c r="F4" s="46">
        <f>Start!F7</f>
        <v>62.359000000000002</v>
      </c>
      <c r="G4" s="46">
        <f>Start!G7</f>
        <v>62.359000000000002</v>
      </c>
      <c r="H4" s="46">
        <f>Start!H7</f>
        <v>0.64894299999999905</v>
      </c>
      <c r="I4" s="46">
        <f>Start!I7</f>
        <v>0.56833</v>
      </c>
      <c r="J4" s="46">
        <f>Start!J7</f>
        <v>33.823</v>
      </c>
    </row>
    <row r="5" spans="1:21" x14ac:dyDescent="0.55000000000000004">
      <c r="A5" s="8" t="s">
        <v>12</v>
      </c>
      <c r="B5" s="46">
        <f>Start!B8</f>
        <v>64.340999999999994</v>
      </c>
      <c r="C5" s="46">
        <f>Start!C8</f>
        <v>71.978999999999999</v>
      </c>
      <c r="D5" s="46">
        <f>Start!D8</f>
        <v>70.981999999999999</v>
      </c>
      <c r="E5" s="46">
        <f>Start!E8</f>
        <v>70.263000000000005</v>
      </c>
      <c r="F5" s="46">
        <f>Start!F8</f>
        <v>70.263000000000005</v>
      </c>
      <c r="G5" s="46">
        <f>Start!G8</f>
        <v>97.813999999999993</v>
      </c>
      <c r="H5" s="46">
        <f>Start!H8</f>
        <v>0.64066000000000001</v>
      </c>
      <c r="I5" s="46">
        <f>Start!I8</f>
        <v>0.54990899999999898</v>
      </c>
      <c r="J5" s="46">
        <f>Start!J8</f>
        <v>65.786000000000001</v>
      </c>
    </row>
    <row r="6" spans="1:21" x14ac:dyDescent="0.55000000000000004">
      <c r="A6" s="8" t="s">
        <v>13</v>
      </c>
      <c r="B6" s="46">
        <f>Start!B9</f>
        <v>45</v>
      </c>
      <c r="C6" s="46">
        <f>Start!C9</f>
        <v>1096</v>
      </c>
      <c r="D6" s="46">
        <f>Start!D9</f>
        <v>998</v>
      </c>
      <c r="E6" s="46">
        <f>Start!E9</f>
        <v>1</v>
      </c>
      <c r="F6" s="46">
        <f>Start!F9</f>
        <v>1</v>
      </c>
      <c r="G6" s="46">
        <f>Start!G9</f>
        <v>302</v>
      </c>
      <c r="H6" s="46">
        <f>Start!H9</f>
        <v>0.77820100000000003</v>
      </c>
      <c r="I6" s="46">
        <f>Start!I9</f>
        <v>0.77820100000000003</v>
      </c>
      <c r="J6" s="46">
        <f>Start!J9</f>
        <v>0</v>
      </c>
    </row>
    <row r="7" spans="1:21" x14ac:dyDescent="0.55000000000000004">
      <c r="A7" s="8" t="s">
        <v>14</v>
      </c>
      <c r="B7" s="46">
        <f>Start!B10</f>
        <v>59.045000000000002</v>
      </c>
      <c r="C7" s="46">
        <f>Start!C10</f>
        <v>50.542999999999999</v>
      </c>
      <c r="D7" s="46">
        <f>Start!D10</f>
        <v>62.725999999999999</v>
      </c>
      <c r="E7" s="46">
        <f>Start!E10</f>
        <v>52.963000000000001</v>
      </c>
      <c r="F7" s="46">
        <f>Start!F10</f>
        <v>53.814</v>
      </c>
      <c r="G7" s="46">
        <f>Start!G10</f>
        <v>106.777</v>
      </c>
      <c r="H7" s="46">
        <f>Start!H10</f>
        <v>0.659743999999999</v>
      </c>
      <c r="I7" s="46">
        <f>Start!I10</f>
        <v>0.58938599999999997</v>
      </c>
      <c r="J7" s="46">
        <f>Start!J10</f>
        <v>45.222999999999999</v>
      </c>
    </row>
    <row r="8" spans="1:21" x14ac:dyDescent="0.55000000000000004">
      <c r="A8" s="8" t="s">
        <v>15</v>
      </c>
      <c r="B8" s="46">
        <f>Start!B11</f>
        <v>47.152000000000001</v>
      </c>
      <c r="C8" s="46">
        <f>Start!C11</f>
        <v>70.900999999999996</v>
      </c>
      <c r="D8" s="46">
        <f>Start!D11</f>
        <v>69.042000000000002</v>
      </c>
      <c r="E8" s="46">
        <f>Start!E11</f>
        <v>47.768999999999998</v>
      </c>
      <c r="F8" s="46">
        <f>Start!F11</f>
        <v>33.933</v>
      </c>
      <c r="G8" s="46">
        <f>Start!G11</f>
        <v>128.345</v>
      </c>
      <c r="H8" s="46">
        <f>Start!H11</f>
        <v>0.65783999999999898</v>
      </c>
      <c r="I8" s="46">
        <f>Start!I11</f>
        <v>0.58242799999999995</v>
      </c>
      <c r="J8" s="46">
        <f>Start!J11</f>
        <v>59.862000000000002</v>
      </c>
    </row>
    <row r="10" spans="1:21" ht="14.7" thickBot="1" x14ac:dyDescent="0.6"/>
    <row r="11" spans="1:21" ht="29.1" thickBot="1" x14ac:dyDescent="0.6">
      <c r="A11" s="42" t="s">
        <v>18</v>
      </c>
      <c r="B11" s="15" t="s">
        <v>4</v>
      </c>
      <c r="C11" s="5" t="s">
        <v>77</v>
      </c>
      <c r="D11" s="15" t="s">
        <v>5</v>
      </c>
      <c r="E11" s="15" t="s">
        <v>7</v>
      </c>
      <c r="F11" s="15" t="s">
        <v>6</v>
      </c>
      <c r="G11" s="15" t="s">
        <v>8</v>
      </c>
      <c r="H11" s="16" t="s">
        <v>16</v>
      </c>
      <c r="I11" s="16" t="s">
        <v>17</v>
      </c>
      <c r="J11" s="17" t="s">
        <v>9</v>
      </c>
    </row>
    <row r="12" spans="1:21" x14ac:dyDescent="0.55000000000000004">
      <c r="A12" s="11" t="s">
        <v>19</v>
      </c>
      <c r="B12" s="46">
        <f t="shared" ref="B12:J12" si="0">MIN(B3:B8)</f>
        <v>45</v>
      </c>
      <c r="C12" s="46">
        <f t="shared" si="0"/>
        <v>33.232999999999997</v>
      </c>
      <c r="D12" s="46">
        <f t="shared" si="0"/>
        <v>62.725999999999999</v>
      </c>
      <c r="E12" s="46">
        <f t="shared" si="0"/>
        <v>1</v>
      </c>
      <c r="F12" s="46">
        <f t="shared" si="0"/>
        <v>1</v>
      </c>
      <c r="G12" s="46">
        <f t="shared" si="0"/>
        <v>62.359000000000002</v>
      </c>
      <c r="H12" s="46">
        <f t="shared" si="0"/>
        <v>0.64066000000000001</v>
      </c>
      <c r="I12" s="46">
        <f t="shared" si="0"/>
        <v>0.54990899999999898</v>
      </c>
      <c r="J12" s="46">
        <f t="shared" si="0"/>
        <v>0</v>
      </c>
    </row>
    <row r="13" spans="1:21" ht="14.7" thickBot="1" x14ac:dyDescent="0.6">
      <c r="A13" s="12" t="s">
        <v>20</v>
      </c>
      <c r="B13" s="46">
        <f t="shared" ref="B13:J13" si="1">MAX(B3:B8)</f>
        <v>89.626999999999995</v>
      </c>
      <c r="C13" s="46">
        <f t="shared" si="1"/>
        <v>1696</v>
      </c>
      <c r="D13" s="46">
        <f t="shared" si="1"/>
        <v>1598</v>
      </c>
      <c r="E13" s="46">
        <f t="shared" si="1"/>
        <v>70.263000000000005</v>
      </c>
      <c r="F13" s="46">
        <f t="shared" si="1"/>
        <v>70.263000000000005</v>
      </c>
      <c r="G13" s="46">
        <f t="shared" si="1"/>
        <v>302</v>
      </c>
      <c r="H13" s="46">
        <f t="shared" si="1"/>
        <v>0.77962500000000001</v>
      </c>
      <c r="I13" s="46">
        <f t="shared" si="1"/>
        <v>0.77962500000000001</v>
      </c>
      <c r="J13" s="46">
        <f t="shared" si="1"/>
        <v>65.786000000000001</v>
      </c>
    </row>
    <row r="14" spans="1:21" ht="14.7" thickBot="1" x14ac:dyDescent="0.6"/>
    <row r="15" spans="1:21" x14ac:dyDescent="0.55000000000000004">
      <c r="K15" s="19" t="s">
        <v>35</v>
      </c>
      <c r="L15" s="20" t="s">
        <v>36</v>
      </c>
      <c r="M15" s="20" t="s">
        <v>37</v>
      </c>
      <c r="N15" s="20" t="s">
        <v>38</v>
      </c>
      <c r="O15" s="20" t="s">
        <v>39</v>
      </c>
      <c r="P15" s="20" t="s">
        <v>40</v>
      </c>
      <c r="Q15" s="20" t="s">
        <v>41</v>
      </c>
      <c r="R15" s="20" t="s">
        <v>42</v>
      </c>
      <c r="S15" s="20" t="s">
        <v>53</v>
      </c>
      <c r="T15" s="21"/>
      <c r="U15" s="23"/>
    </row>
    <row r="16" spans="1:21" ht="14.7" thickBot="1" x14ac:dyDescent="0.6">
      <c r="K16" s="22">
        <v>8.0645161290322578E-2</v>
      </c>
      <c r="L16" s="23">
        <v>8.0645161290322578E-2</v>
      </c>
      <c r="M16" s="23">
        <v>8.0645161290322578E-2</v>
      </c>
      <c r="N16" s="23">
        <v>0.12903225806451613</v>
      </c>
      <c r="O16" s="23">
        <v>0.16129032258064516</v>
      </c>
      <c r="P16" s="23">
        <v>0.12903225806451613</v>
      </c>
      <c r="Q16" s="23">
        <v>0.12096774193548387</v>
      </c>
      <c r="R16" s="23">
        <v>0.12096774193548387</v>
      </c>
      <c r="S16" s="23">
        <v>9.6774193548387094E-2</v>
      </c>
      <c r="T16" s="24"/>
      <c r="U16" s="23"/>
    </row>
    <row r="17" spans="1:21" ht="18.600000000000001" thickBot="1" x14ac:dyDescent="0.6">
      <c r="A17" s="6" t="s">
        <v>0</v>
      </c>
      <c r="B17" s="1" t="s">
        <v>1</v>
      </c>
      <c r="C17" s="2" t="s">
        <v>1</v>
      </c>
      <c r="D17" s="2" t="s">
        <v>1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18" t="s">
        <v>1</v>
      </c>
      <c r="K17" s="22" t="s">
        <v>27</v>
      </c>
      <c r="L17" s="23" t="s">
        <v>28</v>
      </c>
      <c r="M17" s="23" t="s">
        <v>29</v>
      </c>
      <c r="N17" s="23" t="s">
        <v>30</v>
      </c>
      <c r="O17" s="23" t="s">
        <v>31</v>
      </c>
      <c r="P17" s="23" t="s">
        <v>32</v>
      </c>
      <c r="Q17" s="23" t="s">
        <v>33</v>
      </c>
      <c r="R17" s="23" t="s">
        <v>34</v>
      </c>
      <c r="S17" s="23" t="s">
        <v>52</v>
      </c>
      <c r="T17" s="24" t="s">
        <v>54</v>
      </c>
      <c r="U17" s="23"/>
    </row>
    <row r="18" spans="1:21" ht="29.1" thickBot="1" x14ac:dyDescent="0.6">
      <c r="A18" s="4" t="s">
        <v>3</v>
      </c>
      <c r="B18" s="5" t="s">
        <v>4</v>
      </c>
      <c r="C18" s="5" t="s">
        <v>77</v>
      </c>
      <c r="D18" s="5" t="s">
        <v>5</v>
      </c>
      <c r="E18" s="5" t="s">
        <v>7</v>
      </c>
      <c r="F18" s="5" t="s">
        <v>6</v>
      </c>
      <c r="G18" s="5" t="s">
        <v>8</v>
      </c>
      <c r="H18" s="9" t="s">
        <v>16</v>
      </c>
      <c r="I18" s="9" t="s">
        <v>17</v>
      </c>
      <c r="J18" s="9" t="s">
        <v>9</v>
      </c>
      <c r="K18" s="25" t="s">
        <v>43</v>
      </c>
      <c r="L18" s="26" t="s">
        <v>44</v>
      </c>
      <c r="M18" s="26" t="s">
        <v>45</v>
      </c>
      <c r="N18" s="26" t="s">
        <v>46</v>
      </c>
      <c r="O18" s="26" t="s">
        <v>47</v>
      </c>
      <c r="P18" s="26" t="s">
        <v>48</v>
      </c>
      <c r="Q18" s="26" t="s">
        <v>49</v>
      </c>
      <c r="R18" s="26" t="s">
        <v>50</v>
      </c>
      <c r="S18" s="26" t="s">
        <v>51</v>
      </c>
      <c r="T18" s="27" t="s">
        <v>55</v>
      </c>
      <c r="U18" s="30" t="s">
        <v>57</v>
      </c>
    </row>
    <row r="19" spans="1:21" x14ac:dyDescent="0.55000000000000004">
      <c r="A19" s="7" t="s">
        <v>10</v>
      </c>
      <c r="B19" s="13">
        <f>B3</f>
        <v>45</v>
      </c>
      <c r="C19" s="13">
        <f t="shared" ref="C19:J19" si="2">C3</f>
        <v>1696</v>
      </c>
      <c r="D19" s="13">
        <f t="shared" si="2"/>
        <v>1598</v>
      </c>
      <c r="E19" s="13">
        <f t="shared" si="2"/>
        <v>1</v>
      </c>
      <c r="F19" s="13">
        <f t="shared" si="2"/>
        <v>1</v>
      </c>
      <c r="G19" s="13">
        <f t="shared" si="2"/>
        <v>301</v>
      </c>
      <c r="H19" s="13">
        <f t="shared" si="2"/>
        <v>0.77962500000000001</v>
      </c>
      <c r="I19" s="13">
        <f t="shared" si="2"/>
        <v>0.77962500000000001</v>
      </c>
      <c r="J19" s="13">
        <f t="shared" si="2"/>
        <v>0</v>
      </c>
      <c r="K19" s="13">
        <f>(B$26-B19)/(B$26-B$25)</f>
        <v>1</v>
      </c>
      <c r="L19" s="13">
        <f t="shared" ref="L19:M24" si="3">(C$26-C19)/(C$26-C$25)</f>
        <v>0</v>
      </c>
      <c r="M19" s="13">
        <f t="shared" si="3"/>
        <v>0</v>
      </c>
      <c r="N19" s="13">
        <f>(E19-E$25)/(E$26-E$25)</f>
        <v>0</v>
      </c>
      <c r="O19" s="13">
        <f t="shared" ref="O19:S24" si="4">(F19-F$25)/(F$26-F$25)</f>
        <v>0</v>
      </c>
      <c r="P19" s="13">
        <f t="shared" si="4"/>
        <v>0.99582709135748892</v>
      </c>
      <c r="Q19" s="13">
        <f t="shared" si="4"/>
        <v>1</v>
      </c>
      <c r="R19" s="13">
        <f t="shared" si="4"/>
        <v>1</v>
      </c>
      <c r="S19" s="13">
        <f>(J$26-J19)/(J$26-J$25)</f>
        <v>1</v>
      </c>
      <c r="T19" s="13">
        <f>SUMPRODUCT(K$16:S$16,K19:S19)</f>
        <v>0.54784865694935336</v>
      </c>
      <c r="U19" s="13">
        <f>MAX($T$19:$T$26)-T19</f>
        <v>5.9166246862884742E-2</v>
      </c>
    </row>
    <row r="20" spans="1:21" x14ac:dyDescent="0.55000000000000004">
      <c r="A20" s="8" t="s">
        <v>11</v>
      </c>
      <c r="B20" s="13">
        <f t="shared" ref="B20:J20" si="5">B4</f>
        <v>89.626999999999995</v>
      </c>
      <c r="C20" s="13">
        <f t="shared" si="5"/>
        <v>33.232999999999997</v>
      </c>
      <c r="D20" s="13">
        <f t="shared" si="5"/>
        <v>86.683000000000007</v>
      </c>
      <c r="E20" s="13">
        <f t="shared" si="5"/>
        <v>62.359000000000002</v>
      </c>
      <c r="F20" s="13">
        <f t="shared" si="5"/>
        <v>62.359000000000002</v>
      </c>
      <c r="G20" s="13">
        <f t="shared" si="5"/>
        <v>62.359000000000002</v>
      </c>
      <c r="H20" s="13">
        <f t="shared" si="5"/>
        <v>0.64894299999999905</v>
      </c>
      <c r="I20" s="13">
        <f t="shared" si="5"/>
        <v>0.56833</v>
      </c>
      <c r="J20" s="13">
        <f t="shared" si="5"/>
        <v>33.823</v>
      </c>
      <c r="K20" s="13">
        <f t="shared" ref="K20:K24" si="6">(B$26-B20)/(B$26-B$25)</f>
        <v>0</v>
      </c>
      <c r="L20" s="13">
        <f t="shared" si="3"/>
        <v>1</v>
      </c>
      <c r="M20" s="13">
        <f t="shared" si="3"/>
        <v>0.98439561928359376</v>
      </c>
      <c r="N20" s="13">
        <f t="shared" ref="N20:N24" si="7">(E20-E$25)/(E$26-E$25)</f>
        <v>0.88588423833792929</v>
      </c>
      <c r="O20" s="13">
        <f t="shared" si="4"/>
        <v>0.88588423833792929</v>
      </c>
      <c r="P20" s="13">
        <f t="shared" si="4"/>
        <v>0</v>
      </c>
      <c r="Q20" s="13">
        <f t="shared" si="4"/>
        <v>5.9604936494793946E-2</v>
      </c>
      <c r="R20" s="13">
        <f t="shared" si="4"/>
        <v>8.0190321962775507E-2</v>
      </c>
      <c r="S20" s="13">
        <f t="shared" ref="S20:S24" si="8">(J$26-J20)/(J$26-J$25)</f>
        <v>0.48586325357978905</v>
      </c>
      <c r="T20" s="13">
        <f t="shared" ref="T20:T24" si="9">SUMPRODUCT(K$16:S$16,K20:S20)</f>
        <v>0.48115384429695485</v>
      </c>
      <c r="U20" s="13">
        <f t="shared" ref="U20:U24" si="10">MAX($T$19:$T$26)-T20</f>
        <v>0.12586105951528326</v>
      </c>
    </row>
    <row r="21" spans="1:21" x14ac:dyDescent="0.55000000000000004">
      <c r="A21" s="86" t="s">
        <v>12</v>
      </c>
      <c r="B21" s="87">
        <f t="shared" ref="B21:J21" si="11">B5</f>
        <v>64.340999999999994</v>
      </c>
      <c r="C21" s="87">
        <f t="shared" si="11"/>
        <v>71.978999999999999</v>
      </c>
      <c r="D21" s="87">
        <f t="shared" si="11"/>
        <v>70.981999999999999</v>
      </c>
      <c r="E21" s="87">
        <f t="shared" si="11"/>
        <v>70.263000000000005</v>
      </c>
      <c r="F21" s="87">
        <f t="shared" si="11"/>
        <v>70.263000000000005</v>
      </c>
      <c r="G21" s="87">
        <f t="shared" si="11"/>
        <v>97.813999999999993</v>
      </c>
      <c r="H21" s="87">
        <f t="shared" si="11"/>
        <v>0.64066000000000001</v>
      </c>
      <c r="I21" s="87">
        <f t="shared" si="11"/>
        <v>0.54990899999999898</v>
      </c>
      <c r="J21" s="87">
        <f t="shared" si="11"/>
        <v>65.786000000000001</v>
      </c>
      <c r="K21" s="13">
        <f t="shared" si="6"/>
        <v>0.56660765904049126</v>
      </c>
      <c r="L21" s="13">
        <f t="shared" si="3"/>
        <v>0.97669787769422889</v>
      </c>
      <c r="M21" s="13">
        <f t="shared" si="3"/>
        <v>0.99462245827129236</v>
      </c>
      <c r="N21" s="13">
        <f t="shared" si="7"/>
        <v>1</v>
      </c>
      <c r="O21" s="13">
        <f t="shared" si="4"/>
        <v>1</v>
      </c>
      <c r="P21" s="13">
        <f t="shared" si="4"/>
        <v>0.14795047592023064</v>
      </c>
      <c r="Q21" s="13">
        <f t="shared" si="4"/>
        <v>0</v>
      </c>
      <c r="R21" s="13">
        <f t="shared" si="4"/>
        <v>0</v>
      </c>
      <c r="S21" s="13">
        <f t="shared" si="8"/>
        <v>0</v>
      </c>
      <c r="T21" s="13">
        <f t="shared" si="9"/>
        <v>0.51408457713535338</v>
      </c>
      <c r="U21" s="13">
        <f t="shared" si="10"/>
        <v>9.2930326676884722E-2</v>
      </c>
    </row>
    <row r="22" spans="1:21" x14ac:dyDescent="0.55000000000000004">
      <c r="A22" s="49" t="s">
        <v>13</v>
      </c>
      <c r="B22" s="45">
        <f t="shared" ref="B22:J22" si="12">B6</f>
        <v>45</v>
      </c>
      <c r="C22" s="45">
        <f t="shared" si="12"/>
        <v>1096</v>
      </c>
      <c r="D22" s="45">
        <f t="shared" si="12"/>
        <v>998</v>
      </c>
      <c r="E22" s="45">
        <f t="shared" si="12"/>
        <v>1</v>
      </c>
      <c r="F22" s="45">
        <f t="shared" si="12"/>
        <v>1</v>
      </c>
      <c r="G22" s="45">
        <f t="shared" si="12"/>
        <v>302</v>
      </c>
      <c r="H22" s="45">
        <f t="shared" si="12"/>
        <v>0.77820100000000003</v>
      </c>
      <c r="I22" s="45">
        <f t="shared" si="12"/>
        <v>0.77820100000000003</v>
      </c>
      <c r="J22" s="45">
        <f t="shared" si="12"/>
        <v>0</v>
      </c>
      <c r="K22" s="13">
        <f t="shared" si="6"/>
        <v>1</v>
      </c>
      <c r="L22" s="13">
        <f t="shared" si="3"/>
        <v>0.3608443035013324</v>
      </c>
      <c r="M22" s="13">
        <f t="shared" si="3"/>
        <v>0.39080971865608355</v>
      </c>
      <c r="N22" s="13">
        <f t="shared" si="7"/>
        <v>0</v>
      </c>
      <c r="O22" s="13">
        <f t="shared" si="4"/>
        <v>0</v>
      </c>
      <c r="P22" s="13">
        <f t="shared" si="4"/>
        <v>1</v>
      </c>
      <c r="Q22" s="13">
        <f t="shared" si="4"/>
        <v>0.98975281545712968</v>
      </c>
      <c r="R22" s="13">
        <f t="shared" si="4"/>
        <v>0.99380104128576163</v>
      </c>
      <c r="S22" s="13">
        <f t="shared" si="8"/>
        <v>1</v>
      </c>
      <c r="T22" s="13">
        <f t="shared" si="9"/>
        <v>0.6070149038122381</v>
      </c>
      <c r="U22" s="13">
        <f t="shared" si="10"/>
        <v>0</v>
      </c>
    </row>
    <row r="23" spans="1:21" x14ac:dyDescent="0.55000000000000004">
      <c r="A23" s="8" t="s">
        <v>14</v>
      </c>
      <c r="B23" s="13">
        <f t="shared" ref="B23:J23" si="13">B7</f>
        <v>59.045000000000002</v>
      </c>
      <c r="C23" s="13">
        <f t="shared" si="13"/>
        <v>50.542999999999999</v>
      </c>
      <c r="D23" s="13">
        <f t="shared" si="13"/>
        <v>62.725999999999999</v>
      </c>
      <c r="E23" s="13">
        <f t="shared" si="13"/>
        <v>52.963000000000001</v>
      </c>
      <c r="F23" s="13">
        <f t="shared" si="13"/>
        <v>53.814</v>
      </c>
      <c r="G23" s="13">
        <f t="shared" si="13"/>
        <v>106.777</v>
      </c>
      <c r="H23" s="13">
        <f t="shared" si="13"/>
        <v>0.659743999999999</v>
      </c>
      <c r="I23" s="13">
        <f t="shared" si="13"/>
        <v>0.58938599999999997</v>
      </c>
      <c r="J23" s="13">
        <f t="shared" si="13"/>
        <v>45.222999999999999</v>
      </c>
      <c r="K23" s="13">
        <f t="shared" si="6"/>
        <v>0.68528021153113583</v>
      </c>
      <c r="L23" s="13">
        <f t="shared" si="3"/>
        <v>0.98958964184398657</v>
      </c>
      <c r="M23" s="13">
        <f t="shared" si="3"/>
        <v>1</v>
      </c>
      <c r="N23" s="13">
        <f t="shared" si="7"/>
        <v>0.75022739413539696</v>
      </c>
      <c r="O23" s="13">
        <f t="shared" si="4"/>
        <v>0.76251389630827415</v>
      </c>
      <c r="P23" s="13">
        <f t="shared" si="4"/>
        <v>0.18535225608305758</v>
      </c>
      <c r="Q23" s="13">
        <f t="shared" si="4"/>
        <v>0.13732954341020392</v>
      </c>
      <c r="R23" s="13">
        <f t="shared" si="4"/>
        <v>0.17185132946769405</v>
      </c>
      <c r="S23" s="13">
        <f t="shared" si="8"/>
        <v>0.31257410391268664</v>
      </c>
      <c r="T23" s="13">
        <f t="shared" si="9"/>
        <v>0.527071396802683</v>
      </c>
      <c r="U23" s="13">
        <f t="shared" si="10"/>
        <v>7.9943507009555104E-2</v>
      </c>
    </row>
    <row r="24" spans="1:21" x14ac:dyDescent="0.55000000000000004">
      <c r="A24" s="8" t="s">
        <v>15</v>
      </c>
      <c r="B24" s="13">
        <f t="shared" ref="B24:J24" si="14">B8</f>
        <v>47.152000000000001</v>
      </c>
      <c r="C24" s="13">
        <f t="shared" si="14"/>
        <v>70.900999999999996</v>
      </c>
      <c r="D24" s="13">
        <f t="shared" si="14"/>
        <v>69.042000000000002</v>
      </c>
      <c r="E24" s="13">
        <f t="shared" si="14"/>
        <v>47.768999999999998</v>
      </c>
      <c r="F24" s="13">
        <f t="shared" si="14"/>
        <v>33.933</v>
      </c>
      <c r="G24" s="13">
        <f t="shared" si="14"/>
        <v>128.345</v>
      </c>
      <c r="H24" s="13">
        <f t="shared" si="14"/>
        <v>0.65783999999999898</v>
      </c>
      <c r="I24" s="13">
        <f t="shared" si="14"/>
        <v>0.58242799999999995</v>
      </c>
      <c r="J24" s="13">
        <f t="shared" si="14"/>
        <v>59.862000000000002</v>
      </c>
      <c r="K24" s="13">
        <f t="shared" si="6"/>
        <v>0.95177807157102201</v>
      </c>
      <c r="L24" s="13">
        <f t="shared" si="3"/>
        <v>0.97734619462618633</v>
      </c>
      <c r="M24" s="13">
        <f t="shared" si="3"/>
        <v>0.99588607636161375</v>
      </c>
      <c r="N24" s="13">
        <f t="shared" si="7"/>
        <v>0.67523786148448661</v>
      </c>
      <c r="O24" s="13">
        <f t="shared" si="4"/>
        <v>0.4754775276843336</v>
      </c>
      <c r="P24" s="13">
        <f t="shared" si="4"/>
        <v>0.27535354968473674</v>
      </c>
      <c r="Q24" s="13">
        <f t="shared" si="4"/>
        <v>0.12362825171805111</v>
      </c>
      <c r="R24" s="13">
        <f t="shared" si="4"/>
        <v>0.14156175451427336</v>
      </c>
      <c r="S24" s="13">
        <f t="shared" si="8"/>
        <v>9.0049554616483743E-2</v>
      </c>
      <c r="T24" s="13">
        <f t="shared" si="9"/>
        <v>0.47602872021665427</v>
      </c>
      <c r="U24" s="13">
        <f t="shared" si="10"/>
        <v>0.13098618359558384</v>
      </c>
    </row>
    <row r="25" spans="1:21" x14ac:dyDescent="0.55000000000000004">
      <c r="A25" s="11" t="s">
        <v>19</v>
      </c>
      <c r="B25" s="13">
        <f>B12</f>
        <v>45</v>
      </c>
      <c r="C25" s="13">
        <f t="shared" ref="C25:J26" si="15">C12</f>
        <v>33.232999999999997</v>
      </c>
      <c r="D25" s="13">
        <f t="shared" si="15"/>
        <v>62.725999999999999</v>
      </c>
      <c r="E25" s="13">
        <f t="shared" si="15"/>
        <v>1</v>
      </c>
      <c r="F25" s="13">
        <f t="shared" si="15"/>
        <v>1</v>
      </c>
      <c r="G25" s="13">
        <f t="shared" si="15"/>
        <v>62.359000000000002</v>
      </c>
      <c r="H25" s="13">
        <f t="shared" si="15"/>
        <v>0.64066000000000001</v>
      </c>
      <c r="I25" s="13">
        <f t="shared" si="15"/>
        <v>0.54990899999999898</v>
      </c>
      <c r="J25" s="13">
        <f t="shared" si="15"/>
        <v>0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ht="14.7" thickBot="1" x14ac:dyDescent="0.6">
      <c r="A26" s="12" t="s">
        <v>20</v>
      </c>
      <c r="B26" s="13">
        <f>B13</f>
        <v>89.626999999999995</v>
      </c>
      <c r="C26" s="13">
        <f t="shared" si="15"/>
        <v>1696</v>
      </c>
      <c r="D26" s="13">
        <f t="shared" si="15"/>
        <v>1598</v>
      </c>
      <c r="E26" s="13">
        <f t="shared" si="15"/>
        <v>70.263000000000005</v>
      </c>
      <c r="F26" s="13">
        <f t="shared" si="15"/>
        <v>70.263000000000005</v>
      </c>
      <c r="G26" s="13">
        <f t="shared" si="15"/>
        <v>302</v>
      </c>
      <c r="H26" s="13">
        <f t="shared" si="15"/>
        <v>0.77962500000000001</v>
      </c>
      <c r="I26" s="13">
        <f t="shared" si="15"/>
        <v>0.77962500000000001</v>
      </c>
      <c r="J26" s="13">
        <f t="shared" si="15"/>
        <v>65.786000000000001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9" spans="1:21" x14ac:dyDescent="0.55000000000000004">
      <c r="A29" s="65" t="s">
        <v>70</v>
      </c>
      <c r="B29" s="64" t="s">
        <v>13</v>
      </c>
    </row>
    <row r="30" spans="1:21" ht="14.7" thickBot="1" x14ac:dyDescent="0.6">
      <c r="B30" s="23"/>
    </row>
    <row r="31" spans="1:21" x14ac:dyDescent="0.55000000000000004">
      <c r="A31" s="19"/>
      <c r="B31" s="82" t="s">
        <v>80</v>
      </c>
      <c r="C31" s="82"/>
      <c r="D31" s="82"/>
      <c r="E31" s="21"/>
      <c r="F31" s="82" t="s">
        <v>68</v>
      </c>
      <c r="G31" s="82"/>
      <c r="H31" s="83"/>
      <c r="I31" s="50"/>
      <c r="J31" s="84" t="s">
        <v>79</v>
      </c>
      <c r="K31" s="85"/>
    </row>
    <row r="32" spans="1:21" x14ac:dyDescent="0.55000000000000004">
      <c r="A32" s="22" t="s">
        <v>69</v>
      </c>
      <c r="B32" s="23" t="s">
        <v>66</v>
      </c>
      <c r="C32" s="23" t="s">
        <v>67</v>
      </c>
      <c r="D32" s="23" t="s">
        <v>20</v>
      </c>
      <c r="E32" s="24" t="s">
        <v>78</v>
      </c>
      <c r="F32" s="23" t="s">
        <v>66</v>
      </c>
      <c r="G32" s="23" t="s">
        <v>67</v>
      </c>
      <c r="H32" s="24" t="s">
        <v>20</v>
      </c>
      <c r="I32" s="50"/>
      <c r="J32" s="22" t="s">
        <v>66</v>
      </c>
      <c r="K32" s="24" t="s">
        <v>20</v>
      </c>
    </row>
    <row r="33" spans="1:20" ht="28.8" x14ac:dyDescent="0.55000000000000004">
      <c r="A33" s="71" t="s">
        <v>4</v>
      </c>
      <c r="B33" s="38">
        <f>C33-E33</f>
        <v>38.192072929297794</v>
      </c>
      <c r="C33" s="38">
        <f>VLOOKUP(B29,$A$19:$J$24,2,FALSE)</f>
        <v>45</v>
      </c>
      <c r="D33" s="38">
        <f>C33+E33</f>
        <v>51.807927070702206</v>
      </c>
      <c r="E33" s="67">
        <f>Start!B$26</f>
        <v>6.8079270707022097</v>
      </c>
      <c r="F33" s="38">
        <f>T46</f>
        <v>0.61931746451919878</v>
      </c>
      <c r="G33" s="38">
        <f>VLOOKUP($B$29,$A$19:$T$24,20,FALSE)</f>
        <v>0.6070149038122381</v>
      </c>
      <c r="H33" s="67">
        <f>T55</f>
        <v>0.59471234310527743</v>
      </c>
      <c r="I33" s="50"/>
      <c r="J33" s="66">
        <f t="shared" ref="J33:J41" si="16">F33-G33</f>
        <v>1.2302560706960675E-2</v>
      </c>
      <c r="K33" s="67">
        <f t="shared" ref="K33:K41" si="17">H33-G33</f>
        <v>-1.2302560706960675E-2</v>
      </c>
      <c r="L33" s="13"/>
    </row>
    <row r="34" spans="1:20" ht="28.8" x14ac:dyDescent="0.55000000000000004">
      <c r="A34" s="71" t="s">
        <v>77</v>
      </c>
      <c r="B34" s="38">
        <f t="shared" ref="B34:B41" si="18">C34-E34</f>
        <v>1077.7763299250673</v>
      </c>
      <c r="C34" s="38">
        <f>VLOOKUP(B29,$A$19:$J$24,3,FALSE)</f>
        <v>1096</v>
      </c>
      <c r="D34" s="38">
        <f t="shared" ref="D34:D41" si="19">C34+E34</f>
        <v>1114.2236700749327</v>
      </c>
      <c r="E34" s="67">
        <f>Start!C$26</f>
        <v>18.223670074932699</v>
      </c>
      <c r="F34" s="38">
        <f t="shared" ref="F34:F41" si="20">T47</f>
        <v>0.60789876235194606</v>
      </c>
      <c r="G34" s="38">
        <f t="shared" ref="G34:G41" si="21">VLOOKUP($B$29,$A$19:$T$24,20,FALSE)</f>
        <v>0.6070149038122381</v>
      </c>
      <c r="H34" s="67">
        <f t="shared" ref="H34:H41" si="22">T56</f>
        <v>0.60613104527253014</v>
      </c>
      <c r="I34" s="50"/>
      <c r="J34" s="66">
        <f t="shared" si="16"/>
        <v>8.8385853970796013E-4</v>
      </c>
      <c r="K34" s="67">
        <f t="shared" si="17"/>
        <v>-8.8385853970796013E-4</v>
      </c>
      <c r="L34" s="13"/>
    </row>
    <row r="35" spans="1:20" ht="28.8" x14ac:dyDescent="0.55000000000000004">
      <c r="A35" s="71" t="s">
        <v>5</v>
      </c>
      <c r="B35" s="38">
        <f t="shared" si="18"/>
        <v>991.48152540850242</v>
      </c>
      <c r="C35" s="38">
        <f>VLOOKUP(B29,$A$19:$J$24,4,FALSE)</f>
        <v>998</v>
      </c>
      <c r="D35" s="38">
        <f t="shared" si="19"/>
        <v>1004.5184745914976</v>
      </c>
      <c r="E35" s="67">
        <f>Start!D$26</f>
        <v>6.5184745914976103</v>
      </c>
      <c r="F35" s="38">
        <f t="shared" si="20"/>
        <v>0.60735730747099759</v>
      </c>
      <c r="G35" s="38">
        <f t="shared" si="21"/>
        <v>0.6070149038122381</v>
      </c>
      <c r="H35" s="67">
        <f t="shared" si="22"/>
        <v>0.60667250015347873</v>
      </c>
      <c r="I35" s="50"/>
      <c r="J35" s="66">
        <f t="shared" si="16"/>
        <v>3.4240365875948253E-4</v>
      </c>
      <c r="K35" s="67">
        <f t="shared" si="17"/>
        <v>-3.4240365875937151E-4</v>
      </c>
      <c r="L35" s="13"/>
    </row>
    <row r="36" spans="1:20" x14ac:dyDescent="0.55000000000000004">
      <c r="A36" s="71" t="s">
        <v>7</v>
      </c>
      <c r="B36" s="38">
        <f t="shared" si="18"/>
        <v>-8.5528964717513798</v>
      </c>
      <c r="C36" s="38">
        <f>VLOOKUP(B29,$A$19:$J$24,5,FALSE)</f>
        <v>1</v>
      </c>
      <c r="D36" s="38">
        <f t="shared" si="19"/>
        <v>10.55289647175138</v>
      </c>
      <c r="E36" s="67">
        <f>Start!E$26</f>
        <v>9.5528964717513798</v>
      </c>
      <c r="F36" s="38">
        <f t="shared" si="20"/>
        <v>0.58921850742734827</v>
      </c>
      <c r="G36" s="38">
        <f t="shared" si="21"/>
        <v>0.6070149038122381</v>
      </c>
      <c r="H36" s="67">
        <f t="shared" si="22"/>
        <v>0.62481130019712805</v>
      </c>
      <c r="I36" s="50"/>
      <c r="J36" s="66">
        <f t="shared" si="16"/>
        <v>-1.7796396384889834E-2</v>
      </c>
      <c r="K36" s="67">
        <f t="shared" si="17"/>
        <v>1.7796396384889945E-2</v>
      </c>
      <c r="L36" s="13"/>
    </row>
    <row r="37" spans="1:20" x14ac:dyDescent="0.55000000000000004">
      <c r="A37" s="71" t="s">
        <v>6</v>
      </c>
      <c r="B37" s="38">
        <f t="shared" si="18"/>
        <v>-8.5528964717513798</v>
      </c>
      <c r="C37" s="38">
        <f>VLOOKUP(B29,$A$19:$J$24,6,FALSE)</f>
        <v>1</v>
      </c>
      <c r="D37" s="38">
        <f t="shared" si="19"/>
        <v>10.55289647175138</v>
      </c>
      <c r="E37" s="67">
        <f>Start!F$26</f>
        <v>9.5528964717513798</v>
      </c>
      <c r="F37" s="38">
        <f t="shared" si="20"/>
        <v>0.58476940833112578</v>
      </c>
      <c r="G37" s="38">
        <f t="shared" si="21"/>
        <v>0.6070149038122381</v>
      </c>
      <c r="H37" s="67">
        <f t="shared" si="22"/>
        <v>0.62926039929335054</v>
      </c>
      <c r="I37" s="50"/>
      <c r="J37" s="66">
        <f t="shared" si="16"/>
        <v>-2.2245495481112321E-2</v>
      </c>
      <c r="K37" s="67">
        <f t="shared" si="17"/>
        <v>2.2245495481112432E-2</v>
      </c>
      <c r="L37" s="13"/>
    </row>
    <row r="38" spans="1:20" x14ac:dyDescent="0.55000000000000004">
      <c r="A38" s="71" t="s">
        <v>8</v>
      </c>
      <c r="B38" s="38">
        <f t="shared" si="18"/>
        <v>286.36593542932621</v>
      </c>
      <c r="C38" s="38">
        <f>VLOOKUP(B29,$A$19:$J$24,7,FALSE)</f>
        <v>302</v>
      </c>
      <c r="D38" s="38">
        <f t="shared" si="19"/>
        <v>317.63406457067379</v>
      </c>
      <c r="E38" s="67">
        <f>Start!G$26</f>
        <v>15.6340645706738</v>
      </c>
      <c r="F38" s="38">
        <f t="shared" si="20"/>
        <v>0.59859690082326511</v>
      </c>
      <c r="G38" s="38">
        <f t="shared" si="21"/>
        <v>0.6070149038122381</v>
      </c>
      <c r="H38" s="67">
        <f t="shared" si="22"/>
        <v>0.61543290680121121</v>
      </c>
      <c r="I38" s="50"/>
      <c r="J38" s="66">
        <f t="shared" si="16"/>
        <v>-8.4180029889729946E-3</v>
      </c>
      <c r="K38" s="67">
        <f t="shared" si="17"/>
        <v>8.4180029889731056E-3</v>
      </c>
      <c r="L38" s="13"/>
    </row>
    <row r="39" spans="1:20" ht="28.8" x14ac:dyDescent="0.55000000000000004">
      <c r="A39" s="71" t="s">
        <v>16</v>
      </c>
      <c r="B39" s="38">
        <f t="shared" si="18"/>
        <v>0.74894334119072414</v>
      </c>
      <c r="C39" s="38">
        <f>VLOOKUP(B29,$A$19:$J$24,8,FALSE)</f>
        <v>0.77820100000000003</v>
      </c>
      <c r="D39" s="38">
        <f t="shared" si="19"/>
        <v>0.80745865880927592</v>
      </c>
      <c r="E39" s="67">
        <f>Start!H$26</f>
        <v>2.9257658809275899E-2</v>
      </c>
      <c r="F39" s="38">
        <f t="shared" si="20"/>
        <v>0.58154638353391686</v>
      </c>
      <c r="G39" s="38">
        <f t="shared" si="21"/>
        <v>0.6070149038122381</v>
      </c>
      <c r="H39" s="67">
        <f t="shared" si="22"/>
        <v>0.63248342409055947</v>
      </c>
      <c r="I39" s="50"/>
      <c r="J39" s="66">
        <f t="shared" si="16"/>
        <v>-2.5468520278321249E-2</v>
      </c>
      <c r="K39" s="67">
        <f t="shared" si="17"/>
        <v>2.546852027832136E-2</v>
      </c>
      <c r="L39" s="13"/>
    </row>
    <row r="40" spans="1:20" ht="28.8" x14ac:dyDescent="0.55000000000000004">
      <c r="A40" s="71" t="s">
        <v>17</v>
      </c>
      <c r="B40" s="38">
        <f t="shared" si="18"/>
        <v>0.74382704177578618</v>
      </c>
      <c r="C40" s="38">
        <f>VLOOKUP(B29,$A$19:$J$24,9,FALSE)</f>
        <v>0.77820100000000003</v>
      </c>
      <c r="D40" s="38">
        <f t="shared" si="19"/>
        <v>0.81257495822421388</v>
      </c>
      <c r="E40" s="67">
        <f>Start!I$26</f>
        <v>3.4373958224213803E-2</v>
      </c>
      <c r="F40" s="38">
        <f t="shared" si="20"/>
        <v>0.58891368270544631</v>
      </c>
      <c r="G40" s="38">
        <f t="shared" si="21"/>
        <v>0.6070149038122381</v>
      </c>
      <c r="H40" s="67">
        <f t="shared" si="22"/>
        <v>0.6251161249190299</v>
      </c>
      <c r="I40" s="50"/>
      <c r="J40" s="66">
        <f t="shared" si="16"/>
        <v>-1.8101221106791798E-2</v>
      </c>
      <c r="K40" s="67">
        <f t="shared" si="17"/>
        <v>1.8101221106791798E-2</v>
      </c>
      <c r="L40" s="13"/>
    </row>
    <row r="41" spans="1:20" ht="14.7" thickBot="1" x14ac:dyDescent="0.6">
      <c r="A41" s="9" t="s">
        <v>9</v>
      </c>
      <c r="B41" s="69">
        <f t="shared" si="18"/>
        <v>-15.182060334486801</v>
      </c>
      <c r="C41" s="69">
        <f>VLOOKUP(B29,$A$19:$J$24,10,FALSE)</f>
        <v>0</v>
      </c>
      <c r="D41" s="69">
        <f t="shared" si="19"/>
        <v>15.182060334486801</v>
      </c>
      <c r="E41" s="70">
        <f>Start!J$26</f>
        <v>15.182060334486801</v>
      </c>
      <c r="F41" s="69">
        <f t="shared" si="20"/>
        <v>0.62934840402919789</v>
      </c>
      <c r="G41" s="69">
        <f t="shared" si="21"/>
        <v>0.6070149038122381</v>
      </c>
      <c r="H41" s="70">
        <f t="shared" si="22"/>
        <v>0.58468140359527832</v>
      </c>
      <c r="I41" s="50"/>
      <c r="J41" s="68">
        <f t="shared" si="16"/>
        <v>2.233350021695979E-2</v>
      </c>
      <c r="K41" s="70">
        <f t="shared" si="17"/>
        <v>-2.233350021695979E-2</v>
      </c>
      <c r="L41" s="13"/>
    </row>
    <row r="42" spans="1:20" ht="14.7" thickBot="1" x14ac:dyDescent="0.6"/>
    <row r="43" spans="1:20" ht="14.7" thickBot="1" x14ac:dyDescent="0.6">
      <c r="J43" s="73" t="s">
        <v>81</v>
      </c>
      <c r="K43" s="74">
        <f>SQRT((J39^2+J38^2+J37^2+J40^2+J36^2+J41^2+J33^2+J34^2+J35^2)+(K39^2+K38^2+K37^2+K40^2+K36^2+K41^2+K33^2+K34^2+K35^2))</f>
        <v>7.0848754069610054E-2</v>
      </c>
    </row>
    <row r="44" spans="1:20" x14ac:dyDescent="0.55000000000000004">
      <c r="A44" s="65" t="s">
        <v>70</v>
      </c>
      <c r="B44" s="48" t="str">
        <f>B29</f>
        <v>CHE</v>
      </c>
    </row>
    <row r="46" spans="1:20" x14ac:dyDescent="0.55000000000000004">
      <c r="A46" s="23" t="str">
        <f>$B$44</f>
        <v>CHE</v>
      </c>
      <c r="B46" s="44">
        <f>B33</f>
        <v>38.192072929297794</v>
      </c>
      <c r="C46" s="47">
        <f>VLOOKUP($A46,$A$19:$J$24,3,FALSE)</f>
        <v>1096</v>
      </c>
      <c r="D46" s="47">
        <f>VLOOKUP($A46,$A$19:$J$24,4,FALSE)</f>
        <v>998</v>
      </c>
      <c r="E46" s="47">
        <f>VLOOKUP($A46,$A$19:$J$24,5,FALSE)</f>
        <v>1</v>
      </c>
      <c r="F46" s="47">
        <f>VLOOKUP($A46,$A$19:$J$24,6,FALSE)</f>
        <v>1</v>
      </c>
      <c r="G46" s="47">
        <f>VLOOKUP($A46,$A$19:$J$24,7,FALSE)</f>
        <v>302</v>
      </c>
      <c r="H46" s="47">
        <f t="shared" ref="H46:H51" si="23">VLOOKUP($A46,$A$19:$J$24,8,FALSE)</f>
        <v>0.77820100000000003</v>
      </c>
      <c r="I46" s="47">
        <f t="shared" ref="I46:I52" si="24">VLOOKUP($A46,$A$19:$J$24,9,FALSE)</f>
        <v>0.77820100000000003</v>
      </c>
      <c r="J46" s="47">
        <f t="shared" ref="J46:J53" si="25">VLOOKUP($A46,$A$19:$J$24,10,FALSE)</f>
        <v>0</v>
      </c>
      <c r="K46" s="36">
        <f t="shared" ref="K46:M61" si="26">(B$26-B46)/(B$26-B$25)</f>
        <v>1.1525517527663121</v>
      </c>
      <c r="L46" s="36">
        <f t="shared" si="26"/>
        <v>0.3608443035013324</v>
      </c>
      <c r="M46" s="36">
        <f t="shared" si="26"/>
        <v>0.39080971865608355</v>
      </c>
      <c r="N46" s="36">
        <f t="shared" ref="N46:S61" si="27">(E46-E$25)/(E$26-E$25)</f>
        <v>0</v>
      </c>
      <c r="O46" s="36">
        <f t="shared" si="27"/>
        <v>0</v>
      </c>
      <c r="P46" s="36">
        <f t="shared" si="27"/>
        <v>1</v>
      </c>
      <c r="Q46" s="36">
        <f t="shared" si="27"/>
        <v>0.98975281545712968</v>
      </c>
      <c r="R46" s="36">
        <f t="shared" si="27"/>
        <v>0.99380104128576163</v>
      </c>
      <c r="S46" s="36">
        <f>(J$26-J46)/(J$26-J$25)</f>
        <v>1</v>
      </c>
      <c r="T46" s="36">
        <f t="shared" ref="T46:T63" si="28">SUMPRODUCT(K$16:S$16,K46:S46)</f>
        <v>0.61931746451919878</v>
      </c>
    </row>
    <row r="47" spans="1:20" x14ac:dyDescent="0.55000000000000004">
      <c r="A47" s="23" t="str">
        <f t="shared" ref="A47:A63" si="29">$B$44</f>
        <v>CHE</v>
      </c>
      <c r="B47" s="47">
        <f t="shared" ref="B47:B54" si="30">VLOOKUP($A47,$A$19:$J$24,2,FALSE)</f>
        <v>45</v>
      </c>
      <c r="C47" s="44">
        <f>B34</f>
        <v>1077.7763299250673</v>
      </c>
      <c r="D47" s="47">
        <f>VLOOKUP($A47,$A$19:$J$24,4,FALSE)</f>
        <v>998</v>
      </c>
      <c r="E47" s="47">
        <f>VLOOKUP($A47,$A$19:$J$24,5,FALSE)</f>
        <v>1</v>
      </c>
      <c r="F47" s="47">
        <f>VLOOKUP($A47,$A$19:$J$24,6,FALSE)</f>
        <v>1</v>
      </c>
      <c r="G47" s="47">
        <f>VLOOKUP($A47,$A$19:$J$24,7,FALSE)</f>
        <v>302</v>
      </c>
      <c r="H47" s="47">
        <f t="shared" si="23"/>
        <v>0.77820100000000003</v>
      </c>
      <c r="I47" s="47">
        <f t="shared" si="24"/>
        <v>0.77820100000000003</v>
      </c>
      <c r="J47" s="47">
        <f t="shared" si="25"/>
        <v>0</v>
      </c>
      <c r="K47" s="36">
        <f t="shared" si="26"/>
        <v>1</v>
      </c>
      <c r="L47" s="36">
        <f t="shared" si="26"/>
        <v>0.37180414939371098</v>
      </c>
      <c r="M47" s="36">
        <f t="shared" si="26"/>
        <v>0.39080971865608355</v>
      </c>
      <c r="N47" s="36">
        <f t="shared" si="27"/>
        <v>0</v>
      </c>
      <c r="O47" s="36">
        <f t="shared" si="27"/>
        <v>0</v>
      </c>
      <c r="P47" s="36">
        <f t="shared" si="27"/>
        <v>1</v>
      </c>
      <c r="Q47" s="36">
        <f t="shared" si="27"/>
        <v>0.98975281545712968</v>
      </c>
      <c r="R47" s="36">
        <f t="shared" si="27"/>
        <v>0.99380104128576163</v>
      </c>
      <c r="S47" s="36">
        <f t="shared" ref="S47:S63" si="31">(J$26-J47)/(J$26-J$25)</f>
        <v>1</v>
      </c>
      <c r="T47" s="36">
        <f t="shared" si="28"/>
        <v>0.60789876235194606</v>
      </c>
    </row>
    <row r="48" spans="1:20" x14ac:dyDescent="0.55000000000000004">
      <c r="A48" s="23" t="str">
        <f t="shared" si="29"/>
        <v>CHE</v>
      </c>
      <c r="B48" s="47">
        <f t="shared" si="30"/>
        <v>45</v>
      </c>
      <c r="C48" s="47">
        <f t="shared" ref="C48:C55" si="32">VLOOKUP($A48,$A$19:$J$24,3,FALSE)</f>
        <v>1096</v>
      </c>
      <c r="D48" s="44">
        <f>B35</f>
        <v>991.48152540850242</v>
      </c>
      <c r="E48" s="47">
        <f>VLOOKUP($A48,$A$19:$J$24,5,FALSE)</f>
        <v>1</v>
      </c>
      <c r="F48" s="47">
        <f>VLOOKUP($A48,$A$19:$J$24,6,FALSE)</f>
        <v>1</v>
      </c>
      <c r="G48" s="47">
        <f>VLOOKUP($A48,$A$19:$J$24,7,FALSE)</f>
        <v>302</v>
      </c>
      <c r="H48" s="47">
        <f t="shared" si="23"/>
        <v>0.77820100000000003</v>
      </c>
      <c r="I48" s="47">
        <f t="shared" si="24"/>
        <v>0.77820100000000003</v>
      </c>
      <c r="J48" s="47">
        <f t="shared" si="25"/>
        <v>0</v>
      </c>
      <c r="K48" s="36">
        <f t="shared" si="26"/>
        <v>1</v>
      </c>
      <c r="L48" s="36">
        <f t="shared" si="26"/>
        <v>0.3608443035013324</v>
      </c>
      <c r="M48" s="36">
        <f t="shared" si="26"/>
        <v>0.39505552402470023</v>
      </c>
      <c r="N48" s="36">
        <f t="shared" si="27"/>
        <v>0</v>
      </c>
      <c r="O48" s="36">
        <f t="shared" si="27"/>
        <v>0</v>
      </c>
      <c r="P48" s="36">
        <f t="shared" si="27"/>
        <v>1</v>
      </c>
      <c r="Q48" s="36">
        <f t="shared" si="27"/>
        <v>0.98975281545712968</v>
      </c>
      <c r="R48" s="36">
        <f t="shared" si="27"/>
        <v>0.99380104128576163</v>
      </c>
      <c r="S48" s="36">
        <f t="shared" si="31"/>
        <v>1</v>
      </c>
      <c r="T48" s="36">
        <f t="shared" si="28"/>
        <v>0.60735730747099759</v>
      </c>
    </row>
    <row r="49" spans="1:20" x14ac:dyDescent="0.55000000000000004">
      <c r="A49" s="23" t="str">
        <f t="shared" si="29"/>
        <v>CHE</v>
      </c>
      <c r="B49" s="47">
        <f t="shared" si="30"/>
        <v>45</v>
      </c>
      <c r="C49" s="47">
        <f t="shared" si="32"/>
        <v>1096</v>
      </c>
      <c r="D49" s="47">
        <f t="shared" ref="D49:D56" si="33">VLOOKUP($A49,$A$19:$J$24,4,FALSE)</f>
        <v>998</v>
      </c>
      <c r="E49" s="44">
        <f>B36</f>
        <v>-8.5528964717513798</v>
      </c>
      <c r="F49" s="47">
        <f>VLOOKUP($A49,$A$19:$J$24,6,FALSE)</f>
        <v>1</v>
      </c>
      <c r="G49" s="47">
        <f>VLOOKUP($A49,$A$19:$J$24,7,FALSE)</f>
        <v>302</v>
      </c>
      <c r="H49" s="47">
        <f t="shared" si="23"/>
        <v>0.77820100000000003</v>
      </c>
      <c r="I49" s="47">
        <f t="shared" si="24"/>
        <v>0.77820100000000003</v>
      </c>
      <c r="J49" s="47">
        <f t="shared" si="25"/>
        <v>0</v>
      </c>
      <c r="K49" s="36">
        <f t="shared" si="26"/>
        <v>1</v>
      </c>
      <c r="L49" s="36">
        <f t="shared" si="26"/>
        <v>0.3608443035013324</v>
      </c>
      <c r="M49" s="36">
        <f t="shared" si="26"/>
        <v>0.39080971865608355</v>
      </c>
      <c r="N49" s="36">
        <f t="shared" si="27"/>
        <v>-0.13792207198289677</v>
      </c>
      <c r="O49" s="36">
        <f t="shared" si="27"/>
        <v>0</v>
      </c>
      <c r="P49" s="36">
        <f t="shared" si="27"/>
        <v>1</v>
      </c>
      <c r="Q49" s="36">
        <f t="shared" si="27"/>
        <v>0.98975281545712968</v>
      </c>
      <c r="R49" s="36">
        <f t="shared" si="27"/>
        <v>0.99380104128576163</v>
      </c>
      <c r="S49" s="36">
        <f t="shared" si="31"/>
        <v>1</v>
      </c>
      <c r="T49" s="36">
        <f t="shared" si="28"/>
        <v>0.58921850742734827</v>
      </c>
    </row>
    <row r="50" spans="1:20" x14ac:dyDescent="0.55000000000000004">
      <c r="A50" s="23" t="str">
        <f t="shared" si="29"/>
        <v>CHE</v>
      </c>
      <c r="B50" s="47">
        <f t="shared" si="30"/>
        <v>45</v>
      </c>
      <c r="C50" s="47">
        <f t="shared" si="32"/>
        <v>1096</v>
      </c>
      <c r="D50" s="47">
        <f t="shared" si="33"/>
        <v>998</v>
      </c>
      <c r="E50" s="47">
        <f t="shared" ref="E50:E57" si="34">VLOOKUP($A50,$A$19:$J$24,5,FALSE)</f>
        <v>1</v>
      </c>
      <c r="F50" s="44">
        <f>B37</f>
        <v>-8.5528964717513798</v>
      </c>
      <c r="G50" s="47">
        <f>VLOOKUP($A50,$A$19:$J$24,7,FALSE)</f>
        <v>302</v>
      </c>
      <c r="H50" s="47">
        <f t="shared" si="23"/>
        <v>0.77820100000000003</v>
      </c>
      <c r="I50" s="47">
        <f t="shared" si="24"/>
        <v>0.77820100000000003</v>
      </c>
      <c r="J50" s="47">
        <f t="shared" si="25"/>
        <v>0</v>
      </c>
      <c r="K50" s="36">
        <f t="shared" si="26"/>
        <v>1</v>
      </c>
      <c r="L50" s="36">
        <f t="shared" si="26"/>
        <v>0.3608443035013324</v>
      </c>
      <c r="M50" s="36">
        <f t="shared" si="26"/>
        <v>0.39080971865608355</v>
      </c>
      <c r="N50" s="36">
        <f t="shared" si="27"/>
        <v>0</v>
      </c>
      <c r="O50" s="36">
        <f t="shared" si="27"/>
        <v>-0.13792207198289677</v>
      </c>
      <c r="P50" s="36">
        <f t="shared" si="27"/>
        <v>1</v>
      </c>
      <c r="Q50" s="36">
        <f t="shared" si="27"/>
        <v>0.98975281545712968</v>
      </c>
      <c r="R50" s="36">
        <f t="shared" si="27"/>
        <v>0.99380104128576163</v>
      </c>
      <c r="S50" s="36">
        <f t="shared" si="31"/>
        <v>1</v>
      </c>
      <c r="T50" s="36">
        <f t="shared" si="28"/>
        <v>0.58476940833112578</v>
      </c>
    </row>
    <row r="51" spans="1:20" x14ac:dyDescent="0.55000000000000004">
      <c r="A51" s="23" t="str">
        <f t="shared" si="29"/>
        <v>CHE</v>
      </c>
      <c r="B51" s="47">
        <f t="shared" si="30"/>
        <v>45</v>
      </c>
      <c r="C51" s="47">
        <f t="shared" si="32"/>
        <v>1096</v>
      </c>
      <c r="D51" s="47">
        <f t="shared" si="33"/>
        <v>998</v>
      </c>
      <c r="E51" s="47">
        <f t="shared" si="34"/>
        <v>1</v>
      </c>
      <c r="F51" s="47">
        <f t="shared" ref="F51:F58" si="35">VLOOKUP($A51,$A$19:$J$24,6,FALSE)</f>
        <v>1</v>
      </c>
      <c r="G51" s="44">
        <f>B38</f>
        <v>286.36593542932621</v>
      </c>
      <c r="H51" s="47">
        <f t="shared" si="23"/>
        <v>0.77820100000000003</v>
      </c>
      <c r="I51" s="47">
        <f t="shared" si="24"/>
        <v>0.77820100000000003</v>
      </c>
      <c r="J51" s="47">
        <f t="shared" si="25"/>
        <v>0</v>
      </c>
      <c r="K51" s="36">
        <f t="shared" si="26"/>
        <v>1</v>
      </c>
      <c r="L51" s="36">
        <f t="shared" si="26"/>
        <v>0.3608443035013324</v>
      </c>
      <c r="M51" s="36">
        <f t="shared" si="26"/>
        <v>0.39080971865608355</v>
      </c>
      <c r="N51" s="36">
        <f t="shared" si="27"/>
        <v>0</v>
      </c>
      <c r="O51" s="36">
        <f t="shared" si="27"/>
        <v>0</v>
      </c>
      <c r="P51" s="36">
        <f t="shared" si="27"/>
        <v>0.93476047683545893</v>
      </c>
      <c r="Q51" s="36">
        <f t="shared" si="27"/>
        <v>0.98975281545712968</v>
      </c>
      <c r="R51" s="36">
        <f t="shared" si="27"/>
        <v>0.99380104128576163</v>
      </c>
      <c r="S51" s="36">
        <f t="shared" si="31"/>
        <v>1</v>
      </c>
      <c r="T51" s="36">
        <f t="shared" si="28"/>
        <v>0.59859690082326511</v>
      </c>
    </row>
    <row r="52" spans="1:20" x14ac:dyDescent="0.55000000000000004">
      <c r="A52" s="23" t="str">
        <f t="shared" si="29"/>
        <v>CHE</v>
      </c>
      <c r="B52" s="47">
        <f t="shared" si="30"/>
        <v>45</v>
      </c>
      <c r="C52" s="47">
        <f t="shared" si="32"/>
        <v>1096</v>
      </c>
      <c r="D52" s="47">
        <f t="shared" si="33"/>
        <v>998</v>
      </c>
      <c r="E52" s="47">
        <f t="shared" si="34"/>
        <v>1</v>
      </c>
      <c r="F52" s="47">
        <f t="shared" si="35"/>
        <v>1</v>
      </c>
      <c r="G52" s="47">
        <f t="shared" ref="G52:G59" si="36">VLOOKUP($A52,$A$19:$J$24,7,FALSE)</f>
        <v>302</v>
      </c>
      <c r="H52" s="44">
        <f>B39</f>
        <v>0.74894334119072414</v>
      </c>
      <c r="I52" s="47">
        <f t="shared" si="24"/>
        <v>0.77820100000000003</v>
      </c>
      <c r="J52" s="47">
        <f t="shared" si="25"/>
        <v>0</v>
      </c>
      <c r="K52" s="36">
        <f t="shared" si="26"/>
        <v>1</v>
      </c>
      <c r="L52" s="36">
        <f t="shared" si="26"/>
        <v>0.3608443035013324</v>
      </c>
      <c r="M52" s="36">
        <f t="shared" si="26"/>
        <v>0.39080971865608355</v>
      </c>
      <c r="N52" s="36">
        <f t="shared" si="27"/>
        <v>0</v>
      </c>
      <c r="O52" s="36">
        <f t="shared" si="27"/>
        <v>0</v>
      </c>
      <c r="P52" s="36">
        <f t="shared" si="27"/>
        <v>1</v>
      </c>
      <c r="Q52" s="36">
        <f t="shared" si="27"/>
        <v>0.77921304782300671</v>
      </c>
      <c r="R52" s="36">
        <f t="shared" si="27"/>
        <v>0.99380104128576163</v>
      </c>
      <c r="S52" s="36">
        <f t="shared" si="31"/>
        <v>1</v>
      </c>
      <c r="T52" s="36">
        <f t="shared" si="28"/>
        <v>0.58154638353391686</v>
      </c>
    </row>
    <row r="53" spans="1:20" x14ac:dyDescent="0.55000000000000004">
      <c r="A53" s="23" t="str">
        <f t="shared" si="29"/>
        <v>CHE</v>
      </c>
      <c r="B53" s="47">
        <f t="shared" si="30"/>
        <v>45</v>
      </c>
      <c r="C53" s="47">
        <f t="shared" si="32"/>
        <v>1096</v>
      </c>
      <c r="D53" s="47">
        <f t="shared" si="33"/>
        <v>998</v>
      </c>
      <c r="E53" s="47">
        <f t="shared" si="34"/>
        <v>1</v>
      </c>
      <c r="F53" s="47">
        <f t="shared" si="35"/>
        <v>1</v>
      </c>
      <c r="G53" s="47">
        <f t="shared" si="36"/>
        <v>302</v>
      </c>
      <c r="H53" s="47">
        <f t="shared" ref="H53:H60" si="37">VLOOKUP($A53,$A$19:$J$24,8,FALSE)</f>
        <v>0.77820100000000003</v>
      </c>
      <c r="I53" s="44">
        <f>B40</f>
        <v>0.74382704177578618</v>
      </c>
      <c r="J53" s="47">
        <f t="shared" si="25"/>
        <v>0</v>
      </c>
      <c r="K53" s="36">
        <f t="shared" si="26"/>
        <v>1</v>
      </c>
      <c r="L53" s="36">
        <f t="shared" si="26"/>
        <v>0.3608443035013324</v>
      </c>
      <c r="M53" s="36">
        <f t="shared" si="26"/>
        <v>0.39080971865608355</v>
      </c>
      <c r="N53" s="36">
        <f t="shared" si="27"/>
        <v>0</v>
      </c>
      <c r="O53" s="36">
        <f t="shared" si="27"/>
        <v>0</v>
      </c>
      <c r="P53" s="36">
        <f t="shared" si="27"/>
        <v>1</v>
      </c>
      <c r="Q53" s="36">
        <f t="shared" si="27"/>
        <v>0.98975281545712968</v>
      </c>
      <c r="R53" s="36">
        <f t="shared" si="27"/>
        <v>0.84416428013628275</v>
      </c>
      <c r="S53" s="36">
        <f t="shared" si="31"/>
        <v>1</v>
      </c>
      <c r="T53" s="36">
        <f t="shared" si="28"/>
        <v>0.58891368270544631</v>
      </c>
    </row>
    <row r="54" spans="1:20" x14ac:dyDescent="0.55000000000000004">
      <c r="A54" s="23" t="str">
        <f t="shared" si="29"/>
        <v>CHE</v>
      </c>
      <c r="B54" s="47">
        <f t="shared" si="30"/>
        <v>45</v>
      </c>
      <c r="C54" s="47">
        <f t="shared" si="32"/>
        <v>1096</v>
      </c>
      <c r="D54" s="47">
        <f t="shared" si="33"/>
        <v>998</v>
      </c>
      <c r="E54" s="47">
        <f t="shared" si="34"/>
        <v>1</v>
      </c>
      <c r="F54" s="47">
        <f t="shared" si="35"/>
        <v>1</v>
      </c>
      <c r="G54" s="47">
        <f t="shared" si="36"/>
        <v>302</v>
      </c>
      <c r="H54" s="47">
        <f t="shared" si="37"/>
        <v>0.77820100000000003</v>
      </c>
      <c r="I54" s="47">
        <f t="shared" ref="I54:I61" si="38">VLOOKUP($A54,$A$19:$J$24,9,FALSE)</f>
        <v>0.77820100000000003</v>
      </c>
      <c r="J54" s="44">
        <f>B41</f>
        <v>-15.182060334486801</v>
      </c>
      <c r="K54" s="36">
        <f t="shared" si="26"/>
        <v>1</v>
      </c>
      <c r="L54" s="36">
        <f t="shared" si="26"/>
        <v>0.3608443035013324</v>
      </c>
      <c r="M54" s="36">
        <f t="shared" si="26"/>
        <v>0.39080971865608355</v>
      </c>
      <c r="N54" s="36">
        <f t="shared" si="27"/>
        <v>0</v>
      </c>
      <c r="O54" s="36">
        <f t="shared" si="27"/>
        <v>0</v>
      </c>
      <c r="P54" s="36">
        <f t="shared" si="27"/>
        <v>1</v>
      </c>
      <c r="Q54" s="36">
        <f t="shared" si="27"/>
        <v>0.98975281545712968</v>
      </c>
      <c r="R54" s="36">
        <f t="shared" si="27"/>
        <v>0.99380104128576163</v>
      </c>
      <c r="S54" s="36">
        <f t="shared" si="31"/>
        <v>1.2307795022419179</v>
      </c>
      <c r="T54" s="36">
        <f t="shared" si="28"/>
        <v>0.62934840402919789</v>
      </c>
    </row>
    <row r="55" spans="1:20" x14ac:dyDescent="0.55000000000000004">
      <c r="A55" s="23" t="str">
        <f t="shared" si="29"/>
        <v>CHE</v>
      </c>
      <c r="B55" s="44">
        <f>D33</f>
        <v>51.807927070702206</v>
      </c>
      <c r="C55" s="47">
        <f t="shared" si="32"/>
        <v>1096</v>
      </c>
      <c r="D55" s="47">
        <f t="shared" si="33"/>
        <v>998</v>
      </c>
      <c r="E55" s="47">
        <f t="shared" si="34"/>
        <v>1</v>
      </c>
      <c r="F55" s="47">
        <f t="shared" si="35"/>
        <v>1</v>
      </c>
      <c r="G55" s="47">
        <f t="shared" si="36"/>
        <v>302</v>
      </c>
      <c r="H55" s="47">
        <f t="shared" si="37"/>
        <v>0.77820100000000003</v>
      </c>
      <c r="I55" s="47">
        <f t="shared" si="38"/>
        <v>0.77820100000000003</v>
      </c>
      <c r="J55" s="47">
        <f t="shared" ref="J55:J62" si="39">VLOOKUP($A55,$A$19:$J$24,10,FALSE)</f>
        <v>0</v>
      </c>
      <c r="K55" s="36">
        <f t="shared" si="26"/>
        <v>0.84744824723368795</v>
      </c>
      <c r="L55" s="36">
        <f t="shared" si="26"/>
        <v>0.3608443035013324</v>
      </c>
      <c r="M55" s="36">
        <f t="shared" si="26"/>
        <v>0.39080971865608355</v>
      </c>
      <c r="N55" s="36">
        <f t="shared" si="27"/>
        <v>0</v>
      </c>
      <c r="O55" s="36">
        <f t="shared" si="27"/>
        <v>0</v>
      </c>
      <c r="P55" s="36">
        <f t="shared" si="27"/>
        <v>1</v>
      </c>
      <c r="Q55" s="36">
        <f t="shared" si="27"/>
        <v>0.98975281545712968</v>
      </c>
      <c r="R55" s="36">
        <f t="shared" si="27"/>
        <v>0.99380104128576163</v>
      </c>
      <c r="S55" s="36">
        <f t="shared" si="31"/>
        <v>1</v>
      </c>
      <c r="T55" s="36">
        <f t="shared" si="28"/>
        <v>0.59471234310527743</v>
      </c>
    </row>
    <row r="56" spans="1:20" x14ac:dyDescent="0.55000000000000004">
      <c r="A56" s="23" t="str">
        <f t="shared" si="29"/>
        <v>CHE</v>
      </c>
      <c r="B56" s="47">
        <f t="shared" ref="B56:B63" si="40">VLOOKUP($A56,$A$19:$J$24,2,FALSE)</f>
        <v>45</v>
      </c>
      <c r="C56" s="44">
        <f>D34</f>
        <v>1114.2236700749327</v>
      </c>
      <c r="D56" s="47">
        <f t="shared" si="33"/>
        <v>998</v>
      </c>
      <c r="E56" s="47">
        <f t="shared" si="34"/>
        <v>1</v>
      </c>
      <c r="F56" s="47">
        <f t="shared" si="35"/>
        <v>1</v>
      </c>
      <c r="G56" s="47">
        <f t="shared" si="36"/>
        <v>302</v>
      </c>
      <c r="H56" s="47">
        <f t="shared" si="37"/>
        <v>0.77820100000000003</v>
      </c>
      <c r="I56" s="47">
        <f t="shared" si="38"/>
        <v>0.77820100000000003</v>
      </c>
      <c r="J56" s="47">
        <f t="shared" si="39"/>
        <v>0</v>
      </c>
      <c r="K56" s="36">
        <f t="shared" si="26"/>
        <v>1</v>
      </c>
      <c r="L56" s="36">
        <f t="shared" si="26"/>
        <v>0.34988445760895381</v>
      </c>
      <c r="M56" s="36">
        <f t="shared" si="26"/>
        <v>0.39080971865608355</v>
      </c>
      <c r="N56" s="36">
        <f t="shared" si="27"/>
        <v>0</v>
      </c>
      <c r="O56" s="36">
        <f t="shared" si="27"/>
        <v>0</v>
      </c>
      <c r="P56" s="36">
        <f t="shared" si="27"/>
        <v>1</v>
      </c>
      <c r="Q56" s="36">
        <f t="shared" si="27"/>
        <v>0.98975281545712968</v>
      </c>
      <c r="R56" s="36">
        <f t="shared" si="27"/>
        <v>0.99380104128576163</v>
      </c>
      <c r="S56" s="36">
        <f t="shared" si="31"/>
        <v>1</v>
      </c>
      <c r="T56" s="36">
        <f t="shared" si="28"/>
        <v>0.60613104527253014</v>
      </c>
    </row>
    <row r="57" spans="1:20" x14ac:dyDescent="0.55000000000000004">
      <c r="A57" s="23" t="str">
        <f t="shared" si="29"/>
        <v>CHE</v>
      </c>
      <c r="B57" s="47">
        <f t="shared" si="40"/>
        <v>45</v>
      </c>
      <c r="C57" s="47">
        <f t="shared" ref="C57:C63" si="41">VLOOKUP($A57,$A$19:$J$24,3,FALSE)</f>
        <v>1096</v>
      </c>
      <c r="D57" s="44">
        <f>D35</f>
        <v>1004.5184745914976</v>
      </c>
      <c r="E57" s="47">
        <f t="shared" si="34"/>
        <v>1</v>
      </c>
      <c r="F57" s="47">
        <f t="shared" si="35"/>
        <v>1</v>
      </c>
      <c r="G57" s="47">
        <f t="shared" si="36"/>
        <v>302</v>
      </c>
      <c r="H57" s="47">
        <f t="shared" si="37"/>
        <v>0.77820100000000003</v>
      </c>
      <c r="I57" s="47">
        <f t="shared" si="38"/>
        <v>0.77820100000000003</v>
      </c>
      <c r="J57" s="47">
        <f t="shared" si="39"/>
        <v>0</v>
      </c>
      <c r="K57" s="36">
        <f t="shared" si="26"/>
        <v>1</v>
      </c>
      <c r="L57" s="36">
        <f t="shared" si="26"/>
        <v>0.3608443035013324</v>
      </c>
      <c r="M57" s="36">
        <f t="shared" si="26"/>
        <v>0.38656391328746692</v>
      </c>
      <c r="N57" s="36">
        <f t="shared" si="27"/>
        <v>0</v>
      </c>
      <c r="O57" s="36">
        <f t="shared" si="27"/>
        <v>0</v>
      </c>
      <c r="P57" s="36">
        <f t="shared" si="27"/>
        <v>1</v>
      </c>
      <c r="Q57" s="36">
        <f t="shared" si="27"/>
        <v>0.98975281545712968</v>
      </c>
      <c r="R57" s="36">
        <f t="shared" si="27"/>
        <v>0.99380104128576163</v>
      </c>
      <c r="S57" s="36">
        <f t="shared" si="31"/>
        <v>1</v>
      </c>
      <c r="T57" s="36">
        <f t="shared" si="28"/>
        <v>0.60667250015347873</v>
      </c>
    </row>
    <row r="58" spans="1:20" x14ac:dyDescent="0.55000000000000004">
      <c r="A58" s="23" t="str">
        <f t="shared" si="29"/>
        <v>CHE</v>
      </c>
      <c r="B58" s="47">
        <f t="shared" si="40"/>
        <v>45</v>
      </c>
      <c r="C58" s="47">
        <f t="shared" si="41"/>
        <v>1096</v>
      </c>
      <c r="D58" s="47">
        <f t="shared" ref="D58:D63" si="42">VLOOKUP($A58,$A$19:$J$24,4,FALSE)</f>
        <v>998</v>
      </c>
      <c r="E58" s="44">
        <f>D36</f>
        <v>10.55289647175138</v>
      </c>
      <c r="F58" s="47">
        <f t="shared" si="35"/>
        <v>1</v>
      </c>
      <c r="G58" s="47">
        <f t="shared" si="36"/>
        <v>302</v>
      </c>
      <c r="H58" s="47">
        <f t="shared" si="37"/>
        <v>0.77820100000000003</v>
      </c>
      <c r="I58" s="47">
        <f t="shared" si="38"/>
        <v>0.77820100000000003</v>
      </c>
      <c r="J58" s="47">
        <f t="shared" si="39"/>
        <v>0</v>
      </c>
      <c r="K58" s="36">
        <f t="shared" si="26"/>
        <v>1</v>
      </c>
      <c r="L58" s="36">
        <f t="shared" si="26"/>
        <v>0.3608443035013324</v>
      </c>
      <c r="M58" s="36">
        <f t="shared" si="26"/>
        <v>0.39080971865608355</v>
      </c>
      <c r="N58" s="36">
        <f t="shared" si="27"/>
        <v>0.13792207198289677</v>
      </c>
      <c r="O58" s="36">
        <f t="shared" si="27"/>
        <v>0</v>
      </c>
      <c r="P58" s="36">
        <f t="shared" si="27"/>
        <v>1</v>
      </c>
      <c r="Q58" s="36">
        <f t="shared" si="27"/>
        <v>0.98975281545712968</v>
      </c>
      <c r="R58" s="36">
        <f t="shared" si="27"/>
        <v>0.99380104128576163</v>
      </c>
      <c r="S58" s="36">
        <f t="shared" si="31"/>
        <v>1</v>
      </c>
      <c r="T58" s="36">
        <f t="shared" si="28"/>
        <v>0.62481130019712805</v>
      </c>
    </row>
    <row r="59" spans="1:20" x14ac:dyDescent="0.55000000000000004">
      <c r="A59" s="23" t="str">
        <f t="shared" si="29"/>
        <v>CHE</v>
      </c>
      <c r="B59" s="47">
        <f t="shared" si="40"/>
        <v>45</v>
      </c>
      <c r="C59" s="47">
        <f t="shared" si="41"/>
        <v>1096</v>
      </c>
      <c r="D59" s="47">
        <f t="shared" si="42"/>
        <v>998</v>
      </c>
      <c r="E59" s="47">
        <f>VLOOKUP($A59,$A$19:$J$24,5,FALSE)</f>
        <v>1</v>
      </c>
      <c r="F59" s="44">
        <f>D37</f>
        <v>10.55289647175138</v>
      </c>
      <c r="G59" s="47">
        <f t="shared" si="36"/>
        <v>302</v>
      </c>
      <c r="H59" s="47">
        <f t="shared" si="37"/>
        <v>0.77820100000000003</v>
      </c>
      <c r="I59" s="47">
        <f t="shared" si="38"/>
        <v>0.77820100000000003</v>
      </c>
      <c r="J59" s="47">
        <f t="shared" si="39"/>
        <v>0</v>
      </c>
      <c r="K59" s="36">
        <f t="shared" si="26"/>
        <v>1</v>
      </c>
      <c r="L59" s="36">
        <f t="shared" si="26"/>
        <v>0.3608443035013324</v>
      </c>
      <c r="M59" s="36">
        <f t="shared" si="26"/>
        <v>0.39080971865608355</v>
      </c>
      <c r="N59" s="36">
        <f t="shared" si="27"/>
        <v>0</v>
      </c>
      <c r="O59" s="36">
        <f t="shared" si="27"/>
        <v>0.13792207198289677</v>
      </c>
      <c r="P59" s="36">
        <f t="shared" si="27"/>
        <v>1</v>
      </c>
      <c r="Q59" s="36">
        <f t="shared" si="27"/>
        <v>0.98975281545712968</v>
      </c>
      <c r="R59" s="36">
        <f t="shared" si="27"/>
        <v>0.99380104128576163</v>
      </c>
      <c r="S59" s="36">
        <f t="shared" si="31"/>
        <v>1</v>
      </c>
      <c r="T59" s="36">
        <f t="shared" si="28"/>
        <v>0.62926039929335054</v>
      </c>
    </row>
    <row r="60" spans="1:20" x14ac:dyDescent="0.55000000000000004">
      <c r="A60" s="23" t="str">
        <f t="shared" si="29"/>
        <v>CHE</v>
      </c>
      <c r="B60" s="47">
        <f t="shared" si="40"/>
        <v>45</v>
      </c>
      <c r="C60" s="47">
        <f t="shared" si="41"/>
        <v>1096</v>
      </c>
      <c r="D60" s="47">
        <f t="shared" si="42"/>
        <v>998</v>
      </c>
      <c r="E60" s="47">
        <f>VLOOKUP($A60,$A$19:$J$24,5,FALSE)</f>
        <v>1</v>
      </c>
      <c r="F60" s="47">
        <f>VLOOKUP($A60,$A$19:$J$24,6,FALSE)</f>
        <v>1</v>
      </c>
      <c r="G60" s="44">
        <f>D38</f>
        <v>317.63406457067379</v>
      </c>
      <c r="H60" s="47">
        <f t="shared" si="37"/>
        <v>0.77820100000000003</v>
      </c>
      <c r="I60" s="47">
        <f t="shared" si="38"/>
        <v>0.77820100000000003</v>
      </c>
      <c r="J60" s="47">
        <f t="shared" si="39"/>
        <v>0</v>
      </c>
      <c r="K60" s="36">
        <f t="shared" si="26"/>
        <v>1</v>
      </c>
      <c r="L60" s="36">
        <f t="shared" si="26"/>
        <v>0.3608443035013324</v>
      </c>
      <c r="M60" s="36">
        <f t="shared" si="26"/>
        <v>0.39080971865608355</v>
      </c>
      <c r="N60" s="36">
        <f t="shared" si="27"/>
        <v>0</v>
      </c>
      <c r="O60" s="36">
        <f t="shared" si="27"/>
        <v>0</v>
      </c>
      <c r="P60" s="36">
        <f t="shared" si="27"/>
        <v>1.0652395231645411</v>
      </c>
      <c r="Q60" s="36">
        <f t="shared" si="27"/>
        <v>0.98975281545712968</v>
      </c>
      <c r="R60" s="36">
        <f t="shared" si="27"/>
        <v>0.99380104128576163</v>
      </c>
      <c r="S60" s="36">
        <f t="shared" si="31"/>
        <v>1</v>
      </c>
      <c r="T60" s="36">
        <f t="shared" si="28"/>
        <v>0.61543290680121121</v>
      </c>
    </row>
    <row r="61" spans="1:20" x14ac:dyDescent="0.55000000000000004">
      <c r="A61" s="23" t="str">
        <f t="shared" si="29"/>
        <v>CHE</v>
      </c>
      <c r="B61" s="47">
        <f t="shared" si="40"/>
        <v>45</v>
      </c>
      <c r="C61" s="47">
        <f t="shared" si="41"/>
        <v>1096</v>
      </c>
      <c r="D61" s="47">
        <f t="shared" si="42"/>
        <v>998</v>
      </c>
      <c r="E61" s="47">
        <f>VLOOKUP($A61,$A$19:$J$24,5,FALSE)</f>
        <v>1</v>
      </c>
      <c r="F61" s="47">
        <f>VLOOKUP($A61,$A$19:$J$24,6,FALSE)</f>
        <v>1</v>
      </c>
      <c r="G61" s="47">
        <f>VLOOKUP($A61,$A$19:$J$24,7,FALSE)</f>
        <v>302</v>
      </c>
      <c r="H61" s="44">
        <f>D39</f>
        <v>0.80745865880927592</v>
      </c>
      <c r="I61" s="47">
        <f t="shared" si="38"/>
        <v>0.77820100000000003</v>
      </c>
      <c r="J61" s="47">
        <f t="shared" si="39"/>
        <v>0</v>
      </c>
      <c r="K61" s="36">
        <f t="shared" si="26"/>
        <v>1</v>
      </c>
      <c r="L61" s="36">
        <f t="shared" si="26"/>
        <v>0.3608443035013324</v>
      </c>
      <c r="M61" s="36">
        <f t="shared" si="26"/>
        <v>0.39080971865608355</v>
      </c>
      <c r="N61" s="36">
        <f t="shared" si="27"/>
        <v>0</v>
      </c>
      <c r="O61" s="36">
        <f t="shared" si="27"/>
        <v>0</v>
      </c>
      <c r="P61" s="36">
        <f t="shared" si="27"/>
        <v>1</v>
      </c>
      <c r="Q61" s="36">
        <f t="shared" si="27"/>
        <v>1.2002925830912525</v>
      </c>
      <c r="R61" s="36">
        <f t="shared" si="27"/>
        <v>0.99380104128576163</v>
      </c>
      <c r="S61" s="36">
        <f t="shared" si="31"/>
        <v>1</v>
      </c>
      <c r="T61" s="36">
        <f t="shared" si="28"/>
        <v>0.63248342409055947</v>
      </c>
    </row>
    <row r="62" spans="1:20" x14ac:dyDescent="0.55000000000000004">
      <c r="A62" s="23" t="str">
        <f t="shared" si="29"/>
        <v>CHE</v>
      </c>
      <c r="B62" s="47">
        <f t="shared" si="40"/>
        <v>45</v>
      </c>
      <c r="C62" s="47">
        <f t="shared" si="41"/>
        <v>1096</v>
      </c>
      <c r="D62" s="47">
        <f t="shared" si="42"/>
        <v>998</v>
      </c>
      <c r="E62" s="47">
        <f>VLOOKUP($A62,$A$19:$J$24,5,FALSE)</f>
        <v>1</v>
      </c>
      <c r="F62" s="47">
        <f>VLOOKUP($A62,$A$19:$J$24,6,FALSE)</f>
        <v>1</v>
      </c>
      <c r="G62" s="47">
        <f>VLOOKUP($A62,$A$19:$J$24,7,FALSE)</f>
        <v>302</v>
      </c>
      <c r="H62" s="47">
        <f>VLOOKUP($A62,$A$19:$J$24,8,FALSE)</f>
        <v>0.77820100000000003</v>
      </c>
      <c r="I62" s="44">
        <f>D40</f>
        <v>0.81257495822421388</v>
      </c>
      <c r="J62" s="47">
        <f t="shared" si="39"/>
        <v>0</v>
      </c>
      <c r="K62" s="36">
        <f t="shared" ref="K62:M63" si="43">(B$26-B62)/(B$26-B$25)</f>
        <v>1</v>
      </c>
      <c r="L62" s="36">
        <f t="shared" si="43"/>
        <v>0.3608443035013324</v>
      </c>
      <c r="M62" s="36">
        <f t="shared" si="43"/>
        <v>0.39080971865608355</v>
      </c>
      <c r="N62" s="36">
        <f t="shared" ref="N62:S63" si="44">(E62-E$25)/(E$26-E$25)</f>
        <v>0</v>
      </c>
      <c r="O62" s="36">
        <f t="shared" si="44"/>
        <v>0</v>
      </c>
      <c r="P62" s="36">
        <f t="shared" si="44"/>
        <v>1</v>
      </c>
      <c r="Q62" s="36">
        <f t="shared" si="44"/>
        <v>0.98975281545712968</v>
      </c>
      <c r="R62" s="36">
        <f t="shared" si="44"/>
        <v>1.1434378024352405</v>
      </c>
      <c r="S62" s="36">
        <f t="shared" si="31"/>
        <v>1</v>
      </c>
      <c r="T62" s="36">
        <f t="shared" si="28"/>
        <v>0.6251161249190299</v>
      </c>
    </row>
    <row r="63" spans="1:20" x14ac:dyDescent="0.55000000000000004">
      <c r="A63" s="23" t="str">
        <f t="shared" si="29"/>
        <v>CHE</v>
      </c>
      <c r="B63" s="47">
        <f t="shared" si="40"/>
        <v>45</v>
      </c>
      <c r="C63" s="47">
        <f t="shared" si="41"/>
        <v>1096</v>
      </c>
      <c r="D63" s="47">
        <f t="shared" si="42"/>
        <v>998</v>
      </c>
      <c r="E63" s="47">
        <f>VLOOKUP($A63,$A$19:$J$24,5,FALSE)</f>
        <v>1</v>
      </c>
      <c r="F63" s="47">
        <f>VLOOKUP($A63,$A$19:$J$24,6,FALSE)</f>
        <v>1</v>
      </c>
      <c r="G63" s="47">
        <f>VLOOKUP($A63,$A$19:$J$24,7,FALSE)</f>
        <v>302</v>
      </c>
      <c r="H63" s="47">
        <f>VLOOKUP($A63,$A$19:$J$24,8,FALSE)</f>
        <v>0.77820100000000003</v>
      </c>
      <c r="I63" s="47">
        <f>VLOOKUP($A63,$A$19:$J$24,9,FALSE)</f>
        <v>0.77820100000000003</v>
      </c>
      <c r="J63" s="44">
        <f>D41</f>
        <v>15.182060334486801</v>
      </c>
      <c r="K63" s="36">
        <f t="shared" si="43"/>
        <v>1</v>
      </c>
      <c r="L63" s="36">
        <f t="shared" si="43"/>
        <v>0.3608443035013324</v>
      </c>
      <c r="M63" s="36">
        <f t="shared" si="43"/>
        <v>0.39080971865608355</v>
      </c>
      <c r="N63" s="36">
        <f t="shared" si="44"/>
        <v>0</v>
      </c>
      <c r="O63" s="36">
        <f t="shared" si="44"/>
        <v>0</v>
      </c>
      <c r="P63" s="36">
        <f t="shared" si="44"/>
        <v>1</v>
      </c>
      <c r="Q63" s="36">
        <f t="shared" si="44"/>
        <v>0.98975281545712968</v>
      </c>
      <c r="R63" s="36">
        <f t="shared" si="44"/>
        <v>0.99380104128576163</v>
      </c>
      <c r="S63" s="36">
        <f t="shared" si="31"/>
        <v>0.76922049775808232</v>
      </c>
      <c r="T63" s="36">
        <f t="shared" si="28"/>
        <v>0.58468140359527832</v>
      </c>
    </row>
    <row r="64" spans="1:20" x14ac:dyDescent="0.55000000000000004">
      <c r="A64" s="23"/>
      <c r="B64" s="48"/>
      <c r="C64" s="48"/>
      <c r="D64" s="48"/>
      <c r="E64" s="48"/>
      <c r="F64" s="48"/>
      <c r="G64" s="48"/>
      <c r="H64" s="48"/>
      <c r="I64" s="48"/>
      <c r="J64" s="48"/>
      <c r="K64" s="38"/>
      <c r="L64" s="38"/>
      <c r="M64" s="38"/>
      <c r="N64" s="38"/>
      <c r="O64" s="38"/>
      <c r="P64" s="38"/>
      <c r="Q64" s="38"/>
      <c r="R64" s="38"/>
      <c r="S64" s="38"/>
      <c r="T64" s="38"/>
    </row>
  </sheetData>
  <mergeCells count="3">
    <mergeCell ref="B31:D31"/>
    <mergeCell ref="F31:H31"/>
    <mergeCell ref="J31:K31"/>
  </mergeCells>
  <conditionalFormatting sqref="K19:R24 T19:T24">
    <cfRule type="colorScale" priority="3">
      <colorScale>
        <cfvo type="min"/>
        <cfvo type="max"/>
        <color rgb="FFFFEF9C"/>
        <color rgb="FF63BE7B"/>
      </colorScale>
    </cfRule>
  </conditionalFormatting>
  <conditionalFormatting sqref="T19:T24">
    <cfRule type="colorScale" priority="2">
      <colorScale>
        <cfvo type="min"/>
        <cfvo type="max"/>
        <color rgb="FFFCFCFF"/>
        <color rgb="FFF8696B"/>
      </colorScale>
    </cfRule>
  </conditionalFormatting>
  <conditionalFormatting sqref="S19:S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DA55-69F7-48D6-9A9D-5185E691830F}">
  <dimension ref="A1:U64"/>
  <sheetViews>
    <sheetView topLeftCell="K43" workbookViewId="0">
      <selection activeCell="S46" sqref="S46:S63"/>
    </sheetView>
  </sheetViews>
  <sheetFormatPr defaultColWidth="9.15625" defaultRowHeight="14.4" x14ac:dyDescent="0.55000000000000004"/>
  <cols>
    <col min="1" max="1" width="20.578125" style="46" customWidth="1"/>
    <col min="2" max="2" width="19.26171875" style="46" customWidth="1"/>
    <col min="3" max="10" width="18.68359375" style="46" customWidth="1"/>
    <col min="11" max="12" width="9.15625" style="46"/>
    <col min="13" max="13" width="9.15625" style="46" customWidth="1"/>
    <col min="14" max="16384" width="9.15625" style="46"/>
  </cols>
  <sheetData>
    <row r="1" spans="1:21" ht="18.600000000000001" thickBot="1" x14ac:dyDescent="0.6">
      <c r="A1" s="6" t="s">
        <v>0</v>
      </c>
      <c r="B1" s="1" t="s">
        <v>1</v>
      </c>
      <c r="C1" s="2" t="s">
        <v>1</v>
      </c>
      <c r="D1" s="2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1</v>
      </c>
    </row>
    <row r="2" spans="1:21" ht="29.1" thickBot="1" x14ac:dyDescent="0.6">
      <c r="A2" s="4" t="s">
        <v>3</v>
      </c>
      <c r="B2" s="5" t="s">
        <v>4</v>
      </c>
      <c r="C2" s="5" t="s">
        <v>77</v>
      </c>
      <c r="D2" s="5" t="s">
        <v>5</v>
      </c>
      <c r="E2" s="5" t="s">
        <v>7</v>
      </c>
      <c r="F2" s="5" t="s">
        <v>6</v>
      </c>
      <c r="G2" s="5" t="s">
        <v>8</v>
      </c>
      <c r="H2" s="9" t="s">
        <v>16</v>
      </c>
      <c r="I2" s="9" t="s">
        <v>17</v>
      </c>
      <c r="J2" s="14" t="s">
        <v>9</v>
      </c>
    </row>
    <row r="3" spans="1:21" x14ac:dyDescent="0.55000000000000004">
      <c r="A3" s="7" t="s">
        <v>10</v>
      </c>
      <c r="B3" s="46">
        <f>Start!B6</f>
        <v>45</v>
      </c>
      <c r="C3" s="46">
        <f>Start!C6</f>
        <v>1696</v>
      </c>
      <c r="D3" s="46">
        <f>Start!D6</f>
        <v>1598</v>
      </c>
      <c r="E3" s="46">
        <f>Start!E6</f>
        <v>1</v>
      </c>
      <c r="F3" s="46">
        <f>Start!F6</f>
        <v>1</v>
      </c>
      <c r="G3" s="46">
        <f>Start!G6</f>
        <v>301</v>
      </c>
      <c r="H3" s="46">
        <f>Start!H6</f>
        <v>0.77962500000000001</v>
      </c>
      <c r="I3" s="46">
        <f>Start!I6</f>
        <v>0.77962500000000001</v>
      </c>
      <c r="J3" s="46">
        <f>Start!J6</f>
        <v>0</v>
      </c>
    </row>
    <row r="4" spans="1:21" x14ac:dyDescent="0.55000000000000004">
      <c r="A4" s="8" t="s">
        <v>11</v>
      </c>
      <c r="B4" s="46">
        <f>Start!B7</f>
        <v>89.626999999999995</v>
      </c>
      <c r="C4" s="46">
        <f>Start!C7</f>
        <v>33.232999999999997</v>
      </c>
      <c r="D4" s="46">
        <f>Start!D7</f>
        <v>86.683000000000007</v>
      </c>
      <c r="E4" s="46">
        <f>Start!E7</f>
        <v>62.359000000000002</v>
      </c>
      <c r="F4" s="46">
        <f>Start!F7</f>
        <v>62.359000000000002</v>
      </c>
      <c r="G4" s="46">
        <f>Start!G7</f>
        <v>62.359000000000002</v>
      </c>
      <c r="H4" s="46">
        <f>Start!H7</f>
        <v>0.64894299999999905</v>
      </c>
      <c r="I4" s="46">
        <f>Start!I7</f>
        <v>0.56833</v>
      </c>
      <c r="J4" s="46">
        <f>Start!J7</f>
        <v>33.823</v>
      </c>
    </row>
    <row r="5" spans="1:21" x14ac:dyDescent="0.55000000000000004">
      <c r="A5" s="8" t="s">
        <v>12</v>
      </c>
      <c r="B5" s="46">
        <f>Start!B8</f>
        <v>64.340999999999994</v>
      </c>
      <c r="C5" s="46">
        <f>Start!C8</f>
        <v>71.978999999999999</v>
      </c>
      <c r="D5" s="46">
        <f>Start!D8</f>
        <v>70.981999999999999</v>
      </c>
      <c r="E5" s="46">
        <f>Start!E8</f>
        <v>70.263000000000005</v>
      </c>
      <c r="F5" s="46">
        <f>Start!F8</f>
        <v>70.263000000000005</v>
      </c>
      <c r="G5" s="46">
        <f>Start!G8</f>
        <v>97.813999999999993</v>
      </c>
      <c r="H5" s="46">
        <f>Start!H8</f>
        <v>0.64066000000000001</v>
      </c>
      <c r="I5" s="46">
        <f>Start!I8</f>
        <v>0.54990899999999898</v>
      </c>
      <c r="J5" s="46">
        <f>Start!J8</f>
        <v>65.786000000000001</v>
      </c>
    </row>
    <row r="6" spans="1:21" x14ac:dyDescent="0.55000000000000004">
      <c r="A6" s="8" t="s">
        <v>13</v>
      </c>
      <c r="B6" s="46">
        <f>Start!B9</f>
        <v>45</v>
      </c>
      <c r="C6" s="46">
        <f>Start!C9</f>
        <v>1096</v>
      </c>
      <c r="D6" s="46">
        <f>Start!D9</f>
        <v>998</v>
      </c>
      <c r="E6" s="46">
        <f>Start!E9</f>
        <v>1</v>
      </c>
      <c r="F6" s="46">
        <f>Start!F9</f>
        <v>1</v>
      </c>
      <c r="G6" s="46">
        <f>Start!G9</f>
        <v>302</v>
      </c>
      <c r="H6" s="46">
        <f>Start!H9</f>
        <v>0.77820100000000003</v>
      </c>
      <c r="I6" s="46">
        <f>Start!I9</f>
        <v>0.77820100000000003</v>
      </c>
      <c r="J6" s="46">
        <f>Start!J9</f>
        <v>0</v>
      </c>
    </row>
    <row r="7" spans="1:21" x14ac:dyDescent="0.55000000000000004">
      <c r="A7" s="8" t="s">
        <v>14</v>
      </c>
      <c r="B7" s="46">
        <f>Start!B10</f>
        <v>59.045000000000002</v>
      </c>
      <c r="C7" s="46">
        <f>Start!C10</f>
        <v>50.542999999999999</v>
      </c>
      <c r="D7" s="46">
        <f>Start!D10</f>
        <v>62.725999999999999</v>
      </c>
      <c r="E7" s="46">
        <f>Start!E10</f>
        <v>52.963000000000001</v>
      </c>
      <c r="F7" s="46">
        <f>Start!F10</f>
        <v>53.814</v>
      </c>
      <c r="G7" s="46">
        <f>Start!G10</f>
        <v>106.777</v>
      </c>
      <c r="H7" s="46">
        <f>Start!H10</f>
        <v>0.659743999999999</v>
      </c>
      <c r="I7" s="46">
        <f>Start!I10</f>
        <v>0.58938599999999997</v>
      </c>
      <c r="J7" s="46">
        <f>Start!J10</f>
        <v>45.222999999999999</v>
      </c>
    </row>
    <row r="8" spans="1:21" x14ac:dyDescent="0.55000000000000004">
      <c r="A8" s="8" t="s">
        <v>15</v>
      </c>
      <c r="B8" s="46">
        <f>Start!B11</f>
        <v>47.152000000000001</v>
      </c>
      <c r="C8" s="46">
        <f>Start!C11</f>
        <v>70.900999999999996</v>
      </c>
      <c r="D8" s="46">
        <f>Start!D11</f>
        <v>69.042000000000002</v>
      </c>
      <c r="E8" s="46">
        <f>Start!E11</f>
        <v>47.768999999999998</v>
      </c>
      <c r="F8" s="46">
        <f>Start!F11</f>
        <v>33.933</v>
      </c>
      <c r="G8" s="46">
        <f>Start!G11</f>
        <v>128.345</v>
      </c>
      <c r="H8" s="46">
        <f>Start!H11</f>
        <v>0.65783999999999898</v>
      </c>
      <c r="I8" s="46">
        <f>Start!I11</f>
        <v>0.58242799999999995</v>
      </c>
      <c r="J8" s="46">
        <f>Start!J11</f>
        <v>59.862000000000002</v>
      </c>
    </row>
    <row r="10" spans="1:21" ht="14.7" thickBot="1" x14ac:dyDescent="0.6"/>
    <row r="11" spans="1:21" ht="29.1" thickBot="1" x14ac:dyDescent="0.6">
      <c r="A11" s="42" t="s">
        <v>18</v>
      </c>
      <c r="B11" s="15" t="s">
        <v>4</v>
      </c>
      <c r="C11" s="5" t="s">
        <v>77</v>
      </c>
      <c r="D11" s="15" t="s">
        <v>5</v>
      </c>
      <c r="E11" s="15" t="s">
        <v>7</v>
      </c>
      <c r="F11" s="15" t="s">
        <v>6</v>
      </c>
      <c r="G11" s="15" t="s">
        <v>8</v>
      </c>
      <c r="H11" s="16" t="s">
        <v>16</v>
      </c>
      <c r="I11" s="16" t="s">
        <v>17</v>
      </c>
      <c r="J11" s="17" t="s">
        <v>9</v>
      </c>
    </row>
    <row r="12" spans="1:21" x14ac:dyDescent="0.55000000000000004">
      <c r="A12" s="11" t="s">
        <v>19</v>
      </c>
      <c r="B12" s="46">
        <f t="shared" ref="B12:J12" si="0">MIN(B3:B8)</f>
        <v>45</v>
      </c>
      <c r="C12" s="46">
        <f t="shared" si="0"/>
        <v>33.232999999999997</v>
      </c>
      <c r="D12" s="46">
        <f t="shared" si="0"/>
        <v>62.725999999999999</v>
      </c>
      <c r="E12" s="46">
        <f t="shared" si="0"/>
        <v>1</v>
      </c>
      <c r="F12" s="46">
        <f t="shared" si="0"/>
        <v>1</v>
      </c>
      <c r="G12" s="46">
        <f t="shared" si="0"/>
        <v>62.359000000000002</v>
      </c>
      <c r="H12" s="46">
        <f t="shared" si="0"/>
        <v>0.64066000000000001</v>
      </c>
      <c r="I12" s="46">
        <f t="shared" si="0"/>
        <v>0.54990899999999898</v>
      </c>
      <c r="J12" s="46">
        <f t="shared" si="0"/>
        <v>0</v>
      </c>
    </row>
    <row r="13" spans="1:21" ht="14.7" thickBot="1" x14ac:dyDescent="0.6">
      <c r="A13" s="12" t="s">
        <v>20</v>
      </c>
      <c r="B13" s="46">
        <f t="shared" ref="B13:J13" si="1">MAX(B3:B8)</f>
        <v>89.626999999999995</v>
      </c>
      <c r="C13" s="46">
        <f t="shared" si="1"/>
        <v>1696</v>
      </c>
      <c r="D13" s="46">
        <f t="shared" si="1"/>
        <v>1598</v>
      </c>
      <c r="E13" s="46">
        <f t="shared" si="1"/>
        <v>70.263000000000005</v>
      </c>
      <c r="F13" s="46">
        <f t="shared" si="1"/>
        <v>70.263000000000005</v>
      </c>
      <c r="G13" s="46">
        <f t="shared" si="1"/>
        <v>302</v>
      </c>
      <c r="H13" s="46">
        <f t="shared" si="1"/>
        <v>0.77962500000000001</v>
      </c>
      <c r="I13" s="46">
        <f t="shared" si="1"/>
        <v>0.77962500000000001</v>
      </c>
      <c r="J13" s="46">
        <f t="shared" si="1"/>
        <v>65.786000000000001</v>
      </c>
    </row>
    <row r="14" spans="1:21" ht="14.7" thickBot="1" x14ac:dyDescent="0.6"/>
    <row r="15" spans="1:21" x14ac:dyDescent="0.55000000000000004">
      <c r="K15" s="19" t="s">
        <v>35</v>
      </c>
      <c r="L15" s="20" t="s">
        <v>36</v>
      </c>
      <c r="M15" s="20" t="s">
        <v>37</v>
      </c>
      <c r="N15" s="20" t="s">
        <v>38</v>
      </c>
      <c r="O15" s="20" t="s">
        <v>39</v>
      </c>
      <c r="P15" s="20" t="s">
        <v>40</v>
      </c>
      <c r="Q15" s="20" t="s">
        <v>41</v>
      </c>
      <c r="R15" s="20" t="s">
        <v>42</v>
      </c>
      <c r="S15" s="20" t="s">
        <v>53</v>
      </c>
      <c r="T15" s="21"/>
      <c r="U15" s="23"/>
    </row>
    <row r="16" spans="1:21" ht="14.7" thickBot="1" x14ac:dyDescent="0.6">
      <c r="K16" s="22">
        <v>8.0645161290322578E-2</v>
      </c>
      <c r="L16" s="23">
        <v>8.0645161290322578E-2</v>
      </c>
      <c r="M16" s="23">
        <v>8.0645161290322578E-2</v>
      </c>
      <c r="N16" s="23">
        <v>0.16129032258064516</v>
      </c>
      <c r="O16" s="23">
        <v>0.12903225806451613</v>
      </c>
      <c r="P16" s="23">
        <v>0.12903225806451613</v>
      </c>
      <c r="Q16" s="23">
        <v>0.12096774193548387</v>
      </c>
      <c r="R16" s="23">
        <v>0.12096774193548387</v>
      </c>
      <c r="S16" s="23">
        <v>9.6774193548387094E-2</v>
      </c>
      <c r="T16" s="24"/>
      <c r="U16" s="23"/>
    </row>
    <row r="17" spans="1:21" ht="18.600000000000001" thickBot="1" x14ac:dyDescent="0.6">
      <c r="A17" s="6" t="s">
        <v>0</v>
      </c>
      <c r="B17" s="1" t="s">
        <v>1</v>
      </c>
      <c r="C17" s="2" t="s">
        <v>1</v>
      </c>
      <c r="D17" s="2" t="s">
        <v>1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18" t="s">
        <v>1</v>
      </c>
      <c r="K17" s="22" t="s">
        <v>27</v>
      </c>
      <c r="L17" s="23" t="s">
        <v>28</v>
      </c>
      <c r="M17" s="23" t="s">
        <v>29</v>
      </c>
      <c r="N17" s="23" t="s">
        <v>30</v>
      </c>
      <c r="O17" s="23" t="s">
        <v>31</v>
      </c>
      <c r="P17" s="23" t="s">
        <v>32</v>
      </c>
      <c r="Q17" s="23" t="s">
        <v>33</v>
      </c>
      <c r="R17" s="23" t="s">
        <v>34</v>
      </c>
      <c r="S17" s="23" t="s">
        <v>52</v>
      </c>
      <c r="T17" s="24" t="s">
        <v>54</v>
      </c>
      <c r="U17" s="23"/>
    </row>
    <row r="18" spans="1:21" ht="29.1" thickBot="1" x14ac:dyDescent="0.6">
      <c r="A18" s="4" t="s">
        <v>3</v>
      </c>
      <c r="B18" s="5" t="s">
        <v>4</v>
      </c>
      <c r="C18" s="5" t="s">
        <v>77</v>
      </c>
      <c r="D18" s="5" t="s">
        <v>5</v>
      </c>
      <c r="E18" s="5" t="s">
        <v>7</v>
      </c>
      <c r="F18" s="5" t="s">
        <v>6</v>
      </c>
      <c r="G18" s="5" t="s">
        <v>8</v>
      </c>
      <c r="H18" s="9" t="s">
        <v>16</v>
      </c>
      <c r="I18" s="9" t="s">
        <v>17</v>
      </c>
      <c r="J18" s="9" t="s">
        <v>9</v>
      </c>
      <c r="K18" s="25" t="s">
        <v>43</v>
      </c>
      <c r="L18" s="26" t="s">
        <v>44</v>
      </c>
      <c r="M18" s="26" t="s">
        <v>45</v>
      </c>
      <c r="N18" s="26" t="s">
        <v>46</v>
      </c>
      <c r="O18" s="26" t="s">
        <v>47</v>
      </c>
      <c r="P18" s="26" t="s">
        <v>48</v>
      </c>
      <c r="Q18" s="26" t="s">
        <v>49</v>
      </c>
      <c r="R18" s="26" t="s">
        <v>50</v>
      </c>
      <c r="S18" s="26" t="s">
        <v>51</v>
      </c>
      <c r="T18" s="27" t="s">
        <v>55</v>
      </c>
      <c r="U18" s="30" t="s">
        <v>57</v>
      </c>
    </row>
    <row r="19" spans="1:21" x14ac:dyDescent="0.55000000000000004">
      <c r="A19" s="7" t="s">
        <v>10</v>
      </c>
      <c r="B19" s="13">
        <f>B3</f>
        <v>45</v>
      </c>
      <c r="C19" s="13">
        <f t="shared" ref="C19:J19" si="2">C3</f>
        <v>1696</v>
      </c>
      <c r="D19" s="13">
        <f t="shared" si="2"/>
        <v>1598</v>
      </c>
      <c r="E19" s="13">
        <f t="shared" si="2"/>
        <v>1</v>
      </c>
      <c r="F19" s="13">
        <f t="shared" si="2"/>
        <v>1</v>
      </c>
      <c r="G19" s="13">
        <f t="shared" si="2"/>
        <v>301</v>
      </c>
      <c r="H19" s="13">
        <f t="shared" si="2"/>
        <v>0.77962500000000001</v>
      </c>
      <c r="I19" s="13">
        <f t="shared" si="2"/>
        <v>0.77962500000000001</v>
      </c>
      <c r="J19" s="13">
        <f t="shared" si="2"/>
        <v>0</v>
      </c>
      <c r="K19" s="13">
        <f>(B$26-B19)/(B$26-B$25)</f>
        <v>1</v>
      </c>
      <c r="L19" s="13">
        <f t="shared" ref="L19:M24" si="3">(C$26-C19)/(C$26-C$25)</f>
        <v>0</v>
      </c>
      <c r="M19" s="13">
        <f t="shared" si="3"/>
        <v>0</v>
      </c>
      <c r="N19" s="13">
        <f>(E19-E$25)/(E$26-E$25)</f>
        <v>0</v>
      </c>
      <c r="O19" s="13">
        <f t="shared" ref="O19:S24" si="4">(F19-F$25)/(F$26-F$25)</f>
        <v>0</v>
      </c>
      <c r="P19" s="13">
        <f t="shared" si="4"/>
        <v>0.99582709135748892</v>
      </c>
      <c r="Q19" s="13">
        <f t="shared" si="4"/>
        <v>1</v>
      </c>
      <c r="R19" s="13">
        <f t="shared" si="4"/>
        <v>1</v>
      </c>
      <c r="S19" s="13">
        <f>(J$26-J19)/(J$26-J$25)</f>
        <v>1</v>
      </c>
      <c r="T19" s="13">
        <f>SUMPRODUCT(K$16:S$16,K19:S19)</f>
        <v>0.54784865694935336</v>
      </c>
      <c r="U19" s="13">
        <f>MAX($T$19:$T$26)-T19</f>
        <v>5.9166246862884742E-2</v>
      </c>
    </row>
    <row r="20" spans="1:21" x14ac:dyDescent="0.55000000000000004">
      <c r="A20" s="8" t="s">
        <v>11</v>
      </c>
      <c r="B20" s="13">
        <f t="shared" ref="B20:J20" si="5">B4</f>
        <v>89.626999999999995</v>
      </c>
      <c r="C20" s="13">
        <f t="shared" si="5"/>
        <v>33.232999999999997</v>
      </c>
      <c r="D20" s="13">
        <f t="shared" si="5"/>
        <v>86.683000000000007</v>
      </c>
      <c r="E20" s="13">
        <f t="shared" si="5"/>
        <v>62.359000000000002</v>
      </c>
      <c r="F20" s="13">
        <f t="shared" si="5"/>
        <v>62.359000000000002</v>
      </c>
      <c r="G20" s="13">
        <f t="shared" si="5"/>
        <v>62.359000000000002</v>
      </c>
      <c r="H20" s="13">
        <f t="shared" si="5"/>
        <v>0.64894299999999905</v>
      </c>
      <c r="I20" s="13">
        <f t="shared" si="5"/>
        <v>0.56833</v>
      </c>
      <c r="J20" s="13">
        <f t="shared" si="5"/>
        <v>33.823</v>
      </c>
      <c r="K20" s="13">
        <f t="shared" ref="K20:K24" si="6">(B$26-B20)/(B$26-B$25)</f>
        <v>0</v>
      </c>
      <c r="L20" s="13">
        <f t="shared" si="3"/>
        <v>1</v>
      </c>
      <c r="M20" s="13">
        <f t="shared" si="3"/>
        <v>0.98439561928359376</v>
      </c>
      <c r="N20" s="13">
        <f t="shared" ref="N20:N24" si="7">(E20-E$25)/(E$26-E$25)</f>
        <v>0.88588423833792929</v>
      </c>
      <c r="O20" s="13">
        <f t="shared" si="4"/>
        <v>0.88588423833792929</v>
      </c>
      <c r="P20" s="13">
        <f t="shared" si="4"/>
        <v>0</v>
      </c>
      <c r="Q20" s="13">
        <f t="shared" si="4"/>
        <v>5.9604936494793946E-2</v>
      </c>
      <c r="R20" s="13">
        <f t="shared" si="4"/>
        <v>8.0190321962775507E-2</v>
      </c>
      <c r="S20" s="13">
        <f t="shared" ref="S20:S24" si="8">(J$26-J20)/(J$26-J$25)</f>
        <v>0.48586325357978905</v>
      </c>
      <c r="T20" s="13">
        <f t="shared" ref="T20:T24" si="9">SUMPRODUCT(K$16:S$16,K20:S20)</f>
        <v>0.48115384429695485</v>
      </c>
      <c r="U20" s="13">
        <f t="shared" ref="U20:U24" si="10">MAX($T$19:$T$26)-T20</f>
        <v>0.12586105951528326</v>
      </c>
    </row>
    <row r="21" spans="1:21" x14ac:dyDescent="0.55000000000000004">
      <c r="A21" s="86" t="s">
        <v>12</v>
      </c>
      <c r="B21" s="87">
        <f t="shared" ref="B21:J21" si="11">B5</f>
        <v>64.340999999999994</v>
      </c>
      <c r="C21" s="87">
        <f t="shared" si="11"/>
        <v>71.978999999999999</v>
      </c>
      <c r="D21" s="87">
        <f t="shared" si="11"/>
        <v>70.981999999999999</v>
      </c>
      <c r="E21" s="87">
        <f t="shared" si="11"/>
        <v>70.263000000000005</v>
      </c>
      <c r="F21" s="87">
        <f t="shared" si="11"/>
        <v>70.263000000000005</v>
      </c>
      <c r="G21" s="87">
        <f t="shared" si="11"/>
        <v>97.813999999999993</v>
      </c>
      <c r="H21" s="87">
        <f t="shared" si="11"/>
        <v>0.64066000000000001</v>
      </c>
      <c r="I21" s="87">
        <f t="shared" si="11"/>
        <v>0.54990899999999898</v>
      </c>
      <c r="J21" s="87">
        <f t="shared" si="11"/>
        <v>65.786000000000001</v>
      </c>
      <c r="K21" s="13">
        <f t="shared" si="6"/>
        <v>0.56660765904049126</v>
      </c>
      <c r="L21" s="13">
        <f t="shared" si="3"/>
        <v>0.97669787769422889</v>
      </c>
      <c r="M21" s="13">
        <f t="shared" si="3"/>
        <v>0.99462245827129236</v>
      </c>
      <c r="N21" s="13">
        <f t="shared" si="7"/>
        <v>1</v>
      </c>
      <c r="O21" s="13">
        <f t="shared" si="4"/>
        <v>1</v>
      </c>
      <c r="P21" s="13">
        <f t="shared" si="4"/>
        <v>0.14795047592023064</v>
      </c>
      <c r="Q21" s="13">
        <f t="shared" si="4"/>
        <v>0</v>
      </c>
      <c r="R21" s="13">
        <f t="shared" si="4"/>
        <v>0</v>
      </c>
      <c r="S21" s="13">
        <f t="shared" si="8"/>
        <v>0</v>
      </c>
      <c r="T21" s="13">
        <f t="shared" si="9"/>
        <v>0.51408457713535338</v>
      </c>
      <c r="U21" s="13">
        <f t="shared" si="10"/>
        <v>9.2930326676884722E-2</v>
      </c>
    </row>
    <row r="22" spans="1:21" x14ac:dyDescent="0.55000000000000004">
      <c r="A22" s="49" t="s">
        <v>13</v>
      </c>
      <c r="B22" s="45">
        <f t="shared" ref="B22:J22" si="12">B6</f>
        <v>45</v>
      </c>
      <c r="C22" s="45">
        <f t="shared" si="12"/>
        <v>1096</v>
      </c>
      <c r="D22" s="45">
        <f t="shared" si="12"/>
        <v>998</v>
      </c>
      <c r="E22" s="45">
        <f t="shared" si="12"/>
        <v>1</v>
      </c>
      <c r="F22" s="45">
        <f t="shared" si="12"/>
        <v>1</v>
      </c>
      <c r="G22" s="45">
        <f t="shared" si="12"/>
        <v>302</v>
      </c>
      <c r="H22" s="45">
        <f t="shared" si="12"/>
        <v>0.77820100000000003</v>
      </c>
      <c r="I22" s="45">
        <f t="shared" si="12"/>
        <v>0.77820100000000003</v>
      </c>
      <c r="J22" s="45">
        <f t="shared" si="12"/>
        <v>0</v>
      </c>
      <c r="K22" s="13">
        <f t="shared" si="6"/>
        <v>1</v>
      </c>
      <c r="L22" s="13">
        <f t="shared" si="3"/>
        <v>0.3608443035013324</v>
      </c>
      <c r="M22" s="13">
        <f t="shared" si="3"/>
        <v>0.39080971865608355</v>
      </c>
      <c r="N22" s="13">
        <f t="shared" si="7"/>
        <v>0</v>
      </c>
      <c r="O22" s="13">
        <f t="shared" si="4"/>
        <v>0</v>
      </c>
      <c r="P22" s="13">
        <f t="shared" si="4"/>
        <v>1</v>
      </c>
      <c r="Q22" s="13">
        <f t="shared" si="4"/>
        <v>0.98975281545712968</v>
      </c>
      <c r="R22" s="13">
        <f t="shared" si="4"/>
        <v>0.99380104128576163</v>
      </c>
      <c r="S22" s="13">
        <f t="shared" si="8"/>
        <v>1</v>
      </c>
      <c r="T22" s="13">
        <f t="shared" si="9"/>
        <v>0.6070149038122381</v>
      </c>
      <c r="U22" s="13">
        <f t="shared" si="10"/>
        <v>0</v>
      </c>
    </row>
    <row r="23" spans="1:21" x14ac:dyDescent="0.55000000000000004">
      <c r="A23" s="8" t="s">
        <v>14</v>
      </c>
      <c r="B23" s="13">
        <f t="shared" ref="B23:J23" si="13">B7</f>
        <v>59.045000000000002</v>
      </c>
      <c r="C23" s="13">
        <f t="shared" si="13"/>
        <v>50.542999999999999</v>
      </c>
      <c r="D23" s="13">
        <f t="shared" si="13"/>
        <v>62.725999999999999</v>
      </c>
      <c r="E23" s="13">
        <f t="shared" si="13"/>
        <v>52.963000000000001</v>
      </c>
      <c r="F23" s="13">
        <f t="shared" si="13"/>
        <v>53.814</v>
      </c>
      <c r="G23" s="13">
        <f t="shared" si="13"/>
        <v>106.777</v>
      </c>
      <c r="H23" s="13">
        <f t="shared" si="13"/>
        <v>0.659743999999999</v>
      </c>
      <c r="I23" s="13">
        <f t="shared" si="13"/>
        <v>0.58938599999999997</v>
      </c>
      <c r="J23" s="13">
        <f t="shared" si="13"/>
        <v>45.222999999999999</v>
      </c>
      <c r="K23" s="13">
        <f t="shared" si="6"/>
        <v>0.68528021153113583</v>
      </c>
      <c r="L23" s="13">
        <f t="shared" si="3"/>
        <v>0.98958964184398657</v>
      </c>
      <c r="M23" s="13">
        <f t="shared" si="3"/>
        <v>1</v>
      </c>
      <c r="N23" s="13">
        <f t="shared" si="7"/>
        <v>0.75022739413539696</v>
      </c>
      <c r="O23" s="13">
        <f t="shared" si="4"/>
        <v>0.76251389630827415</v>
      </c>
      <c r="P23" s="13">
        <f t="shared" si="4"/>
        <v>0.18535225608305758</v>
      </c>
      <c r="Q23" s="13">
        <f t="shared" si="4"/>
        <v>0.13732954341020392</v>
      </c>
      <c r="R23" s="13">
        <f t="shared" si="4"/>
        <v>0.17185132946769405</v>
      </c>
      <c r="S23" s="13">
        <f t="shared" si="8"/>
        <v>0.31257410391268664</v>
      </c>
      <c r="T23" s="13">
        <f t="shared" si="9"/>
        <v>0.5266750580229127</v>
      </c>
      <c r="U23" s="13">
        <f t="shared" si="10"/>
        <v>8.0339845789325404E-2</v>
      </c>
    </row>
    <row r="24" spans="1:21" x14ac:dyDescent="0.55000000000000004">
      <c r="A24" s="8" t="s">
        <v>15</v>
      </c>
      <c r="B24" s="13">
        <f t="shared" ref="B24:J24" si="14">B8</f>
        <v>47.152000000000001</v>
      </c>
      <c r="C24" s="13">
        <f t="shared" si="14"/>
        <v>70.900999999999996</v>
      </c>
      <c r="D24" s="13">
        <f t="shared" si="14"/>
        <v>69.042000000000002</v>
      </c>
      <c r="E24" s="13">
        <f t="shared" si="14"/>
        <v>47.768999999999998</v>
      </c>
      <c r="F24" s="13">
        <f t="shared" si="14"/>
        <v>33.933</v>
      </c>
      <c r="G24" s="13">
        <f t="shared" si="14"/>
        <v>128.345</v>
      </c>
      <c r="H24" s="13">
        <f t="shared" si="14"/>
        <v>0.65783999999999898</v>
      </c>
      <c r="I24" s="13">
        <f t="shared" si="14"/>
        <v>0.58242799999999995</v>
      </c>
      <c r="J24" s="13">
        <f t="shared" si="14"/>
        <v>59.862000000000002</v>
      </c>
      <c r="K24" s="13">
        <f t="shared" si="6"/>
        <v>0.95177807157102201</v>
      </c>
      <c r="L24" s="13">
        <f t="shared" si="3"/>
        <v>0.97734619462618633</v>
      </c>
      <c r="M24" s="13">
        <f t="shared" si="3"/>
        <v>0.99588607636161375</v>
      </c>
      <c r="N24" s="13">
        <f t="shared" si="7"/>
        <v>0.67523786148448661</v>
      </c>
      <c r="O24" s="13">
        <f t="shared" si="4"/>
        <v>0.4754775276843336</v>
      </c>
      <c r="P24" s="13">
        <f t="shared" si="4"/>
        <v>0.27535354968473674</v>
      </c>
      <c r="Q24" s="13">
        <f t="shared" si="4"/>
        <v>0.12362825171805111</v>
      </c>
      <c r="R24" s="13">
        <f t="shared" si="4"/>
        <v>0.14156175451427336</v>
      </c>
      <c r="S24" s="13">
        <f t="shared" si="8"/>
        <v>9.0049554616483743E-2</v>
      </c>
      <c r="T24" s="13">
        <f t="shared" si="9"/>
        <v>0.48247260195214309</v>
      </c>
      <c r="U24" s="13">
        <f t="shared" si="10"/>
        <v>0.12454230186009502</v>
      </c>
    </row>
    <row r="25" spans="1:21" x14ac:dyDescent="0.55000000000000004">
      <c r="A25" s="11" t="s">
        <v>19</v>
      </c>
      <c r="B25" s="13">
        <f>B12</f>
        <v>45</v>
      </c>
      <c r="C25" s="13">
        <f t="shared" ref="C25:J26" si="15">C12</f>
        <v>33.232999999999997</v>
      </c>
      <c r="D25" s="13">
        <f t="shared" si="15"/>
        <v>62.725999999999999</v>
      </c>
      <c r="E25" s="13">
        <f t="shared" si="15"/>
        <v>1</v>
      </c>
      <c r="F25" s="13">
        <f t="shared" si="15"/>
        <v>1</v>
      </c>
      <c r="G25" s="13">
        <f t="shared" si="15"/>
        <v>62.359000000000002</v>
      </c>
      <c r="H25" s="13">
        <f t="shared" si="15"/>
        <v>0.64066000000000001</v>
      </c>
      <c r="I25" s="13">
        <f t="shared" si="15"/>
        <v>0.54990899999999898</v>
      </c>
      <c r="J25" s="13">
        <f t="shared" si="15"/>
        <v>0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ht="14.7" thickBot="1" x14ac:dyDescent="0.6">
      <c r="A26" s="12" t="s">
        <v>20</v>
      </c>
      <c r="B26" s="13">
        <f>B13</f>
        <v>89.626999999999995</v>
      </c>
      <c r="C26" s="13">
        <f t="shared" si="15"/>
        <v>1696</v>
      </c>
      <c r="D26" s="13">
        <f t="shared" si="15"/>
        <v>1598</v>
      </c>
      <c r="E26" s="13">
        <f t="shared" si="15"/>
        <v>70.263000000000005</v>
      </c>
      <c r="F26" s="13">
        <f t="shared" si="15"/>
        <v>70.263000000000005</v>
      </c>
      <c r="G26" s="13">
        <f t="shared" si="15"/>
        <v>302</v>
      </c>
      <c r="H26" s="13">
        <f t="shared" si="15"/>
        <v>0.77962500000000001</v>
      </c>
      <c r="I26" s="13">
        <f t="shared" si="15"/>
        <v>0.77962500000000001</v>
      </c>
      <c r="J26" s="13">
        <f t="shared" si="15"/>
        <v>65.786000000000001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9" spans="1:21" x14ac:dyDescent="0.55000000000000004">
      <c r="A29" s="65" t="s">
        <v>70</v>
      </c>
      <c r="B29" s="64" t="s">
        <v>13</v>
      </c>
    </row>
    <row r="30" spans="1:21" ht="14.7" thickBot="1" x14ac:dyDescent="0.6">
      <c r="B30" s="23"/>
    </row>
    <row r="31" spans="1:21" x14ac:dyDescent="0.55000000000000004">
      <c r="A31" s="19"/>
      <c r="B31" s="82" t="s">
        <v>80</v>
      </c>
      <c r="C31" s="82"/>
      <c r="D31" s="82"/>
      <c r="E31" s="21"/>
      <c r="F31" s="82" t="s">
        <v>68</v>
      </c>
      <c r="G31" s="82"/>
      <c r="H31" s="83"/>
      <c r="I31" s="50"/>
      <c r="J31" s="84" t="s">
        <v>79</v>
      </c>
      <c r="K31" s="85"/>
    </row>
    <row r="32" spans="1:21" x14ac:dyDescent="0.55000000000000004">
      <c r="A32" s="22" t="s">
        <v>69</v>
      </c>
      <c r="B32" s="23" t="s">
        <v>66</v>
      </c>
      <c r="C32" s="23" t="s">
        <v>67</v>
      </c>
      <c r="D32" s="23" t="s">
        <v>20</v>
      </c>
      <c r="E32" s="24" t="s">
        <v>78</v>
      </c>
      <c r="F32" s="23" t="s">
        <v>66</v>
      </c>
      <c r="G32" s="23" t="s">
        <v>67</v>
      </c>
      <c r="H32" s="24" t="s">
        <v>20</v>
      </c>
      <c r="I32" s="50"/>
      <c r="J32" s="22" t="s">
        <v>66</v>
      </c>
      <c r="K32" s="24" t="s">
        <v>20</v>
      </c>
    </row>
    <row r="33" spans="1:20" ht="28.8" x14ac:dyDescent="0.55000000000000004">
      <c r="A33" s="71" t="s">
        <v>4</v>
      </c>
      <c r="B33" s="38">
        <f>C33-E33</f>
        <v>38.192072929297794</v>
      </c>
      <c r="C33" s="38">
        <f>VLOOKUP(B29,$A$19:$J$24,2,FALSE)</f>
        <v>45</v>
      </c>
      <c r="D33" s="38">
        <f>C33+E33</f>
        <v>51.807927070702206</v>
      </c>
      <c r="E33" s="67">
        <f>Start!B$26</f>
        <v>6.8079270707022097</v>
      </c>
      <c r="F33" s="38">
        <f>T46</f>
        <v>0.61931746451919878</v>
      </c>
      <c r="G33" s="38">
        <f>VLOOKUP($B$29,$A$19:$T$24,20,FALSE)</f>
        <v>0.6070149038122381</v>
      </c>
      <c r="H33" s="67">
        <f>T55</f>
        <v>0.59471234310527743</v>
      </c>
      <c r="I33" s="50"/>
      <c r="J33" s="66">
        <f t="shared" ref="J33:J41" si="16">F33-G33</f>
        <v>1.2302560706960675E-2</v>
      </c>
      <c r="K33" s="67">
        <f t="shared" ref="K33:K41" si="17">H33-G33</f>
        <v>-1.2302560706960675E-2</v>
      </c>
      <c r="L33" s="13"/>
    </row>
    <row r="34" spans="1:20" ht="28.8" x14ac:dyDescent="0.55000000000000004">
      <c r="A34" s="71" t="s">
        <v>77</v>
      </c>
      <c r="B34" s="38">
        <f t="shared" ref="B34:B41" si="18">C34-E34</f>
        <v>1077.7763299250673</v>
      </c>
      <c r="C34" s="38">
        <f>VLOOKUP(B29,$A$19:$J$24,3,FALSE)</f>
        <v>1096</v>
      </c>
      <c r="D34" s="38">
        <f t="shared" ref="D34:D41" si="19">C34+E34</f>
        <v>1114.2236700749327</v>
      </c>
      <c r="E34" s="67">
        <f>Start!C$26</f>
        <v>18.223670074932699</v>
      </c>
      <c r="F34" s="38">
        <f t="shared" ref="F34:F41" si="20">T47</f>
        <v>0.60789876235194606</v>
      </c>
      <c r="G34" s="38">
        <f t="shared" ref="G34:G41" si="21">VLOOKUP($B$29,$A$19:$T$24,20,FALSE)</f>
        <v>0.6070149038122381</v>
      </c>
      <c r="H34" s="67">
        <f t="shared" ref="H34:H41" si="22">T56</f>
        <v>0.60613104527253014</v>
      </c>
      <c r="I34" s="50"/>
      <c r="J34" s="66">
        <f t="shared" si="16"/>
        <v>8.8385853970796013E-4</v>
      </c>
      <c r="K34" s="67">
        <f t="shared" si="17"/>
        <v>-8.8385853970796013E-4</v>
      </c>
      <c r="L34" s="13"/>
    </row>
    <row r="35" spans="1:20" ht="28.8" x14ac:dyDescent="0.55000000000000004">
      <c r="A35" s="71" t="s">
        <v>5</v>
      </c>
      <c r="B35" s="38">
        <f t="shared" si="18"/>
        <v>991.48152540850242</v>
      </c>
      <c r="C35" s="38">
        <f>VLOOKUP(B29,$A$19:$J$24,4,FALSE)</f>
        <v>998</v>
      </c>
      <c r="D35" s="38">
        <f t="shared" si="19"/>
        <v>1004.5184745914976</v>
      </c>
      <c r="E35" s="67">
        <f>Start!D$26</f>
        <v>6.5184745914976103</v>
      </c>
      <c r="F35" s="38">
        <f t="shared" si="20"/>
        <v>0.60735730747099759</v>
      </c>
      <c r="G35" s="38">
        <f t="shared" si="21"/>
        <v>0.6070149038122381</v>
      </c>
      <c r="H35" s="67">
        <f t="shared" si="22"/>
        <v>0.60667250015347873</v>
      </c>
      <c r="I35" s="50"/>
      <c r="J35" s="66">
        <f t="shared" si="16"/>
        <v>3.4240365875948253E-4</v>
      </c>
      <c r="K35" s="67">
        <f t="shared" si="17"/>
        <v>-3.4240365875937151E-4</v>
      </c>
      <c r="L35" s="13"/>
    </row>
    <row r="36" spans="1:20" x14ac:dyDescent="0.55000000000000004">
      <c r="A36" s="71" t="s">
        <v>7</v>
      </c>
      <c r="B36" s="38">
        <f t="shared" si="18"/>
        <v>-8.5528964717513798</v>
      </c>
      <c r="C36" s="38">
        <f>VLOOKUP(B29,$A$19:$J$24,5,FALSE)</f>
        <v>1</v>
      </c>
      <c r="D36" s="38">
        <f t="shared" si="19"/>
        <v>10.55289647175138</v>
      </c>
      <c r="E36" s="67">
        <f>Start!E$26</f>
        <v>9.5528964717513798</v>
      </c>
      <c r="F36" s="38">
        <f t="shared" si="20"/>
        <v>0.58476940833112578</v>
      </c>
      <c r="G36" s="38">
        <f t="shared" si="21"/>
        <v>0.6070149038122381</v>
      </c>
      <c r="H36" s="67">
        <f t="shared" si="22"/>
        <v>0.62926039929335054</v>
      </c>
      <c r="I36" s="50"/>
      <c r="J36" s="66">
        <f t="shared" si="16"/>
        <v>-2.2245495481112321E-2</v>
      </c>
      <c r="K36" s="67">
        <f t="shared" si="17"/>
        <v>2.2245495481112432E-2</v>
      </c>
      <c r="L36" s="13"/>
    </row>
    <row r="37" spans="1:20" x14ac:dyDescent="0.55000000000000004">
      <c r="A37" s="71" t="s">
        <v>6</v>
      </c>
      <c r="B37" s="38">
        <f t="shared" si="18"/>
        <v>-8.5528964717513798</v>
      </c>
      <c r="C37" s="38">
        <f>VLOOKUP(B29,$A$19:$J$24,6,FALSE)</f>
        <v>1</v>
      </c>
      <c r="D37" s="38">
        <f t="shared" si="19"/>
        <v>10.55289647175138</v>
      </c>
      <c r="E37" s="67">
        <f>Start!F$26</f>
        <v>9.5528964717513798</v>
      </c>
      <c r="F37" s="38">
        <f t="shared" si="20"/>
        <v>0.58921850742734827</v>
      </c>
      <c r="G37" s="38">
        <f t="shared" si="21"/>
        <v>0.6070149038122381</v>
      </c>
      <c r="H37" s="67">
        <f t="shared" si="22"/>
        <v>0.62481130019712805</v>
      </c>
      <c r="I37" s="50"/>
      <c r="J37" s="66">
        <f t="shared" si="16"/>
        <v>-1.7796396384889834E-2</v>
      </c>
      <c r="K37" s="67">
        <f t="shared" si="17"/>
        <v>1.7796396384889945E-2</v>
      </c>
      <c r="L37" s="13"/>
    </row>
    <row r="38" spans="1:20" x14ac:dyDescent="0.55000000000000004">
      <c r="A38" s="71" t="s">
        <v>8</v>
      </c>
      <c r="B38" s="38">
        <f t="shared" si="18"/>
        <v>286.36593542932621</v>
      </c>
      <c r="C38" s="38">
        <f>VLOOKUP(B29,$A$19:$J$24,7,FALSE)</f>
        <v>302</v>
      </c>
      <c r="D38" s="38">
        <f t="shared" si="19"/>
        <v>317.63406457067379</v>
      </c>
      <c r="E38" s="67">
        <f>Start!G$26</f>
        <v>15.6340645706738</v>
      </c>
      <c r="F38" s="38">
        <f t="shared" si="20"/>
        <v>0.59859690082326511</v>
      </c>
      <c r="G38" s="38">
        <f t="shared" si="21"/>
        <v>0.6070149038122381</v>
      </c>
      <c r="H38" s="67">
        <f t="shared" si="22"/>
        <v>0.61543290680121121</v>
      </c>
      <c r="I38" s="50"/>
      <c r="J38" s="66">
        <f t="shared" si="16"/>
        <v>-8.4180029889729946E-3</v>
      </c>
      <c r="K38" s="67">
        <f t="shared" si="17"/>
        <v>8.4180029889731056E-3</v>
      </c>
      <c r="L38" s="13"/>
    </row>
    <row r="39" spans="1:20" ht="28.8" x14ac:dyDescent="0.55000000000000004">
      <c r="A39" s="71" t="s">
        <v>16</v>
      </c>
      <c r="B39" s="38">
        <f t="shared" si="18"/>
        <v>0.74894334119072414</v>
      </c>
      <c r="C39" s="38">
        <f>VLOOKUP(B29,$A$19:$J$24,8,FALSE)</f>
        <v>0.77820100000000003</v>
      </c>
      <c r="D39" s="38">
        <f t="shared" si="19"/>
        <v>0.80745865880927592</v>
      </c>
      <c r="E39" s="67">
        <f>Start!H$26</f>
        <v>2.9257658809275899E-2</v>
      </c>
      <c r="F39" s="38">
        <f t="shared" si="20"/>
        <v>0.58154638353391686</v>
      </c>
      <c r="G39" s="38">
        <f t="shared" si="21"/>
        <v>0.6070149038122381</v>
      </c>
      <c r="H39" s="67">
        <f t="shared" si="22"/>
        <v>0.63248342409055947</v>
      </c>
      <c r="I39" s="50"/>
      <c r="J39" s="66">
        <f t="shared" si="16"/>
        <v>-2.5468520278321249E-2</v>
      </c>
      <c r="K39" s="67">
        <f t="shared" si="17"/>
        <v>2.546852027832136E-2</v>
      </c>
      <c r="L39" s="13"/>
    </row>
    <row r="40" spans="1:20" ht="28.8" x14ac:dyDescent="0.55000000000000004">
      <c r="A40" s="71" t="s">
        <v>17</v>
      </c>
      <c r="B40" s="38">
        <f t="shared" si="18"/>
        <v>0.74382704177578618</v>
      </c>
      <c r="C40" s="38">
        <f>VLOOKUP(B29,$A$19:$J$24,9,FALSE)</f>
        <v>0.77820100000000003</v>
      </c>
      <c r="D40" s="38">
        <f t="shared" si="19"/>
        <v>0.81257495822421388</v>
      </c>
      <c r="E40" s="67">
        <f>Start!I$26</f>
        <v>3.4373958224213803E-2</v>
      </c>
      <c r="F40" s="38">
        <f t="shared" si="20"/>
        <v>0.58891368270544631</v>
      </c>
      <c r="G40" s="38">
        <f t="shared" si="21"/>
        <v>0.6070149038122381</v>
      </c>
      <c r="H40" s="67">
        <f t="shared" si="22"/>
        <v>0.6251161249190299</v>
      </c>
      <c r="I40" s="50"/>
      <c r="J40" s="66">
        <f t="shared" si="16"/>
        <v>-1.8101221106791798E-2</v>
      </c>
      <c r="K40" s="67">
        <f t="shared" si="17"/>
        <v>1.8101221106791798E-2</v>
      </c>
      <c r="L40" s="13"/>
    </row>
    <row r="41" spans="1:20" ht="14.7" thickBot="1" x14ac:dyDescent="0.6">
      <c r="A41" s="9" t="s">
        <v>9</v>
      </c>
      <c r="B41" s="69">
        <f t="shared" si="18"/>
        <v>-15.182060334486801</v>
      </c>
      <c r="C41" s="69">
        <f>VLOOKUP(B29,$A$19:$J$24,10,FALSE)</f>
        <v>0</v>
      </c>
      <c r="D41" s="69">
        <f t="shared" si="19"/>
        <v>15.182060334486801</v>
      </c>
      <c r="E41" s="70">
        <f>Start!J$26</f>
        <v>15.182060334486801</v>
      </c>
      <c r="F41" s="69">
        <f t="shared" si="20"/>
        <v>0.62934840402919789</v>
      </c>
      <c r="G41" s="69">
        <f t="shared" si="21"/>
        <v>0.6070149038122381</v>
      </c>
      <c r="H41" s="70">
        <f t="shared" si="22"/>
        <v>0.58468140359527832</v>
      </c>
      <c r="I41" s="50"/>
      <c r="J41" s="68">
        <f t="shared" si="16"/>
        <v>2.233350021695979E-2</v>
      </c>
      <c r="K41" s="70">
        <f t="shared" si="17"/>
        <v>-2.233350021695979E-2</v>
      </c>
      <c r="L41" s="13"/>
    </row>
    <row r="42" spans="1:20" ht="14.7" thickBot="1" x14ac:dyDescent="0.6"/>
    <row r="43" spans="1:20" ht="14.7" thickBot="1" x14ac:dyDescent="0.6">
      <c r="J43" s="73" t="s">
        <v>81</v>
      </c>
      <c r="K43" s="74">
        <f>SQRT((J39^2+J38^2+J37^2+J40^2+J36^2+J41^2+J33^2+J34^2+J35^2)+(K39^2+K38^2+K37^2+K40^2+K36^2+K41^2+K33^2+K34^2+K35^2))</f>
        <v>7.084875406961004E-2</v>
      </c>
    </row>
    <row r="44" spans="1:20" x14ac:dyDescent="0.55000000000000004">
      <c r="A44" s="65" t="s">
        <v>70</v>
      </c>
      <c r="B44" s="48" t="str">
        <f>B29</f>
        <v>CHE</v>
      </c>
    </row>
    <row r="46" spans="1:20" x14ac:dyDescent="0.55000000000000004">
      <c r="A46" s="23" t="str">
        <f>$B$44</f>
        <v>CHE</v>
      </c>
      <c r="B46" s="44">
        <f>B33</f>
        <v>38.192072929297794</v>
      </c>
      <c r="C46" s="47">
        <f>VLOOKUP($A46,$A$19:$J$24,3,FALSE)</f>
        <v>1096</v>
      </c>
      <c r="D46" s="47">
        <f>VLOOKUP($A46,$A$19:$J$24,4,FALSE)</f>
        <v>998</v>
      </c>
      <c r="E46" s="47">
        <f>VLOOKUP($A46,$A$19:$J$24,5,FALSE)</f>
        <v>1</v>
      </c>
      <c r="F46" s="47">
        <f>VLOOKUP($A46,$A$19:$J$24,6,FALSE)</f>
        <v>1</v>
      </c>
      <c r="G46" s="47">
        <f>VLOOKUP($A46,$A$19:$J$24,7,FALSE)</f>
        <v>302</v>
      </c>
      <c r="H46" s="47">
        <f t="shared" ref="H46:H51" si="23">VLOOKUP($A46,$A$19:$J$24,8,FALSE)</f>
        <v>0.77820100000000003</v>
      </c>
      <c r="I46" s="47">
        <f t="shared" ref="I46:I52" si="24">VLOOKUP($A46,$A$19:$J$24,9,FALSE)</f>
        <v>0.77820100000000003</v>
      </c>
      <c r="J46" s="47">
        <f t="shared" ref="J46:J53" si="25">VLOOKUP($A46,$A$19:$J$24,10,FALSE)</f>
        <v>0</v>
      </c>
      <c r="K46" s="36">
        <f t="shared" ref="K46:M61" si="26">(B$26-B46)/(B$26-B$25)</f>
        <v>1.1525517527663121</v>
      </c>
      <c r="L46" s="36">
        <f t="shared" si="26"/>
        <v>0.3608443035013324</v>
      </c>
      <c r="M46" s="36">
        <f t="shared" si="26"/>
        <v>0.39080971865608355</v>
      </c>
      <c r="N46" s="36">
        <f t="shared" ref="N46:S61" si="27">(E46-E$25)/(E$26-E$25)</f>
        <v>0</v>
      </c>
      <c r="O46" s="36">
        <f t="shared" si="27"/>
        <v>0</v>
      </c>
      <c r="P46" s="36">
        <f t="shared" si="27"/>
        <v>1</v>
      </c>
      <c r="Q46" s="36">
        <f t="shared" si="27"/>
        <v>0.98975281545712968</v>
      </c>
      <c r="R46" s="36">
        <f t="shared" si="27"/>
        <v>0.99380104128576163</v>
      </c>
      <c r="S46" s="36">
        <f>(J$26-J46)/(J$26-J$25)</f>
        <v>1</v>
      </c>
      <c r="T46" s="36">
        <f t="shared" ref="T46:T63" si="28">SUMPRODUCT(K$16:S$16,K46:S46)</f>
        <v>0.61931746451919878</v>
      </c>
    </row>
    <row r="47" spans="1:20" x14ac:dyDescent="0.55000000000000004">
      <c r="A47" s="23" t="str">
        <f t="shared" ref="A47:A63" si="29">$B$44</f>
        <v>CHE</v>
      </c>
      <c r="B47" s="47">
        <f t="shared" ref="B47:B54" si="30">VLOOKUP($A47,$A$19:$J$24,2,FALSE)</f>
        <v>45</v>
      </c>
      <c r="C47" s="44">
        <f>B34</f>
        <v>1077.7763299250673</v>
      </c>
      <c r="D47" s="47">
        <f>VLOOKUP($A47,$A$19:$J$24,4,FALSE)</f>
        <v>998</v>
      </c>
      <c r="E47" s="47">
        <f>VLOOKUP($A47,$A$19:$J$24,5,FALSE)</f>
        <v>1</v>
      </c>
      <c r="F47" s="47">
        <f>VLOOKUP($A47,$A$19:$J$24,6,FALSE)</f>
        <v>1</v>
      </c>
      <c r="G47" s="47">
        <f>VLOOKUP($A47,$A$19:$J$24,7,FALSE)</f>
        <v>302</v>
      </c>
      <c r="H47" s="47">
        <f t="shared" si="23"/>
        <v>0.77820100000000003</v>
      </c>
      <c r="I47" s="47">
        <f t="shared" si="24"/>
        <v>0.77820100000000003</v>
      </c>
      <c r="J47" s="47">
        <f t="shared" si="25"/>
        <v>0</v>
      </c>
      <c r="K47" s="36">
        <f t="shared" si="26"/>
        <v>1</v>
      </c>
      <c r="L47" s="36">
        <f t="shared" si="26"/>
        <v>0.37180414939371098</v>
      </c>
      <c r="M47" s="36">
        <f t="shared" si="26"/>
        <v>0.39080971865608355</v>
      </c>
      <c r="N47" s="36">
        <f t="shared" si="27"/>
        <v>0</v>
      </c>
      <c r="O47" s="36">
        <f t="shared" si="27"/>
        <v>0</v>
      </c>
      <c r="P47" s="36">
        <f t="shared" si="27"/>
        <v>1</v>
      </c>
      <c r="Q47" s="36">
        <f t="shared" si="27"/>
        <v>0.98975281545712968</v>
      </c>
      <c r="R47" s="36">
        <f t="shared" si="27"/>
        <v>0.99380104128576163</v>
      </c>
      <c r="S47" s="36">
        <f t="shared" ref="S47:S63" si="31">(J$26-J47)/(J$26-J$25)</f>
        <v>1</v>
      </c>
      <c r="T47" s="36">
        <f t="shared" si="28"/>
        <v>0.60789876235194606</v>
      </c>
    </row>
    <row r="48" spans="1:20" x14ac:dyDescent="0.55000000000000004">
      <c r="A48" s="23" t="str">
        <f t="shared" si="29"/>
        <v>CHE</v>
      </c>
      <c r="B48" s="47">
        <f t="shared" si="30"/>
        <v>45</v>
      </c>
      <c r="C48" s="47">
        <f t="shared" ref="C48:C55" si="32">VLOOKUP($A48,$A$19:$J$24,3,FALSE)</f>
        <v>1096</v>
      </c>
      <c r="D48" s="44">
        <f>B35</f>
        <v>991.48152540850242</v>
      </c>
      <c r="E48" s="47">
        <f>VLOOKUP($A48,$A$19:$J$24,5,FALSE)</f>
        <v>1</v>
      </c>
      <c r="F48" s="47">
        <f>VLOOKUP($A48,$A$19:$J$24,6,FALSE)</f>
        <v>1</v>
      </c>
      <c r="G48" s="47">
        <f>VLOOKUP($A48,$A$19:$J$24,7,FALSE)</f>
        <v>302</v>
      </c>
      <c r="H48" s="47">
        <f t="shared" si="23"/>
        <v>0.77820100000000003</v>
      </c>
      <c r="I48" s="47">
        <f t="shared" si="24"/>
        <v>0.77820100000000003</v>
      </c>
      <c r="J48" s="47">
        <f t="shared" si="25"/>
        <v>0</v>
      </c>
      <c r="K48" s="36">
        <f t="shared" si="26"/>
        <v>1</v>
      </c>
      <c r="L48" s="36">
        <f t="shared" si="26"/>
        <v>0.3608443035013324</v>
      </c>
      <c r="M48" s="36">
        <f t="shared" si="26"/>
        <v>0.39505552402470023</v>
      </c>
      <c r="N48" s="36">
        <f t="shared" si="27"/>
        <v>0</v>
      </c>
      <c r="O48" s="36">
        <f t="shared" si="27"/>
        <v>0</v>
      </c>
      <c r="P48" s="36">
        <f t="shared" si="27"/>
        <v>1</v>
      </c>
      <c r="Q48" s="36">
        <f t="shared" si="27"/>
        <v>0.98975281545712968</v>
      </c>
      <c r="R48" s="36">
        <f t="shared" si="27"/>
        <v>0.99380104128576163</v>
      </c>
      <c r="S48" s="36">
        <f t="shared" si="31"/>
        <v>1</v>
      </c>
      <c r="T48" s="36">
        <f t="shared" si="28"/>
        <v>0.60735730747099759</v>
      </c>
    </row>
    <row r="49" spans="1:20" x14ac:dyDescent="0.55000000000000004">
      <c r="A49" s="23" t="str">
        <f t="shared" si="29"/>
        <v>CHE</v>
      </c>
      <c r="B49" s="47">
        <f t="shared" si="30"/>
        <v>45</v>
      </c>
      <c r="C49" s="47">
        <f t="shared" si="32"/>
        <v>1096</v>
      </c>
      <c r="D49" s="47">
        <f t="shared" ref="D49:D56" si="33">VLOOKUP($A49,$A$19:$J$24,4,FALSE)</f>
        <v>998</v>
      </c>
      <c r="E49" s="44">
        <f>B36</f>
        <v>-8.5528964717513798</v>
      </c>
      <c r="F49" s="47">
        <f>VLOOKUP($A49,$A$19:$J$24,6,FALSE)</f>
        <v>1</v>
      </c>
      <c r="G49" s="47">
        <f>VLOOKUP($A49,$A$19:$J$24,7,FALSE)</f>
        <v>302</v>
      </c>
      <c r="H49" s="47">
        <f t="shared" si="23"/>
        <v>0.77820100000000003</v>
      </c>
      <c r="I49" s="47">
        <f t="shared" si="24"/>
        <v>0.77820100000000003</v>
      </c>
      <c r="J49" s="47">
        <f t="shared" si="25"/>
        <v>0</v>
      </c>
      <c r="K49" s="36">
        <f t="shared" si="26"/>
        <v>1</v>
      </c>
      <c r="L49" s="36">
        <f t="shared" si="26"/>
        <v>0.3608443035013324</v>
      </c>
      <c r="M49" s="36">
        <f t="shared" si="26"/>
        <v>0.39080971865608355</v>
      </c>
      <c r="N49" s="36">
        <f t="shared" si="27"/>
        <v>-0.13792207198289677</v>
      </c>
      <c r="O49" s="36">
        <f t="shared" si="27"/>
        <v>0</v>
      </c>
      <c r="P49" s="36">
        <f t="shared" si="27"/>
        <v>1</v>
      </c>
      <c r="Q49" s="36">
        <f t="shared" si="27"/>
        <v>0.98975281545712968</v>
      </c>
      <c r="R49" s="36">
        <f t="shared" si="27"/>
        <v>0.99380104128576163</v>
      </c>
      <c r="S49" s="36">
        <f t="shared" si="31"/>
        <v>1</v>
      </c>
      <c r="T49" s="36">
        <f t="shared" si="28"/>
        <v>0.58476940833112578</v>
      </c>
    </row>
    <row r="50" spans="1:20" x14ac:dyDescent="0.55000000000000004">
      <c r="A50" s="23" t="str">
        <f t="shared" si="29"/>
        <v>CHE</v>
      </c>
      <c r="B50" s="47">
        <f t="shared" si="30"/>
        <v>45</v>
      </c>
      <c r="C50" s="47">
        <f t="shared" si="32"/>
        <v>1096</v>
      </c>
      <c r="D50" s="47">
        <f t="shared" si="33"/>
        <v>998</v>
      </c>
      <c r="E50" s="47">
        <f t="shared" ref="E50:E57" si="34">VLOOKUP($A50,$A$19:$J$24,5,FALSE)</f>
        <v>1</v>
      </c>
      <c r="F50" s="44">
        <f>B37</f>
        <v>-8.5528964717513798</v>
      </c>
      <c r="G50" s="47">
        <f>VLOOKUP($A50,$A$19:$J$24,7,FALSE)</f>
        <v>302</v>
      </c>
      <c r="H50" s="47">
        <f t="shared" si="23"/>
        <v>0.77820100000000003</v>
      </c>
      <c r="I50" s="47">
        <f t="shared" si="24"/>
        <v>0.77820100000000003</v>
      </c>
      <c r="J50" s="47">
        <f t="shared" si="25"/>
        <v>0</v>
      </c>
      <c r="K50" s="36">
        <f t="shared" si="26"/>
        <v>1</v>
      </c>
      <c r="L50" s="36">
        <f t="shared" si="26"/>
        <v>0.3608443035013324</v>
      </c>
      <c r="M50" s="36">
        <f t="shared" si="26"/>
        <v>0.39080971865608355</v>
      </c>
      <c r="N50" s="36">
        <f t="shared" si="27"/>
        <v>0</v>
      </c>
      <c r="O50" s="36">
        <f t="shared" si="27"/>
        <v>-0.13792207198289677</v>
      </c>
      <c r="P50" s="36">
        <f t="shared" si="27"/>
        <v>1</v>
      </c>
      <c r="Q50" s="36">
        <f t="shared" si="27"/>
        <v>0.98975281545712968</v>
      </c>
      <c r="R50" s="36">
        <f t="shared" si="27"/>
        <v>0.99380104128576163</v>
      </c>
      <c r="S50" s="36">
        <f t="shared" si="31"/>
        <v>1</v>
      </c>
      <c r="T50" s="36">
        <f t="shared" si="28"/>
        <v>0.58921850742734827</v>
      </c>
    </row>
    <row r="51" spans="1:20" x14ac:dyDescent="0.55000000000000004">
      <c r="A51" s="23" t="str">
        <f t="shared" si="29"/>
        <v>CHE</v>
      </c>
      <c r="B51" s="47">
        <f t="shared" si="30"/>
        <v>45</v>
      </c>
      <c r="C51" s="47">
        <f t="shared" si="32"/>
        <v>1096</v>
      </c>
      <c r="D51" s="47">
        <f t="shared" si="33"/>
        <v>998</v>
      </c>
      <c r="E51" s="47">
        <f t="shared" si="34"/>
        <v>1</v>
      </c>
      <c r="F51" s="47">
        <f t="shared" ref="F51:F58" si="35">VLOOKUP($A51,$A$19:$J$24,6,FALSE)</f>
        <v>1</v>
      </c>
      <c r="G51" s="44">
        <f>B38</f>
        <v>286.36593542932621</v>
      </c>
      <c r="H51" s="47">
        <f t="shared" si="23"/>
        <v>0.77820100000000003</v>
      </c>
      <c r="I51" s="47">
        <f t="shared" si="24"/>
        <v>0.77820100000000003</v>
      </c>
      <c r="J51" s="47">
        <f t="shared" si="25"/>
        <v>0</v>
      </c>
      <c r="K51" s="36">
        <f t="shared" si="26"/>
        <v>1</v>
      </c>
      <c r="L51" s="36">
        <f t="shared" si="26"/>
        <v>0.3608443035013324</v>
      </c>
      <c r="M51" s="36">
        <f t="shared" si="26"/>
        <v>0.39080971865608355</v>
      </c>
      <c r="N51" s="36">
        <f t="shared" si="27"/>
        <v>0</v>
      </c>
      <c r="O51" s="36">
        <f t="shared" si="27"/>
        <v>0</v>
      </c>
      <c r="P51" s="36">
        <f t="shared" si="27"/>
        <v>0.93476047683545893</v>
      </c>
      <c r="Q51" s="36">
        <f t="shared" si="27"/>
        <v>0.98975281545712968</v>
      </c>
      <c r="R51" s="36">
        <f t="shared" si="27"/>
        <v>0.99380104128576163</v>
      </c>
      <c r="S51" s="36">
        <f t="shared" si="31"/>
        <v>1</v>
      </c>
      <c r="T51" s="36">
        <f t="shared" si="28"/>
        <v>0.59859690082326511</v>
      </c>
    </row>
    <row r="52" spans="1:20" x14ac:dyDescent="0.55000000000000004">
      <c r="A52" s="23" t="str">
        <f t="shared" si="29"/>
        <v>CHE</v>
      </c>
      <c r="B52" s="47">
        <f t="shared" si="30"/>
        <v>45</v>
      </c>
      <c r="C52" s="47">
        <f t="shared" si="32"/>
        <v>1096</v>
      </c>
      <c r="D52" s="47">
        <f t="shared" si="33"/>
        <v>998</v>
      </c>
      <c r="E52" s="47">
        <f t="shared" si="34"/>
        <v>1</v>
      </c>
      <c r="F52" s="47">
        <f t="shared" si="35"/>
        <v>1</v>
      </c>
      <c r="G52" s="47">
        <f t="shared" ref="G52:G59" si="36">VLOOKUP($A52,$A$19:$J$24,7,FALSE)</f>
        <v>302</v>
      </c>
      <c r="H52" s="44">
        <f>B39</f>
        <v>0.74894334119072414</v>
      </c>
      <c r="I52" s="47">
        <f t="shared" si="24"/>
        <v>0.77820100000000003</v>
      </c>
      <c r="J52" s="47">
        <f t="shared" si="25"/>
        <v>0</v>
      </c>
      <c r="K52" s="36">
        <f t="shared" si="26"/>
        <v>1</v>
      </c>
      <c r="L52" s="36">
        <f t="shared" si="26"/>
        <v>0.3608443035013324</v>
      </c>
      <c r="M52" s="36">
        <f t="shared" si="26"/>
        <v>0.39080971865608355</v>
      </c>
      <c r="N52" s="36">
        <f t="shared" si="27"/>
        <v>0</v>
      </c>
      <c r="O52" s="36">
        <f t="shared" si="27"/>
        <v>0</v>
      </c>
      <c r="P52" s="36">
        <f t="shared" si="27"/>
        <v>1</v>
      </c>
      <c r="Q52" s="36">
        <f t="shared" si="27"/>
        <v>0.77921304782300671</v>
      </c>
      <c r="R52" s="36">
        <f t="shared" si="27"/>
        <v>0.99380104128576163</v>
      </c>
      <c r="S52" s="36">
        <f t="shared" si="31"/>
        <v>1</v>
      </c>
      <c r="T52" s="36">
        <f t="shared" si="28"/>
        <v>0.58154638353391686</v>
      </c>
    </row>
    <row r="53" spans="1:20" x14ac:dyDescent="0.55000000000000004">
      <c r="A53" s="23" t="str">
        <f t="shared" si="29"/>
        <v>CHE</v>
      </c>
      <c r="B53" s="47">
        <f t="shared" si="30"/>
        <v>45</v>
      </c>
      <c r="C53" s="47">
        <f t="shared" si="32"/>
        <v>1096</v>
      </c>
      <c r="D53" s="47">
        <f t="shared" si="33"/>
        <v>998</v>
      </c>
      <c r="E53" s="47">
        <f t="shared" si="34"/>
        <v>1</v>
      </c>
      <c r="F53" s="47">
        <f t="shared" si="35"/>
        <v>1</v>
      </c>
      <c r="G53" s="47">
        <f t="shared" si="36"/>
        <v>302</v>
      </c>
      <c r="H53" s="47">
        <f t="shared" ref="H53:H60" si="37">VLOOKUP($A53,$A$19:$J$24,8,FALSE)</f>
        <v>0.77820100000000003</v>
      </c>
      <c r="I53" s="44">
        <f>B40</f>
        <v>0.74382704177578618</v>
      </c>
      <c r="J53" s="47">
        <f t="shared" si="25"/>
        <v>0</v>
      </c>
      <c r="K53" s="36">
        <f t="shared" si="26"/>
        <v>1</v>
      </c>
      <c r="L53" s="36">
        <f t="shared" si="26"/>
        <v>0.3608443035013324</v>
      </c>
      <c r="M53" s="36">
        <f t="shared" si="26"/>
        <v>0.39080971865608355</v>
      </c>
      <c r="N53" s="36">
        <f t="shared" si="27"/>
        <v>0</v>
      </c>
      <c r="O53" s="36">
        <f t="shared" si="27"/>
        <v>0</v>
      </c>
      <c r="P53" s="36">
        <f t="shared" si="27"/>
        <v>1</v>
      </c>
      <c r="Q53" s="36">
        <f t="shared" si="27"/>
        <v>0.98975281545712968</v>
      </c>
      <c r="R53" s="36">
        <f t="shared" si="27"/>
        <v>0.84416428013628275</v>
      </c>
      <c r="S53" s="36">
        <f t="shared" si="31"/>
        <v>1</v>
      </c>
      <c r="T53" s="36">
        <f t="shared" si="28"/>
        <v>0.58891368270544631</v>
      </c>
    </row>
    <row r="54" spans="1:20" x14ac:dyDescent="0.55000000000000004">
      <c r="A54" s="23" t="str">
        <f t="shared" si="29"/>
        <v>CHE</v>
      </c>
      <c r="B54" s="47">
        <f t="shared" si="30"/>
        <v>45</v>
      </c>
      <c r="C54" s="47">
        <f t="shared" si="32"/>
        <v>1096</v>
      </c>
      <c r="D54" s="47">
        <f t="shared" si="33"/>
        <v>998</v>
      </c>
      <c r="E54" s="47">
        <f t="shared" si="34"/>
        <v>1</v>
      </c>
      <c r="F54" s="47">
        <f t="shared" si="35"/>
        <v>1</v>
      </c>
      <c r="G54" s="47">
        <f t="shared" si="36"/>
        <v>302</v>
      </c>
      <c r="H54" s="47">
        <f t="shared" si="37"/>
        <v>0.77820100000000003</v>
      </c>
      <c r="I54" s="47">
        <f t="shared" ref="I54:I61" si="38">VLOOKUP($A54,$A$19:$J$24,9,FALSE)</f>
        <v>0.77820100000000003</v>
      </c>
      <c r="J54" s="44">
        <f>B41</f>
        <v>-15.182060334486801</v>
      </c>
      <c r="K54" s="36">
        <f t="shared" si="26"/>
        <v>1</v>
      </c>
      <c r="L54" s="36">
        <f t="shared" si="26"/>
        <v>0.3608443035013324</v>
      </c>
      <c r="M54" s="36">
        <f t="shared" si="26"/>
        <v>0.39080971865608355</v>
      </c>
      <c r="N54" s="36">
        <f t="shared" si="27"/>
        <v>0</v>
      </c>
      <c r="O54" s="36">
        <f t="shared" si="27"/>
        <v>0</v>
      </c>
      <c r="P54" s="36">
        <f t="shared" si="27"/>
        <v>1</v>
      </c>
      <c r="Q54" s="36">
        <f t="shared" si="27"/>
        <v>0.98975281545712968</v>
      </c>
      <c r="R54" s="36">
        <f t="shared" si="27"/>
        <v>0.99380104128576163</v>
      </c>
      <c r="S54" s="36">
        <f t="shared" si="31"/>
        <v>1.2307795022419179</v>
      </c>
      <c r="T54" s="36">
        <f t="shared" si="28"/>
        <v>0.62934840402919789</v>
      </c>
    </row>
    <row r="55" spans="1:20" x14ac:dyDescent="0.55000000000000004">
      <c r="A55" s="23" t="str">
        <f t="shared" si="29"/>
        <v>CHE</v>
      </c>
      <c r="B55" s="44">
        <f>D33</f>
        <v>51.807927070702206</v>
      </c>
      <c r="C55" s="47">
        <f t="shared" si="32"/>
        <v>1096</v>
      </c>
      <c r="D55" s="47">
        <f t="shared" si="33"/>
        <v>998</v>
      </c>
      <c r="E55" s="47">
        <f t="shared" si="34"/>
        <v>1</v>
      </c>
      <c r="F55" s="47">
        <f t="shared" si="35"/>
        <v>1</v>
      </c>
      <c r="G55" s="47">
        <f t="shared" si="36"/>
        <v>302</v>
      </c>
      <c r="H55" s="47">
        <f t="shared" si="37"/>
        <v>0.77820100000000003</v>
      </c>
      <c r="I55" s="47">
        <f t="shared" si="38"/>
        <v>0.77820100000000003</v>
      </c>
      <c r="J55" s="47">
        <f t="shared" ref="J55:J62" si="39">VLOOKUP($A55,$A$19:$J$24,10,FALSE)</f>
        <v>0</v>
      </c>
      <c r="K55" s="36">
        <f t="shared" si="26"/>
        <v>0.84744824723368795</v>
      </c>
      <c r="L55" s="36">
        <f t="shared" si="26"/>
        <v>0.3608443035013324</v>
      </c>
      <c r="M55" s="36">
        <f t="shared" si="26"/>
        <v>0.39080971865608355</v>
      </c>
      <c r="N55" s="36">
        <f t="shared" si="27"/>
        <v>0</v>
      </c>
      <c r="O55" s="36">
        <f t="shared" si="27"/>
        <v>0</v>
      </c>
      <c r="P55" s="36">
        <f t="shared" si="27"/>
        <v>1</v>
      </c>
      <c r="Q55" s="36">
        <f t="shared" si="27"/>
        <v>0.98975281545712968</v>
      </c>
      <c r="R55" s="36">
        <f t="shared" si="27"/>
        <v>0.99380104128576163</v>
      </c>
      <c r="S55" s="36">
        <f t="shared" si="31"/>
        <v>1</v>
      </c>
      <c r="T55" s="36">
        <f t="shared" si="28"/>
        <v>0.59471234310527743</v>
      </c>
    </row>
    <row r="56" spans="1:20" x14ac:dyDescent="0.55000000000000004">
      <c r="A56" s="23" t="str">
        <f t="shared" si="29"/>
        <v>CHE</v>
      </c>
      <c r="B56" s="47">
        <f t="shared" ref="B56:B63" si="40">VLOOKUP($A56,$A$19:$J$24,2,FALSE)</f>
        <v>45</v>
      </c>
      <c r="C56" s="44">
        <f>D34</f>
        <v>1114.2236700749327</v>
      </c>
      <c r="D56" s="47">
        <f t="shared" si="33"/>
        <v>998</v>
      </c>
      <c r="E56" s="47">
        <f t="shared" si="34"/>
        <v>1</v>
      </c>
      <c r="F56" s="47">
        <f t="shared" si="35"/>
        <v>1</v>
      </c>
      <c r="G56" s="47">
        <f t="shared" si="36"/>
        <v>302</v>
      </c>
      <c r="H56" s="47">
        <f t="shared" si="37"/>
        <v>0.77820100000000003</v>
      </c>
      <c r="I56" s="47">
        <f t="shared" si="38"/>
        <v>0.77820100000000003</v>
      </c>
      <c r="J56" s="47">
        <f t="shared" si="39"/>
        <v>0</v>
      </c>
      <c r="K56" s="36">
        <f t="shared" si="26"/>
        <v>1</v>
      </c>
      <c r="L56" s="36">
        <f t="shared" si="26"/>
        <v>0.34988445760895381</v>
      </c>
      <c r="M56" s="36">
        <f t="shared" si="26"/>
        <v>0.39080971865608355</v>
      </c>
      <c r="N56" s="36">
        <f t="shared" si="27"/>
        <v>0</v>
      </c>
      <c r="O56" s="36">
        <f t="shared" si="27"/>
        <v>0</v>
      </c>
      <c r="P56" s="36">
        <f t="shared" si="27"/>
        <v>1</v>
      </c>
      <c r="Q56" s="36">
        <f t="shared" si="27"/>
        <v>0.98975281545712968</v>
      </c>
      <c r="R56" s="36">
        <f t="shared" si="27"/>
        <v>0.99380104128576163</v>
      </c>
      <c r="S56" s="36">
        <f t="shared" si="31"/>
        <v>1</v>
      </c>
      <c r="T56" s="36">
        <f t="shared" si="28"/>
        <v>0.60613104527253014</v>
      </c>
    </row>
    <row r="57" spans="1:20" x14ac:dyDescent="0.55000000000000004">
      <c r="A57" s="23" t="str">
        <f t="shared" si="29"/>
        <v>CHE</v>
      </c>
      <c r="B57" s="47">
        <f t="shared" si="40"/>
        <v>45</v>
      </c>
      <c r="C57" s="47">
        <f t="shared" ref="C57:C63" si="41">VLOOKUP($A57,$A$19:$J$24,3,FALSE)</f>
        <v>1096</v>
      </c>
      <c r="D57" s="44">
        <f>D35</f>
        <v>1004.5184745914976</v>
      </c>
      <c r="E57" s="47">
        <f t="shared" si="34"/>
        <v>1</v>
      </c>
      <c r="F57" s="47">
        <f t="shared" si="35"/>
        <v>1</v>
      </c>
      <c r="G57" s="47">
        <f t="shared" si="36"/>
        <v>302</v>
      </c>
      <c r="H57" s="47">
        <f t="shared" si="37"/>
        <v>0.77820100000000003</v>
      </c>
      <c r="I57" s="47">
        <f t="shared" si="38"/>
        <v>0.77820100000000003</v>
      </c>
      <c r="J57" s="47">
        <f t="shared" si="39"/>
        <v>0</v>
      </c>
      <c r="K57" s="36">
        <f t="shared" si="26"/>
        <v>1</v>
      </c>
      <c r="L57" s="36">
        <f t="shared" si="26"/>
        <v>0.3608443035013324</v>
      </c>
      <c r="M57" s="36">
        <f t="shared" si="26"/>
        <v>0.38656391328746692</v>
      </c>
      <c r="N57" s="36">
        <f t="shared" si="27"/>
        <v>0</v>
      </c>
      <c r="O57" s="36">
        <f t="shared" si="27"/>
        <v>0</v>
      </c>
      <c r="P57" s="36">
        <f t="shared" si="27"/>
        <v>1</v>
      </c>
      <c r="Q57" s="36">
        <f t="shared" si="27"/>
        <v>0.98975281545712968</v>
      </c>
      <c r="R57" s="36">
        <f t="shared" si="27"/>
        <v>0.99380104128576163</v>
      </c>
      <c r="S57" s="36">
        <f t="shared" si="31"/>
        <v>1</v>
      </c>
      <c r="T57" s="36">
        <f t="shared" si="28"/>
        <v>0.60667250015347873</v>
      </c>
    </row>
    <row r="58" spans="1:20" x14ac:dyDescent="0.55000000000000004">
      <c r="A58" s="23" t="str">
        <f t="shared" si="29"/>
        <v>CHE</v>
      </c>
      <c r="B58" s="47">
        <f t="shared" si="40"/>
        <v>45</v>
      </c>
      <c r="C58" s="47">
        <f t="shared" si="41"/>
        <v>1096</v>
      </c>
      <c r="D58" s="47">
        <f t="shared" ref="D58:D63" si="42">VLOOKUP($A58,$A$19:$J$24,4,FALSE)</f>
        <v>998</v>
      </c>
      <c r="E58" s="44">
        <f>D36</f>
        <v>10.55289647175138</v>
      </c>
      <c r="F58" s="47">
        <f t="shared" si="35"/>
        <v>1</v>
      </c>
      <c r="G58" s="47">
        <f t="shared" si="36"/>
        <v>302</v>
      </c>
      <c r="H58" s="47">
        <f t="shared" si="37"/>
        <v>0.77820100000000003</v>
      </c>
      <c r="I58" s="47">
        <f t="shared" si="38"/>
        <v>0.77820100000000003</v>
      </c>
      <c r="J58" s="47">
        <f t="shared" si="39"/>
        <v>0</v>
      </c>
      <c r="K58" s="36">
        <f t="shared" si="26"/>
        <v>1</v>
      </c>
      <c r="L58" s="36">
        <f t="shared" si="26"/>
        <v>0.3608443035013324</v>
      </c>
      <c r="M58" s="36">
        <f t="shared" si="26"/>
        <v>0.39080971865608355</v>
      </c>
      <c r="N58" s="36">
        <f t="shared" si="27"/>
        <v>0.13792207198289677</v>
      </c>
      <c r="O58" s="36">
        <f t="shared" si="27"/>
        <v>0</v>
      </c>
      <c r="P58" s="36">
        <f t="shared" si="27"/>
        <v>1</v>
      </c>
      <c r="Q58" s="36">
        <f t="shared" si="27"/>
        <v>0.98975281545712968</v>
      </c>
      <c r="R58" s="36">
        <f t="shared" si="27"/>
        <v>0.99380104128576163</v>
      </c>
      <c r="S58" s="36">
        <f t="shared" si="31"/>
        <v>1</v>
      </c>
      <c r="T58" s="36">
        <f t="shared" si="28"/>
        <v>0.62926039929335054</v>
      </c>
    </row>
    <row r="59" spans="1:20" x14ac:dyDescent="0.55000000000000004">
      <c r="A59" s="23" t="str">
        <f t="shared" si="29"/>
        <v>CHE</v>
      </c>
      <c r="B59" s="47">
        <f t="shared" si="40"/>
        <v>45</v>
      </c>
      <c r="C59" s="47">
        <f t="shared" si="41"/>
        <v>1096</v>
      </c>
      <c r="D59" s="47">
        <f t="shared" si="42"/>
        <v>998</v>
      </c>
      <c r="E59" s="47">
        <f>VLOOKUP($A59,$A$19:$J$24,5,FALSE)</f>
        <v>1</v>
      </c>
      <c r="F59" s="44">
        <f>D37</f>
        <v>10.55289647175138</v>
      </c>
      <c r="G59" s="47">
        <f t="shared" si="36"/>
        <v>302</v>
      </c>
      <c r="H59" s="47">
        <f t="shared" si="37"/>
        <v>0.77820100000000003</v>
      </c>
      <c r="I59" s="47">
        <f t="shared" si="38"/>
        <v>0.77820100000000003</v>
      </c>
      <c r="J59" s="47">
        <f t="shared" si="39"/>
        <v>0</v>
      </c>
      <c r="K59" s="36">
        <f t="shared" si="26"/>
        <v>1</v>
      </c>
      <c r="L59" s="36">
        <f t="shared" si="26"/>
        <v>0.3608443035013324</v>
      </c>
      <c r="M59" s="36">
        <f t="shared" si="26"/>
        <v>0.39080971865608355</v>
      </c>
      <c r="N59" s="36">
        <f t="shared" si="27"/>
        <v>0</v>
      </c>
      <c r="O59" s="36">
        <f t="shared" si="27"/>
        <v>0.13792207198289677</v>
      </c>
      <c r="P59" s="36">
        <f t="shared" si="27"/>
        <v>1</v>
      </c>
      <c r="Q59" s="36">
        <f t="shared" si="27"/>
        <v>0.98975281545712968</v>
      </c>
      <c r="R59" s="36">
        <f t="shared" si="27"/>
        <v>0.99380104128576163</v>
      </c>
      <c r="S59" s="36">
        <f t="shared" si="31"/>
        <v>1</v>
      </c>
      <c r="T59" s="36">
        <f t="shared" si="28"/>
        <v>0.62481130019712805</v>
      </c>
    </row>
    <row r="60" spans="1:20" x14ac:dyDescent="0.55000000000000004">
      <c r="A60" s="23" t="str">
        <f t="shared" si="29"/>
        <v>CHE</v>
      </c>
      <c r="B60" s="47">
        <f t="shared" si="40"/>
        <v>45</v>
      </c>
      <c r="C60" s="47">
        <f t="shared" si="41"/>
        <v>1096</v>
      </c>
      <c r="D60" s="47">
        <f t="shared" si="42"/>
        <v>998</v>
      </c>
      <c r="E60" s="47">
        <f>VLOOKUP($A60,$A$19:$J$24,5,FALSE)</f>
        <v>1</v>
      </c>
      <c r="F60" s="47">
        <f>VLOOKUP($A60,$A$19:$J$24,6,FALSE)</f>
        <v>1</v>
      </c>
      <c r="G60" s="44">
        <f>D38</f>
        <v>317.63406457067379</v>
      </c>
      <c r="H60" s="47">
        <f t="shared" si="37"/>
        <v>0.77820100000000003</v>
      </c>
      <c r="I60" s="47">
        <f t="shared" si="38"/>
        <v>0.77820100000000003</v>
      </c>
      <c r="J60" s="47">
        <f t="shared" si="39"/>
        <v>0</v>
      </c>
      <c r="K60" s="36">
        <f t="shared" si="26"/>
        <v>1</v>
      </c>
      <c r="L60" s="36">
        <f t="shared" si="26"/>
        <v>0.3608443035013324</v>
      </c>
      <c r="M60" s="36">
        <f t="shared" si="26"/>
        <v>0.39080971865608355</v>
      </c>
      <c r="N60" s="36">
        <f t="shared" si="27"/>
        <v>0</v>
      </c>
      <c r="O60" s="36">
        <f t="shared" si="27"/>
        <v>0</v>
      </c>
      <c r="P60" s="36">
        <f t="shared" si="27"/>
        <v>1.0652395231645411</v>
      </c>
      <c r="Q60" s="36">
        <f t="shared" si="27"/>
        <v>0.98975281545712968</v>
      </c>
      <c r="R60" s="36">
        <f t="shared" si="27"/>
        <v>0.99380104128576163</v>
      </c>
      <c r="S60" s="36">
        <f t="shared" si="31"/>
        <v>1</v>
      </c>
      <c r="T60" s="36">
        <f t="shared" si="28"/>
        <v>0.61543290680121121</v>
      </c>
    </row>
    <row r="61" spans="1:20" x14ac:dyDescent="0.55000000000000004">
      <c r="A61" s="23" t="str">
        <f t="shared" si="29"/>
        <v>CHE</v>
      </c>
      <c r="B61" s="47">
        <f t="shared" si="40"/>
        <v>45</v>
      </c>
      <c r="C61" s="47">
        <f t="shared" si="41"/>
        <v>1096</v>
      </c>
      <c r="D61" s="47">
        <f t="shared" si="42"/>
        <v>998</v>
      </c>
      <c r="E61" s="47">
        <f>VLOOKUP($A61,$A$19:$J$24,5,FALSE)</f>
        <v>1</v>
      </c>
      <c r="F61" s="47">
        <f>VLOOKUP($A61,$A$19:$J$24,6,FALSE)</f>
        <v>1</v>
      </c>
      <c r="G61" s="47">
        <f>VLOOKUP($A61,$A$19:$J$24,7,FALSE)</f>
        <v>302</v>
      </c>
      <c r="H61" s="44">
        <f>D39</f>
        <v>0.80745865880927592</v>
      </c>
      <c r="I61" s="47">
        <f t="shared" si="38"/>
        <v>0.77820100000000003</v>
      </c>
      <c r="J61" s="47">
        <f t="shared" si="39"/>
        <v>0</v>
      </c>
      <c r="K61" s="36">
        <f t="shared" si="26"/>
        <v>1</v>
      </c>
      <c r="L61" s="36">
        <f t="shared" si="26"/>
        <v>0.3608443035013324</v>
      </c>
      <c r="M61" s="36">
        <f t="shared" si="26"/>
        <v>0.39080971865608355</v>
      </c>
      <c r="N61" s="36">
        <f t="shared" si="27"/>
        <v>0</v>
      </c>
      <c r="O61" s="36">
        <f t="shared" si="27"/>
        <v>0</v>
      </c>
      <c r="P61" s="36">
        <f t="shared" si="27"/>
        <v>1</v>
      </c>
      <c r="Q61" s="36">
        <f t="shared" si="27"/>
        <v>1.2002925830912525</v>
      </c>
      <c r="R61" s="36">
        <f t="shared" si="27"/>
        <v>0.99380104128576163</v>
      </c>
      <c r="S61" s="36">
        <f t="shared" si="31"/>
        <v>1</v>
      </c>
      <c r="T61" s="36">
        <f t="shared" si="28"/>
        <v>0.63248342409055947</v>
      </c>
    </row>
    <row r="62" spans="1:20" x14ac:dyDescent="0.55000000000000004">
      <c r="A62" s="23" t="str">
        <f t="shared" si="29"/>
        <v>CHE</v>
      </c>
      <c r="B62" s="47">
        <f t="shared" si="40"/>
        <v>45</v>
      </c>
      <c r="C62" s="47">
        <f t="shared" si="41"/>
        <v>1096</v>
      </c>
      <c r="D62" s="47">
        <f t="shared" si="42"/>
        <v>998</v>
      </c>
      <c r="E62" s="47">
        <f>VLOOKUP($A62,$A$19:$J$24,5,FALSE)</f>
        <v>1</v>
      </c>
      <c r="F62" s="47">
        <f>VLOOKUP($A62,$A$19:$J$24,6,FALSE)</f>
        <v>1</v>
      </c>
      <c r="G62" s="47">
        <f>VLOOKUP($A62,$A$19:$J$24,7,FALSE)</f>
        <v>302</v>
      </c>
      <c r="H62" s="47">
        <f>VLOOKUP($A62,$A$19:$J$24,8,FALSE)</f>
        <v>0.77820100000000003</v>
      </c>
      <c r="I62" s="44">
        <f>D40</f>
        <v>0.81257495822421388</v>
      </c>
      <c r="J62" s="47">
        <f t="shared" si="39"/>
        <v>0</v>
      </c>
      <c r="K62" s="36">
        <f t="shared" ref="K62:M63" si="43">(B$26-B62)/(B$26-B$25)</f>
        <v>1</v>
      </c>
      <c r="L62" s="36">
        <f t="shared" si="43"/>
        <v>0.3608443035013324</v>
      </c>
      <c r="M62" s="36">
        <f t="shared" si="43"/>
        <v>0.39080971865608355</v>
      </c>
      <c r="N62" s="36">
        <f t="shared" ref="N62:S63" si="44">(E62-E$25)/(E$26-E$25)</f>
        <v>0</v>
      </c>
      <c r="O62" s="36">
        <f t="shared" si="44"/>
        <v>0</v>
      </c>
      <c r="P62" s="36">
        <f t="shared" si="44"/>
        <v>1</v>
      </c>
      <c r="Q62" s="36">
        <f t="shared" si="44"/>
        <v>0.98975281545712968</v>
      </c>
      <c r="R62" s="36">
        <f t="shared" si="44"/>
        <v>1.1434378024352405</v>
      </c>
      <c r="S62" s="36">
        <f t="shared" si="31"/>
        <v>1</v>
      </c>
      <c r="T62" s="36">
        <f t="shared" si="28"/>
        <v>0.6251161249190299</v>
      </c>
    </row>
    <row r="63" spans="1:20" x14ac:dyDescent="0.55000000000000004">
      <c r="A63" s="23" t="str">
        <f t="shared" si="29"/>
        <v>CHE</v>
      </c>
      <c r="B63" s="47">
        <f t="shared" si="40"/>
        <v>45</v>
      </c>
      <c r="C63" s="47">
        <f t="shared" si="41"/>
        <v>1096</v>
      </c>
      <c r="D63" s="47">
        <f t="shared" si="42"/>
        <v>998</v>
      </c>
      <c r="E63" s="47">
        <f>VLOOKUP($A63,$A$19:$J$24,5,FALSE)</f>
        <v>1</v>
      </c>
      <c r="F63" s="47">
        <f>VLOOKUP($A63,$A$19:$J$24,6,FALSE)</f>
        <v>1</v>
      </c>
      <c r="G63" s="47">
        <f>VLOOKUP($A63,$A$19:$J$24,7,FALSE)</f>
        <v>302</v>
      </c>
      <c r="H63" s="47">
        <f>VLOOKUP($A63,$A$19:$J$24,8,FALSE)</f>
        <v>0.77820100000000003</v>
      </c>
      <c r="I63" s="47">
        <f>VLOOKUP($A63,$A$19:$J$24,9,FALSE)</f>
        <v>0.77820100000000003</v>
      </c>
      <c r="J63" s="44">
        <f>D41</f>
        <v>15.182060334486801</v>
      </c>
      <c r="K63" s="36">
        <f t="shared" si="43"/>
        <v>1</v>
      </c>
      <c r="L63" s="36">
        <f t="shared" si="43"/>
        <v>0.3608443035013324</v>
      </c>
      <c r="M63" s="36">
        <f t="shared" si="43"/>
        <v>0.39080971865608355</v>
      </c>
      <c r="N63" s="36">
        <f t="shared" si="44"/>
        <v>0</v>
      </c>
      <c r="O63" s="36">
        <f t="shared" si="44"/>
        <v>0</v>
      </c>
      <c r="P63" s="36">
        <f t="shared" si="44"/>
        <v>1</v>
      </c>
      <c r="Q63" s="36">
        <f t="shared" si="44"/>
        <v>0.98975281545712968</v>
      </c>
      <c r="R63" s="36">
        <f t="shared" si="44"/>
        <v>0.99380104128576163</v>
      </c>
      <c r="S63" s="36">
        <f t="shared" si="31"/>
        <v>0.76922049775808232</v>
      </c>
      <c r="T63" s="36">
        <f t="shared" si="28"/>
        <v>0.58468140359527832</v>
      </c>
    </row>
    <row r="64" spans="1:20" x14ac:dyDescent="0.55000000000000004">
      <c r="A64" s="23"/>
      <c r="B64" s="48"/>
      <c r="C64" s="48"/>
      <c r="D64" s="48"/>
      <c r="E64" s="48"/>
      <c r="F64" s="48"/>
      <c r="G64" s="48"/>
      <c r="H64" s="48"/>
      <c r="I64" s="48"/>
      <c r="J64" s="48"/>
      <c r="K64" s="38"/>
      <c r="L64" s="38"/>
      <c r="M64" s="38"/>
      <c r="N64" s="38"/>
      <c r="O64" s="38"/>
      <c r="P64" s="38"/>
      <c r="Q64" s="38"/>
      <c r="R64" s="38"/>
      <c r="S64" s="38"/>
      <c r="T64" s="38"/>
    </row>
  </sheetData>
  <mergeCells count="3">
    <mergeCell ref="B31:D31"/>
    <mergeCell ref="F31:H31"/>
    <mergeCell ref="J31:K31"/>
  </mergeCells>
  <conditionalFormatting sqref="K19:R24 T19:T24">
    <cfRule type="colorScale" priority="3">
      <colorScale>
        <cfvo type="min"/>
        <cfvo type="max"/>
        <color rgb="FFFFEF9C"/>
        <color rgb="FF63BE7B"/>
      </colorScale>
    </cfRule>
  </conditionalFormatting>
  <conditionalFormatting sqref="T19:T24">
    <cfRule type="colorScale" priority="2">
      <colorScale>
        <cfvo type="min"/>
        <cfvo type="max"/>
        <color rgb="FFFCFCFF"/>
        <color rgb="FFF8696B"/>
      </colorScale>
    </cfRule>
  </conditionalFormatting>
  <conditionalFormatting sqref="S19:S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AD8D-E198-40CB-996D-E4D3D695BB8B}">
  <dimension ref="A1:U64"/>
  <sheetViews>
    <sheetView topLeftCell="M40" workbookViewId="0">
      <selection activeCell="S46" sqref="S46:S63"/>
    </sheetView>
  </sheetViews>
  <sheetFormatPr defaultColWidth="9.15625" defaultRowHeight="14.4" x14ac:dyDescent="0.55000000000000004"/>
  <cols>
    <col min="1" max="1" width="20.578125" style="46" customWidth="1"/>
    <col min="2" max="2" width="19.26171875" style="46" customWidth="1"/>
    <col min="3" max="10" width="18.68359375" style="46" customWidth="1"/>
    <col min="11" max="12" width="9.15625" style="46"/>
    <col min="13" max="13" width="9.15625" style="46" customWidth="1"/>
    <col min="14" max="16384" width="9.15625" style="46"/>
  </cols>
  <sheetData>
    <row r="1" spans="1:21" ht="18.600000000000001" thickBot="1" x14ac:dyDescent="0.6">
      <c r="A1" s="6" t="s">
        <v>0</v>
      </c>
      <c r="B1" s="1" t="s">
        <v>1</v>
      </c>
      <c r="C1" s="2" t="s">
        <v>1</v>
      </c>
      <c r="D1" s="2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1</v>
      </c>
    </row>
    <row r="2" spans="1:21" ht="29.1" thickBot="1" x14ac:dyDescent="0.6">
      <c r="A2" s="4" t="s">
        <v>3</v>
      </c>
      <c r="B2" s="5" t="s">
        <v>4</v>
      </c>
      <c r="C2" s="5" t="s">
        <v>77</v>
      </c>
      <c r="D2" s="5" t="s">
        <v>5</v>
      </c>
      <c r="E2" s="5" t="s">
        <v>7</v>
      </c>
      <c r="F2" s="5" t="s">
        <v>6</v>
      </c>
      <c r="G2" s="5" t="s">
        <v>8</v>
      </c>
      <c r="H2" s="9" t="s">
        <v>16</v>
      </c>
      <c r="I2" s="9" t="s">
        <v>17</v>
      </c>
      <c r="J2" s="14" t="s">
        <v>9</v>
      </c>
    </row>
    <row r="3" spans="1:21" x14ac:dyDescent="0.55000000000000004">
      <c r="A3" s="7" t="s">
        <v>10</v>
      </c>
      <c r="B3" s="46">
        <f>Start!B6</f>
        <v>45</v>
      </c>
      <c r="C3" s="46">
        <f>Start!C6</f>
        <v>1696</v>
      </c>
      <c r="D3" s="46">
        <f>Start!D6</f>
        <v>1598</v>
      </c>
      <c r="E3" s="46">
        <f>Start!E6</f>
        <v>1</v>
      </c>
      <c r="F3" s="46">
        <f>Start!F6</f>
        <v>1</v>
      </c>
      <c r="G3" s="46">
        <f>Start!G6</f>
        <v>301</v>
      </c>
      <c r="H3" s="46">
        <f>Start!H6</f>
        <v>0.77962500000000001</v>
      </c>
      <c r="I3" s="46">
        <f>Start!I6</f>
        <v>0.77962500000000001</v>
      </c>
      <c r="J3" s="46">
        <f>Start!J6</f>
        <v>0</v>
      </c>
    </row>
    <row r="4" spans="1:21" x14ac:dyDescent="0.55000000000000004">
      <c r="A4" s="8" t="s">
        <v>11</v>
      </c>
      <c r="B4" s="46">
        <f>Start!B7</f>
        <v>89.626999999999995</v>
      </c>
      <c r="C4" s="46">
        <f>Start!C7</f>
        <v>33.232999999999997</v>
      </c>
      <c r="D4" s="46">
        <f>Start!D7</f>
        <v>86.683000000000007</v>
      </c>
      <c r="E4" s="46">
        <f>Start!E7</f>
        <v>62.359000000000002</v>
      </c>
      <c r="F4" s="46">
        <f>Start!F7</f>
        <v>62.359000000000002</v>
      </c>
      <c r="G4" s="46">
        <f>Start!G7</f>
        <v>62.359000000000002</v>
      </c>
      <c r="H4" s="46">
        <f>Start!H7</f>
        <v>0.64894299999999905</v>
      </c>
      <c r="I4" s="46">
        <f>Start!I7</f>
        <v>0.56833</v>
      </c>
      <c r="J4" s="46">
        <f>Start!J7</f>
        <v>33.823</v>
      </c>
    </row>
    <row r="5" spans="1:21" x14ac:dyDescent="0.55000000000000004">
      <c r="A5" s="8" t="s">
        <v>12</v>
      </c>
      <c r="B5" s="46">
        <f>Start!B8</f>
        <v>64.340999999999994</v>
      </c>
      <c r="C5" s="46">
        <f>Start!C8</f>
        <v>71.978999999999999</v>
      </c>
      <c r="D5" s="46">
        <f>Start!D8</f>
        <v>70.981999999999999</v>
      </c>
      <c r="E5" s="46">
        <f>Start!E8</f>
        <v>70.263000000000005</v>
      </c>
      <c r="F5" s="46">
        <f>Start!F8</f>
        <v>70.263000000000005</v>
      </c>
      <c r="G5" s="46">
        <f>Start!G8</f>
        <v>97.813999999999993</v>
      </c>
      <c r="H5" s="46">
        <f>Start!H8</f>
        <v>0.64066000000000001</v>
      </c>
      <c r="I5" s="46">
        <f>Start!I8</f>
        <v>0.54990899999999898</v>
      </c>
      <c r="J5" s="46">
        <f>Start!J8</f>
        <v>65.786000000000001</v>
      </c>
    </row>
    <row r="6" spans="1:21" x14ac:dyDescent="0.55000000000000004">
      <c r="A6" s="8" t="s">
        <v>13</v>
      </c>
      <c r="B6" s="46">
        <f>Start!B9</f>
        <v>45</v>
      </c>
      <c r="C6" s="46">
        <f>Start!C9</f>
        <v>1096</v>
      </c>
      <c r="D6" s="46">
        <f>Start!D9</f>
        <v>998</v>
      </c>
      <c r="E6" s="46">
        <f>Start!E9</f>
        <v>1</v>
      </c>
      <c r="F6" s="46">
        <f>Start!F9</f>
        <v>1</v>
      </c>
      <c r="G6" s="46">
        <f>Start!G9</f>
        <v>302</v>
      </c>
      <c r="H6" s="46">
        <f>Start!H9</f>
        <v>0.77820100000000003</v>
      </c>
      <c r="I6" s="46">
        <f>Start!I9</f>
        <v>0.77820100000000003</v>
      </c>
      <c r="J6" s="46">
        <f>Start!J9</f>
        <v>0</v>
      </c>
    </row>
    <row r="7" spans="1:21" x14ac:dyDescent="0.55000000000000004">
      <c r="A7" s="8" t="s">
        <v>14</v>
      </c>
      <c r="B7" s="46">
        <f>Start!B10</f>
        <v>59.045000000000002</v>
      </c>
      <c r="C7" s="46">
        <f>Start!C10</f>
        <v>50.542999999999999</v>
      </c>
      <c r="D7" s="46">
        <f>Start!D10</f>
        <v>62.725999999999999</v>
      </c>
      <c r="E7" s="46">
        <f>Start!E10</f>
        <v>52.963000000000001</v>
      </c>
      <c r="F7" s="46">
        <f>Start!F10</f>
        <v>53.814</v>
      </c>
      <c r="G7" s="46">
        <f>Start!G10</f>
        <v>106.777</v>
      </c>
      <c r="H7" s="46">
        <f>Start!H10</f>
        <v>0.659743999999999</v>
      </c>
      <c r="I7" s="46">
        <f>Start!I10</f>
        <v>0.58938599999999997</v>
      </c>
      <c r="J7" s="46">
        <f>Start!J10</f>
        <v>45.222999999999999</v>
      </c>
    </row>
    <row r="8" spans="1:21" x14ac:dyDescent="0.55000000000000004">
      <c r="A8" s="8" t="s">
        <v>15</v>
      </c>
      <c r="B8" s="46">
        <f>Start!B11</f>
        <v>47.152000000000001</v>
      </c>
      <c r="C8" s="46">
        <f>Start!C11</f>
        <v>70.900999999999996</v>
      </c>
      <c r="D8" s="46">
        <f>Start!D11</f>
        <v>69.042000000000002</v>
      </c>
      <c r="E8" s="46">
        <f>Start!E11</f>
        <v>47.768999999999998</v>
      </c>
      <c r="F8" s="46">
        <f>Start!F11</f>
        <v>33.933</v>
      </c>
      <c r="G8" s="46">
        <f>Start!G11</f>
        <v>128.345</v>
      </c>
      <c r="H8" s="46">
        <f>Start!H11</f>
        <v>0.65783999999999898</v>
      </c>
      <c r="I8" s="46">
        <f>Start!I11</f>
        <v>0.58242799999999995</v>
      </c>
      <c r="J8" s="46">
        <f>Start!J11</f>
        <v>59.862000000000002</v>
      </c>
    </row>
    <row r="10" spans="1:21" ht="14.7" thickBot="1" x14ac:dyDescent="0.6"/>
    <row r="11" spans="1:21" ht="29.1" thickBot="1" x14ac:dyDescent="0.6">
      <c r="A11" s="42" t="s">
        <v>18</v>
      </c>
      <c r="B11" s="15" t="s">
        <v>4</v>
      </c>
      <c r="C11" s="5" t="s">
        <v>77</v>
      </c>
      <c r="D11" s="15" t="s">
        <v>5</v>
      </c>
      <c r="E11" s="15" t="s">
        <v>7</v>
      </c>
      <c r="F11" s="15" t="s">
        <v>6</v>
      </c>
      <c r="G11" s="15" t="s">
        <v>8</v>
      </c>
      <c r="H11" s="16" t="s">
        <v>16</v>
      </c>
      <c r="I11" s="16" t="s">
        <v>17</v>
      </c>
      <c r="J11" s="17" t="s">
        <v>9</v>
      </c>
    </row>
    <row r="12" spans="1:21" x14ac:dyDescent="0.55000000000000004">
      <c r="A12" s="11" t="s">
        <v>19</v>
      </c>
      <c r="B12" s="46">
        <f t="shared" ref="B12:J12" si="0">MIN(B3:B8)</f>
        <v>45</v>
      </c>
      <c r="C12" s="46">
        <f t="shared" si="0"/>
        <v>33.232999999999997</v>
      </c>
      <c r="D12" s="46">
        <f t="shared" si="0"/>
        <v>62.725999999999999</v>
      </c>
      <c r="E12" s="46">
        <f t="shared" si="0"/>
        <v>1</v>
      </c>
      <c r="F12" s="46">
        <f t="shared" si="0"/>
        <v>1</v>
      </c>
      <c r="G12" s="46">
        <f t="shared" si="0"/>
        <v>62.359000000000002</v>
      </c>
      <c r="H12" s="46">
        <f t="shared" si="0"/>
        <v>0.64066000000000001</v>
      </c>
      <c r="I12" s="46">
        <f t="shared" si="0"/>
        <v>0.54990899999999898</v>
      </c>
      <c r="J12" s="46">
        <f t="shared" si="0"/>
        <v>0</v>
      </c>
    </row>
    <row r="13" spans="1:21" ht="14.7" thickBot="1" x14ac:dyDescent="0.6">
      <c r="A13" s="12" t="s">
        <v>20</v>
      </c>
      <c r="B13" s="46">
        <f t="shared" ref="B13:J13" si="1">MAX(B3:B8)</f>
        <v>89.626999999999995</v>
      </c>
      <c r="C13" s="46">
        <f t="shared" si="1"/>
        <v>1696</v>
      </c>
      <c r="D13" s="46">
        <f t="shared" si="1"/>
        <v>1598</v>
      </c>
      <c r="E13" s="46">
        <f t="shared" si="1"/>
        <v>70.263000000000005</v>
      </c>
      <c r="F13" s="46">
        <f t="shared" si="1"/>
        <v>70.263000000000005</v>
      </c>
      <c r="G13" s="46">
        <f t="shared" si="1"/>
        <v>302</v>
      </c>
      <c r="H13" s="46">
        <f t="shared" si="1"/>
        <v>0.77962500000000001</v>
      </c>
      <c r="I13" s="46">
        <f t="shared" si="1"/>
        <v>0.77962500000000001</v>
      </c>
      <c r="J13" s="46">
        <f t="shared" si="1"/>
        <v>65.786000000000001</v>
      </c>
    </row>
    <row r="14" spans="1:21" ht="14.7" thickBot="1" x14ac:dyDescent="0.6"/>
    <row r="15" spans="1:21" x14ac:dyDescent="0.55000000000000004">
      <c r="K15" s="19" t="s">
        <v>35</v>
      </c>
      <c r="L15" s="20" t="s">
        <v>36</v>
      </c>
      <c r="M15" s="20" t="s">
        <v>37</v>
      </c>
      <c r="N15" s="20" t="s">
        <v>38</v>
      </c>
      <c r="O15" s="20" t="s">
        <v>39</v>
      </c>
      <c r="P15" s="20" t="s">
        <v>40</v>
      </c>
      <c r="Q15" s="20" t="s">
        <v>41</v>
      </c>
      <c r="R15" s="20" t="s">
        <v>42</v>
      </c>
      <c r="S15" s="20" t="s">
        <v>53</v>
      </c>
      <c r="T15" s="21"/>
      <c r="U15" s="23"/>
    </row>
    <row r="16" spans="1:21" ht="14.7" thickBot="1" x14ac:dyDescent="0.6">
      <c r="K16" s="22">
        <v>0.11450381679389313</v>
      </c>
      <c r="L16" s="23">
        <v>0.11450381679389313</v>
      </c>
      <c r="M16" s="23">
        <v>0.11450381679389313</v>
      </c>
      <c r="N16" s="23">
        <v>9.1603053435114504E-2</v>
      </c>
      <c r="O16" s="23">
        <v>9.1603053435114504E-2</v>
      </c>
      <c r="P16" s="23">
        <v>9.1603053435114504E-2</v>
      </c>
      <c r="Q16" s="23">
        <v>0.15267175572519084</v>
      </c>
      <c r="R16" s="23">
        <v>0.15267175572519084</v>
      </c>
      <c r="S16" s="23">
        <v>7.6335877862595422E-2</v>
      </c>
      <c r="T16" s="24"/>
      <c r="U16" s="23"/>
    </row>
    <row r="17" spans="1:21" ht="18.600000000000001" thickBot="1" x14ac:dyDescent="0.6">
      <c r="A17" s="6" t="s">
        <v>0</v>
      </c>
      <c r="B17" s="1" t="s">
        <v>1</v>
      </c>
      <c r="C17" s="2" t="s">
        <v>1</v>
      </c>
      <c r="D17" s="2" t="s">
        <v>1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18" t="s">
        <v>1</v>
      </c>
      <c r="K17" s="22" t="s">
        <v>27</v>
      </c>
      <c r="L17" s="23" t="s">
        <v>28</v>
      </c>
      <c r="M17" s="23" t="s">
        <v>29</v>
      </c>
      <c r="N17" s="23" t="s">
        <v>30</v>
      </c>
      <c r="O17" s="23" t="s">
        <v>31</v>
      </c>
      <c r="P17" s="23" t="s">
        <v>32</v>
      </c>
      <c r="Q17" s="23" t="s">
        <v>33</v>
      </c>
      <c r="R17" s="23" t="s">
        <v>34</v>
      </c>
      <c r="S17" s="23" t="s">
        <v>52</v>
      </c>
      <c r="T17" s="24" t="s">
        <v>54</v>
      </c>
      <c r="U17" s="23"/>
    </row>
    <row r="18" spans="1:21" ht="29.1" thickBot="1" x14ac:dyDescent="0.6">
      <c r="A18" s="4" t="s">
        <v>3</v>
      </c>
      <c r="B18" s="5" t="s">
        <v>4</v>
      </c>
      <c r="C18" s="5" t="s">
        <v>77</v>
      </c>
      <c r="D18" s="5" t="s">
        <v>5</v>
      </c>
      <c r="E18" s="5" t="s">
        <v>7</v>
      </c>
      <c r="F18" s="5" t="s">
        <v>6</v>
      </c>
      <c r="G18" s="5" t="s">
        <v>8</v>
      </c>
      <c r="H18" s="9" t="s">
        <v>16</v>
      </c>
      <c r="I18" s="9" t="s">
        <v>17</v>
      </c>
      <c r="J18" s="9" t="s">
        <v>9</v>
      </c>
      <c r="K18" s="25" t="s">
        <v>43</v>
      </c>
      <c r="L18" s="26" t="s">
        <v>44</v>
      </c>
      <c r="M18" s="26" t="s">
        <v>45</v>
      </c>
      <c r="N18" s="26" t="s">
        <v>46</v>
      </c>
      <c r="O18" s="26" t="s">
        <v>47</v>
      </c>
      <c r="P18" s="26" t="s">
        <v>48</v>
      </c>
      <c r="Q18" s="26" t="s">
        <v>49</v>
      </c>
      <c r="R18" s="26" t="s">
        <v>50</v>
      </c>
      <c r="S18" s="26" t="s">
        <v>51</v>
      </c>
      <c r="T18" s="27" t="s">
        <v>55</v>
      </c>
      <c r="U18" s="30" t="s">
        <v>57</v>
      </c>
    </row>
    <row r="19" spans="1:21" x14ac:dyDescent="0.55000000000000004">
      <c r="A19" s="72" t="s">
        <v>10</v>
      </c>
      <c r="B19" s="13">
        <f>B3</f>
        <v>45</v>
      </c>
      <c r="C19" s="13">
        <f t="shared" ref="C19:J19" si="2">C3</f>
        <v>1696</v>
      </c>
      <c r="D19" s="13">
        <f t="shared" si="2"/>
        <v>1598</v>
      </c>
      <c r="E19" s="13">
        <f t="shared" si="2"/>
        <v>1</v>
      </c>
      <c r="F19" s="13">
        <f t="shared" si="2"/>
        <v>1</v>
      </c>
      <c r="G19" s="13">
        <f t="shared" si="2"/>
        <v>301</v>
      </c>
      <c r="H19" s="13">
        <f t="shared" si="2"/>
        <v>0.77962500000000001</v>
      </c>
      <c r="I19" s="13">
        <f t="shared" si="2"/>
        <v>0.77962500000000001</v>
      </c>
      <c r="J19" s="13">
        <f t="shared" si="2"/>
        <v>0</v>
      </c>
      <c r="K19" s="13">
        <f>(B$26-B19)/(B$26-B$25)</f>
        <v>1</v>
      </c>
      <c r="L19" s="13">
        <f t="shared" ref="L19:M24" si="3">(C$26-C19)/(C$26-C$25)</f>
        <v>0</v>
      </c>
      <c r="M19" s="13">
        <f t="shared" si="3"/>
        <v>0</v>
      </c>
      <c r="N19" s="13">
        <f>(E19-E$25)/(E$26-E$25)</f>
        <v>0</v>
      </c>
      <c r="O19" s="13">
        <f t="shared" ref="O19:S24" si="4">(F19-F$25)/(F$26-F$25)</f>
        <v>0</v>
      </c>
      <c r="P19" s="13">
        <f t="shared" si="4"/>
        <v>0.99582709135748892</v>
      </c>
      <c r="Q19" s="13">
        <f t="shared" si="4"/>
        <v>1</v>
      </c>
      <c r="R19" s="13">
        <f t="shared" si="4"/>
        <v>1</v>
      </c>
      <c r="S19" s="13">
        <f>(J$26-J19)/(J$26-J$25)</f>
        <v>1</v>
      </c>
      <c r="T19" s="13">
        <f>SUMPRODUCT(K$16:S$16,K19:S19)</f>
        <v>0.58740400836862494</v>
      </c>
      <c r="U19" s="13">
        <f>MAX($T$19:$T$26)-T19</f>
        <v>8.393864405289464E-2</v>
      </c>
    </row>
    <row r="20" spans="1:21" x14ac:dyDescent="0.55000000000000004">
      <c r="A20" s="8" t="s">
        <v>11</v>
      </c>
      <c r="B20" s="13">
        <f t="shared" ref="B20:J24" si="5">B4</f>
        <v>89.626999999999995</v>
      </c>
      <c r="C20" s="13">
        <f t="shared" si="5"/>
        <v>33.232999999999997</v>
      </c>
      <c r="D20" s="13">
        <f t="shared" si="5"/>
        <v>86.683000000000007</v>
      </c>
      <c r="E20" s="13">
        <f t="shared" si="5"/>
        <v>62.359000000000002</v>
      </c>
      <c r="F20" s="13">
        <f t="shared" si="5"/>
        <v>62.359000000000002</v>
      </c>
      <c r="G20" s="13">
        <f t="shared" si="5"/>
        <v>62.359000000000002</v>
      </c>
      <c r="H20" s="13">
        <f t="shared" si="5"/>
        <v>0.64894299999999905</v>
      </c>
      <c r="I20" s="13">
        <f t="shared" si="5"/>
        <v>0.56833</v>
      </c>
      <c r="J20" s="13">
        <f t="shared" si="5"/>
        <v>33.823</v>
      </c>
      <c r="K20" s="13">
        <f t="shared" ref="K20:K24" si="6">(B$26-B20)/(B$26-B$25)</f>
        <v>0</v>
      </c>
      <c r="L20" s="13">
        <f t="shared" si="3"/>
        <v>1</v>
      </c>
      <c r="M20" s="13">
        <f t="shared" si="3"/>
        <v>0.98439561928359376</v>
      </c>
      <c r="N20" s="13">
        <f t="shared" ref="N20:N24" si="7">(E20-E$25)/(E$26-E$25)</f>
        <v>0.88588423833792929</v>
      </c>
      <c r="O20" s="13">
        <f t="shared" si="4"/>
        <v>0.88588423833792929</v>
      </c>
      <c r="P20" s="13">
        <f t="shared" si="4"/>
        <v>0</v>
      </c>
      <c r="Q20" s="13">
        <f t="shared" si="4"/>
        <v>5.9604936494793946E-2</v>
      </c>
      <c r="R20" s="13">
        <f t="shared" si="4"/>
        <v>8.0190321962775507E-2</v>
      </c>
      <c r="S20" s="13">
        <f t="shared" ref="S20:S24" si="8">(J$26-J20)/(J$26-J$25)</f>
        <v>0.48586325357978905</v>
      </c>
      <c r="T20" s="13">
        <f t="shared" ref="T20:T24" si="9">SUMPRODUCT(K$16:S$16,K20:S20)</f>
        <v>0.44795186041460683</v>
      </c>
      <c r="U20" s="13">
        <f t="shared" ref="U20:U24" si="10">MAX($T$19:$T$26)-T20</f>
        <v>0.22339079200691275</v>
      </c>
    </row>
    <row r="21" spans="1:21" x14ac:dyDescent="0.55000000000000004">
      <c r="A21" s="8" t="s">
        <v>12</v>
      </c>
      <c r="B21" s="13">
        <f t="shared" si="5"/>
        <v>64.340999999999994</v>
      </c>
      <c r="C21" s="13">
        <f t="shared" si="5"/>
        <v>71.978999999999999</v>
      </c>
      <c r="D21" s="13">
        <f t="shared" si="5"/>
        <v>70.981999999999999</v>
      </c>
      <c r="E21" s="13">
        <f t="shared" si="5"/>
        <v>70.263000000000005</v>
      </c>
      <c r="F21" s="13">
        <f t="shared" si="5"/>
        <v>70.263000000000005</v>
      </c>
      <c r="G21" s="13">
        <f t="shared" si="5"/>
        <v>97.813999999999993</v>
      </c>
      <c r="H21" s="13">
        <f t="shared" si="5"/>
        <v>0.64066000000000001</v>
      </c>
      <c r="I21" s="13">
        <f t="shared" si="5"/>
        <v>0.54990899999999898</v>
      </c>
      <c r="J21" s="13">
        <f t="shared" si="5"/>
        <v>65.786000000000001</v>
      </c>
      <c r="K21" s="13">
        <f t="shared" si="6"/>
        <v>0.56660765904049126</v>
      </c>
      <c r="L21" s="13">
        <f t="shared" si="3"/>
        <v>0.97669787769422889</v>
      </c>
      <c r="M21" s="13">
        <f t="shared" si="3"/>
        <v>0.99462245827129236</v>
      </c>
      <c r="N21" s="13">
        <f t="shared" si="7"/>
        <v>1</v>
      </c>
      <c r="O21" s="13">
        <f t="shared" si="4"/>
        <v>1</v>
      </c>
      <c r="P21" s="13">
        <f t="shared" si="4"/>
        <v>0.14795047592023064</v>
      </c>
      <c r="Q21" s="13">
        <f t="shared" si="4"/>
        <v>0</v>
      </c>
      <c r="R21" s="13">
        <f t="shared" si="4"/>
        <v>0</v>
      </c>
      <c r="S21" s="13">
        <f t="shared" si="8"/>
        <v>0</v>
      </c>
      <c r="T21" s="13">
        <f t="shared" si="9"/>
        <v>0.48736126439796146</v>
      </c>
      <c r="U21" s="13">
        <f t="shared" si="10"/>
        <v>0.18398138802355812</v>
      </c>
    </row>
    <row r="22" spans="1:21" x14ac:dyDescent="0.55000000000000004">
      <c r="A22" s="49" t="s">
        <v>13</v>
      </c>
      <c r="B22" s="45">
        <f t="shared" si="5"/>
        <v>45</v>
      </c>
      <c r="C22" s="45">
        <f t="shared" si="5"/>
        <v>1096</v>
      </c>
      <c r="D22" s="45">
        <f t="shared" si="5"/>
        <v>998</v>
      </c>
      <c r="E22" s="45">
        <f t="shared" si="5"/>
        <v>1</v>
      </c>
      <c r="F22" s="45">
        <f t="shared" si="5"/>
        <v>1</v>
      </c>
      <c r="G22" s="45">
        <f t="shared" si="5"/>
        <v>302</v>
      </c>
      <c r="H22" s="45">
        <f t="shared" si="5"/>
        <v>0.77820100000000003</v>
      </c>
      <c r="I22" s="45">
        <f t="shared" si="5"/>
        <v>0.77820100000000003</v>
      </c>
      <c r="J22" s="45">
        <f t="shared" si="5"/>
        <v>0</v>
      </c>
      <c r="K22" s="13">
        <f t="shared" si="6"/>
        <v>1</v>
      </c>
      <c r="L22" s="13">
        <f t="shared" si="3"/>
        <v>0.3608443035013324</v>
      </c>
      <c r="M22" s="13">
        <f t="shared" si="3"/>
        <v>0.39080971865608355</v>
      </c>
      <c r="N22" s="13">
        <f t="shared" si="7"/>
        <v>0</v>
      </c>
      <c r="O22" s="13">
        <f t="shared" si="4"/>
        <v>0</v>
      </c>
      <c r="P22" s="13">
        <f t="shared" si="4"/>
        <v>1</v>
      </c>
      <c r="Q22" s="13">
        <f t="shared" si="4"/>
        <v>0.98975281545712968</v>
      </c>
      <c r="R22" s="13">
        <f t="shared" si="4"/>
        <v>0.99380104128576163</v>
      </c>
      <c r="S22" s="13">
        <f t="shared" si="8"/>
        <v>1</v>
      </c>
      <c r="T22" s="13">
        <f t="shared" si="9"/>
        <v>0.67134265242151958</v>
      </c>
      <c r="U22" s="13">
        <f t="shared" si="10"/>
        <v>0</v>
      </c>
    </row>
    <row r="23" spans="1:21" x14ac:dyDescent="0.55000000000000004">
      <c r="A23" s="8" t="s">
        <v>14</v>
      </c>
      <c r="B23" s="13">
        <f t="shared" si="5"/>
        <v>59.045000000000002</v>
      </c>
      <c r="C23" s="13">
        <f t="shared" si="5"/>
        <v>50.542999999999999</v>
      </c>
      <c r="D23" s="13">
        <f t="shared" si="5"/>
        <v>62.725999999999999</v>
      </c>
      <c r="E23" s="13">
        <f t="shared" si="5"/>
        <v>52.963000000000001</v>
      </c>
      <c r="F23" s="13">
        <f t="shared" si="5"/>
        <v>53.814</v>
      </c>
      <c r="G23" s="13">
        <f t="shared" si="5"/>
        <v>106.777</v>
      </c>
      <c r="H23" s="13">
        <f t="shared" si="5"/>
        <v>0.659743999999999</v>
      </c>
      <c r="I23" s="13">
        <f t="shared" si="5"/>
        <v>0.58938599999999997</v>
      </c>
      <c r="J23" s="13">
        <f t="shared" si="5"/>
        <v>45.222999999999999</v>
      </c>
      <c r="K23" s="13">
        <f t="shared" si="6"/>
        <v>0.68528021153113583</v>
      </c>
      <c r="L23" s="13">
        <f t="shared" si="3"/>
        <v>0.98958964184398657</v>
      </c>
      <c r="M23" s="13">
        <f t="shared" si="3"/>
        <v>1</v>
      </c>
      <c r="N23" s="13">
        <f t="shared" si="7"/>
        <v>0.75022739413539696</v>
      </c>
      <c r="O23" s="13">
        <f t="shared" si="4"/>
        <v>0.76251389630827415</v>
      </c>
      <c r="P23" s="13">
        <f t="shared" si="4"/>
        <v>0.18535225608305758</v>
      </c>
      <c r="Q23" s="13">
        <f t="shared" si="4"/>
        <v>0.13732954341020392</v>
      </c>
      <c r="R23" s="13">
        <f t="shared" si="4"/>
        <v>0.17185132946769405</v>
      </c>
      <c r="S23" s="13">
        <f t="shared" si="8"/>
        <v>0.31257410391268664</v>
      </c>
      <c r="T23" s="13">
        <f t="shared" si="9"/>
        <v>0.53289716683688859</v>
      </c>
      <c r="U23" s="13">
        <f t="shared" si="10"/>
        <v>0.13844548558463099</v>
      </c>
    </row>
    <row r="24" spans="1:21" x14ac:dyDescent="0.55000000000000004">
      <c r="A24" s="8" t="s">
        <v>15</v>
      </c>
      <c r="B24" s="13">
        <f t="shared" si="5"/>
        <v>47.152000000000001</v>
      </c>
      <c r="C24" s="13">
        <f t="shared" si="5"/>
        <v>70.900999999999996</v>
      </c>
      <c r="D24" s="13">
        <f t="shared" si="5"/>
        <v>69.042000000000002</v>
      </c>
      <c r="E24" s="13">
        <f t="shared" si="5"/>
        <v>47.768999999999998</v>
      </c>
      <c r="F24" s="13">
        <f t="shared" si="5"/>
        <v>33.933</v>
      </c>
      <c r="G24" s="13">
        <f t="shared" si="5"/>
        <v>128.345</v>
      </c>
      <c r="H24" s="13">
        <f t="shared" si="5"/>
        <v>0.65783999999999898</v>
      </c>
      <c r="I24" s="13">
        <f t="shared" si="5"/>
        <v>0.58242799999999995</v>
      </c>
      <c r="J24" s="13">
        <f t="shared" si="5"/>
        <v>59.862000000000002</v>
      </c>
      <c r="K24" s="13">
        <f t="shared" si="6"/>
        <v>0.95177807157102201</v>
      </c>
      <c r="L24" s="13">
        <f t="shared" si="3"/>
        <v>0.97734619462618633</v>
      </c>
      <c r="M24" s="13">
        <f t="shared" si="3"/>
        <v>0.99588607636161375</v>
      </c>
      <c r="N24" s="13">
        <f t="shared" si="7"/>
        <v>0.67523786148448661</v>
      </c>
      <c r="O24" s="13">
        <f t="shared" si="4"/>
        <v>0.4754775276843336</v>
      </c>
      <c r="P24" s="13">
        <f t="shared" si="4"/>
        <v>0.27535354968473674</v>
      </c>
      <c r="Q24" s="13">
        <f t="shared" si="4"/>
        <v>0.12362825171805111</v>
      </c>
      <c r="R24" s="13">
        <f t="shared" si="4"/>
        <v>0.14156175451427336</v>
      </c>
      <c r="S24" s="13">
        <f t="shared" si="8"/>
        <v>9.0049554616483743E-2</v>
      </c>
      <c r="T24" s="13">
        <f t="shared" si="9"/>
        <v>0.5129181532476057</v>
      </c>
      <c r="U24" s="13">
        <f t="shared" si="10"/>
        <v>0.15842449917391388</v>
      </c>
    </row>
    <row r="25" spans="1:21" x14ac:dyDescent="0.55000000000000004">
      <c r="A25" s="11" t="s">
        <v>19</v>
      </c>
      <c r="B25" s="13">
        <f>B12</f>
        <v>45</v>
      </c>
      <c r="C25" s="13">
        <f t="shared" ref="C25:J26" si="11">C12</f>
        <v>33.232999999999997</v>
      </c>
      <c r="D25" s="13">
        <f t="shared" si="11"/>
        <v>62.725999999999999</v>
      </c>
      <c r="E25" s="13">
        <f t="shared" si="11"/>
        <v>1</v>
      </c>
      <c r="F25" s="13">
        <f t="shared" si="11"/>
        <v>1</v>
      </c>
      <c r="G25" s="13">
        <f t="shared" si="11"/>
        <v>62.359000000000002</v>
      </c>
      <c r="H25" s="13">
        <f t="shared" si="11"/>
        <v>0.64066000000000001</v>
      </c>
      <c r="I25" s="13">
        <f t="shared" si="11"/>
        <v>0.54990899999999898</v>
      </c>
      <c r="J25" s="13">
        <f t="shared" si="11"/>
        <v>0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ht="14.7" thickBot="1" x14ac:dyDescent="0.6">
      <c r="A26" s="12" t="s">
        <v>20</v>
      </c>
      <c r="B26" s="13">
        <f>B13</f>
        <v>89.626999999999995</v>
      </c>
      <c r="C26" s="13">
        <f t="shared" si="11"/>
        <v>1696</v>
      </c>
      <c r="D26" s="13">
        <f t="shared" si="11"/>
        <v>1598</v>
      </c>
      <c r="E26" s="13">
        <f t="shared" si="11"/>
        <v>70.263000000000005</v>
      </c>
      <c r="F26" s="13">
        <f t="shared" si="11"/>
        <v>70.263000000000005</v>
      </c>
      <c r="G26" s="13">
        <f t="shared" si="11"/>
        <v>302</v>
      </c>
      <c r="H26" s="13">
        <f t="shared" si="11"/>
        <v>0.77962500000000001</v>
      </c>
      <c r="I26" s="13">
        <f t="shared" si="11"/>
        <v>0.77962500000000001</v>
      </c>
      <c r="J26" s="13">
        <f t="shared" si="11"/>
        <v>65.786000000000001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9" spans="1:21" x14ac:dyDescent="0.55000000000000004">
      <c r="A29" s="65" t="s">
        <v>70</v>
      </c>
      <c r="B29" s="64" t="s">
        <v>13</v>
      </c>
    </row>
    <row r="30" spans="1:21" ht="14.7" thickBot="1" x14ac:dyDescent="0.6">
      <c r="B30" s="23"/>
    </row>
    <row r="31" spans="1:21" x14ac:dyDescent="0.55000000000000004">
      <c r="A31" s="19"/>
      <c r="B31" s="82" t="s">
        <v>80</v>
      </c>
      <c r="C31" s="82"/>
      <c r="D31" s="82"/>
      <c r="E31" s="21"/>
      <c r="F31" s="82" t="s">
        <v>68</v>
      </c>
      <c r="G31" s="82"/>
      <c r="H31" s="83"/>
      <c r="I31" s="50"/>
      <c r="J31" s="84" t="s">
        <v>79</v>
      </c>
      <c r="K31" s="85"/>
    </row>
    <row r="32" spans="1:21" x14ac:dyDescent="0.55000000000000004">
      <c r="A32" s="22" t="s">
        <v>69</v>
      </c>
      <c r="B32" s="23" t="s">
        <v>66</v>
      </c>
      <c r="C32" s="23" t="s">
        <v>67</v>
      </c>
      <c r="D32" s="23" t="s">
        <v>20</v>
      </c>
      <c r="E32" s="24" t="s">
        <v>78</v>
      </c>
      <c r="F32" s="23" t="s">
        <v>66</v>
      </c>
      <c r="G32" s="23" t="s">
        <v>67</v>
      </c>
      <c r="H32" s="24" t="s">
        <v>20</v>
      </c>
      <c r="I32" s="50"/>
      <c r="J32" s="22" t="s">
        <v>66</v>
      </c>
      <c r="K32" s="24" t="s">
        <v>20</v>
      </c>
    </row>
    <row r="33" spans="1:20" ht="28.8" x14ac:dyDescent="0.55000000000000004">
      <c r="A33" s="71" t="s">
        <v>4</v>
      </c>
      <c r="B33" s="38">
        <f>C33-E33</f>
        <v>38.192072929297794</v>
      </c>
      <c r="C33" s="38">
        <f>VLOOKUP(B29,$A$19:$J$24,2,FALSE)</f>
        <v>45</v>
      </c>
      <c r="D33" s="38">
        <f>C33+E33</f>
        <v>51.807927070702206</v>
      </c>
      <c r="E33" s="67">
        <f>Start!B$26</f>
        <v>6.8079270707022097</v>
      </c>
      <c r="F33" s="38">
        <f>T46</f>
        <v>0.68881041037186064</v>
      </c>
      <c r="G33" s="38">
        <f>VLOOKUP($B$29,$A$19:$T$24,20,FALSE)</f>
        <v>0.67134265242151958</v>
      </c>
      <c r="H33" s="67">
        <f>T55</f>
        <v>0.65387489447117852</v>
      </c>
      <c r="I33" s="50"/>
      <c r="J33" s="66">
        <f t="shared" ref="J33:J41" si="12">F33-G33</f>
        <v>1.7467757950341056E-2</v>
      </c>
      <c r="K33" s="67">
        <f t="shared" ref="K33:K41" si="13">H33-G33</f>
        <v>-1.7467757950341056E-2</v>
      </c>
      <c r="L33" s="13"/>
    </row>
    <row r="34" spans="1:20" ht="28.8" x14ac:dyDescent="0.55000000000000004">
      <c r="A34" s="71" t="s">
        <v>77</v>
      </c>
      <c r="B34" s="38">
        <f t="shared" ref="B34:B41" si="14">C34-E34</f>
        <v>1077.7763299250673</v>
      </c>
      <c r="C34" s="38">
        <f>VLOOKUP(B29,$A$19:$J$24,3,FALSE)</f>
        <v>1096</v>
      </c>
      <c r="D34" s="38">
        <f t="shared" ref="D34:D41" si="15">C34+E34</f>
        <v>1114.2236700749327</v>
      </c>
      <c r="E34" s="67">
        <f>Start!C$26</f>
        <v>18.223670074932699</v>
      </c>
      <c r="F34" s="38">
        <f t="shared" ref="F34:F41" si="16">T47</f>
        <v>0.67259759660766982</v>
      </c>
      <c r="G34" s="38">
        <f t="shared" ref="G34:G41" si="17">VLOOKUP($B$29,$A$19:$T$24,20,FALSE)</f>
        <v>0.67134265242151958</v>
      </c>
      <c r="H34" s="67">
        <f t="shared" ref="H34:H41" si="18">T56</f>
        <v>0.67008770823536934</v>
      </c>
      <c r="I34" s="50"/>
      <c r="J34" s="66">
        <f t="shared" si="12"/>
        <v>1.2549441861502419E-3</v>
      </c>
      <c r="K34" s="67">
        <f t="shared" si="13"/>
        <v>-1.2549441861502419E-3</v>
      </c>
      <c r="L34" s="13"/>
    </row>
    <row r="35" spans="1:20" ht="28.8" x14ac:dyDescent="0.55000000000000004">
      <c r="A35" s="71" t="s">
        <v>5</v>
      </c>
      <c r="B35" s="38">
        <f t="shared" si="14"/>
        <v>991.48152540850242</v>
      </c>
      <c r="C35" s="38">
        <f>VLOOKUP(B29,$A$19:$J$24,4,FALSE)</f>
        <v>998</v>
      </c>
      <c r="D35" s="38">
        <f t="shared" si="15"/>
        <v>1004.5184745914976</v>
      </c>
      <c r="E35" s="67">
        <f>Start!D$26</f>
        <v>6.5184745914976103</v>
      </c>
      <c r="F35" s="38">
        <f t="shared" si="16"/>
        <v>0.67182881334159017</v>
      </c>
      <c r="G35" s="38">
        <f t="shared" si="17"/>
        <v>0.67134265242151958</v>
      </c>
      <c r="H35" s="67">
        <f t="shared" si="18"/>
        <v>0.67085649150144899</v>
      </c>
      <c r="I35" s="50"/>
      <c r="J35" s="66">
        <f t="shared" si="12"/>
        <v>4.8616092007058853E-4</v>
      </c>
      <c r="K35" s="67">
        <f t="shared" si="13"/>
        <v>-4.8616092007058853E-4</v>
      </c>
      <c r="L35" s="13"/>
    </row>
    <row r="36" spans="1:20" x14ac:dyDescent="0.55000000000000004">
      <c r="A36" s="71" t="s">
        <v>7</v>
      </c>
      <c r="B36" s="38">
        <f t="shared" si="14"/>
        <v>-8.5528964717513798</v>
      </c>
      <c r="C36" s="38">
        <f>VLOOKUP(B29,$A$19:$J$24,5,FALSE)</f>
        <v>1</v>
      </c>
      <c r="D36" s="38">
        <f t="shared" si="15"/>
        <v>10.55289647175138</v>
      </c>
      <c r="E36" s="67">
        <f>Start!E$26</f>
        <v>9.5528964717513798</v>
      </c>
      <c r="F36" s="38">
        <f t="shared" si="16"/>
        <v>0.65870856949178858</v>
      </c>
      <c r="G36" s="38">
        <f t="shared" si="17"/>
        <v>0.67134265242151958</v>
      </c>
      <c r="H36" s="67">
        <f t="shared" si="18"/>
        <v>0.68397673535125059</v>
      </c>
      <c r="I36" s="50"/>
      <c r="J36" s="66">
        <f t="shared" si="12"/>
        <v>-1.2634082929731005E-2</v>
      </c>
      <c r="K36" s="67">
        <f t="shared" si="13"/>
        <v>1.2634082929731005E-2</v>
      </c>
      <c r="L36" s="13"/>
    </row>
    <row r="37" spans="1:20" x14ac:dyDescent="0.55000000000000004">
      <c r="A37" s="71" t="s">
        <v>6</v>
      </c>
      <c r="B37" s="38">
        <f t="shared" si="14"/>
        <v>-8.5528964717513798</v>
      </c>
      <c r="C37" s="38">
        <f>VLOOKUP(B29,$A$19:$J$24,6,FALSE)</f>
        <v>1</v>
      </c>
      <c r="D37" s="38">
        <f t="shared" si="15"/>
        <v>10.55289647175138</v>
      </c>
      <c r="E37" s="67">
        <f>Start!F$26</f>
        <v>9.5528964717513798</v>
      </c>
      <c r="F37" s="38">
        <f t="shared" si="16"/>
        <v>0.65870856949178858</v>
      </c>
      <c r="G37" s="38">
        <f t="shared" si="17"/>
        <v>0.67134265242151958</v>
      </c>
      <c r="H37" s="67">
        <f t="shared" si="18"/>
        <v>0.68397673535125059</v>
      </c>
      <c r="I37" s="50"/>
      <c r="J37" s="66">
        <f t="shared" si="12"/>
        <v>-1.2634082929731005E-2</v>
      </c>
      <c r="K37" s="67">
        <f t="shared" si="13"/>
        <v>1.2634082929731005E-2</v>
      </c>
      <c r="L37" s="13"/>
    </row>
    <row r="38" spans="1:20" x14ac:dyDescent="0.55000000000000004">
      <c r="A38" s="71" t="s">
        <v>8</v>
      </c>
      <c r="B38" s="38">
        <f t="shared" si="14"/>
        <v>286.36593542932621</v>
      </c>
      <c r="C38" s="38">
        <f>VLOOKUP(B29,$A$19:$J$24,7,FALSE)</f>
        <v>302</v>
      </c>
      <c r="D38" s="38">
        <f t="shared" si="15"/>
        <v>317.63406457067379</v>
      </c>
      <c r="E38" s="67">
        <f>Start!G$26</f>
        <v>15.6340645706738</v>
      </c>
      <c r="F38" s="38">
        <f t="shared" si="16"/>
        <v>0.66536651289499671</v>
      </c>
      <c r="G38" s="38">
        <f t="shared" si="17"/>
        <v>0.67134265242151958</v>
      </c>
      <c r="H38" s="67">
        <f t="shared" si="18"/>
        <v>0.67731879194804245</v>
      </c>
      <c r="I38" s="50"/>
      <c r="J38" s="66">
        <f t="shared" si="12"/>
        <v>-5.9761395265228723E-3</v>
      </c>
      <c r="K38" s="67">
        <f t="shared" si="13"/>
        <v>5.9761395265228723E-3</v>
      </c>
      <c r="L38" s="13"/>
    </row>
    <row r="39" spans="1:20" ht="28.8" x14ac:dyDescent="0.55000000000000004">
      <c r="A39" s="71" t="s">
        <v>16</v>
      </c>
      <c r="B39" s="38">
        <f t="shared" si="14"/>
        <v>0.74894334119072414</v>
      </c>
      <c r="C39" s="38">
        <f>VLOOKUP(B29,$A$19:$J$24,8,FALSE)</f>
        <v>0.77820100000000003</v>
      </c>
      <c r="D39" s="38">
        <f t="shared" si="15"/>
        <v>0.80745865880927592</v>
      </c>
      <c r="E39" s="67">
        <f>Start!H$26</f>
        <v>2.9257658809275899E-2</v>
      </c>
      <c r="F39" s="38">
        <f t="shared" si="16"/>
        <v>0.63919917644684432</v>
      </c>
      <c r="G39" s="38">
        <f t="shared" si="17"/>
        <v>0.67134265242151958</v>
      </c>
      <c r="H39" s="67">
        <f t="shared" si="18"/>
        <v>0.70348612839619484</v>
      </c>
      <c r="I39" s="50"/>
      <c r="J39" s="66">
        <f t="shared" si="12"/>
        <v>-3.2143475974675262E-2</v>
      </c>
      <c r="K39" s="67">
        <f t="shared" si="13"/>
        <v>3.2143475974675262E-2</v>
      </c>
      <c r="L39" s="13"/>
    </row>
    <row r="40" spans="1:20" ht="28.8" x14ac:dyDescent="0.55000000000000004">
      <c r="A40" s="71" t="s">
        <v>17</v>
      </c>
      <c r="B40" s="38">
        <f t="shared" si="14"/>
        <v>0.74382704177578618</v>
      </c>
      <c r="C40" s="38">
        <f>VLOOKUP(B29,$A$19:$J$24,9,FALSE)</f>
        <v>0.77820100000000003</v>
      </c>
      <c r="D40" s="38">
        <f t="shared" si="15"/>
        <v>0.81257495822421388</v>
      </c>
      <c r="E40" s="67">
        <f>Start!I$26</f>
        <v>3.4373958224213803E-2</v>
      </c>
      <c r="F40" s="38">
        <f t="shared" si="16"/>
        <v>0.64849734537579762</v>
      </c>
      <c r="G40" s="38">
        <f t="shared" si="17"/>
        <v>0.67134265242151958</v>
      </c>
      <c r="H40" s="67">
        <f t="shared" si="18"/>
        <v>0.69418795946724154</v>
      </c>
      <c r="I40" s="50"/>
      <c r="J40" s="66">
        <f t="shared" si="12"/>
        <v>-2.2845307045721963E-2</v>
      </c>
      <c r="K40" s="67">
        <f t="shared" si="13"/>
        <v>2.2845307045721963E-2</v>
      </c>
      <c r="L40" s="13"/>
    </row>
    <row r="41" spans="1:20" ht="14.7" thickBot="1" x14ac:dyDescent="0.6">
      <c r="A41" s="9" t="s">
        <v>9</v>
      </c>
      <c r="B41" s="69">
        <f t="shared" si="14"/>
        <v>-15.182060334486801</v>
      </c>
      <c r="C41" s="69">
        <f>VLOOKUP(B29,$A$19:$J$24,10,FALSE)</f>
        <v>0</v>
      </c>
      <c r="D41" s="69">
        <f t="shared" si="15"/>
        <v>15.182060334486801</v>
      </c>
      <c r="E41" s="70">
        <f>Start!J$26</f>
        <v>15.182060334486801</v>
      </c>
      <c r="F41" s="69">
        <f t="shared" si="16"/>
        <v>0.68895940831784919</v>
      </c>
      <c r="G41" s="69">
        <f t="shared" si="17"/>
        <v>0.67134265242151958</v>
      </c>
      <c r="H41" s="70">
        <f t="shared" si="18"/>
        <v>0.65372589652518998</v>
      </c>
      <c r="I41" s="50"/>
      <c r="J41" s="68">
        <f t="shared" si="12"/>
        <v>1.7616755896329606E-2</v>
      </c>
      <c r="K41" s="70">
        <f t="shared" si="13"/>
        <v>-1.7616755896329606E-2</v>
      </c>
      <c r="L41" s="13"/>
    </row>
    <row r="42" spans="1:20" ht="14.7" thickBot="1" x14ac:dyDescent="0.6"/>
    <row r="43" spans="1:20" ht="14.7" thickBot="1" x14ac:dyDescent="0.6">
      <c r="J43" s="73" t="s">
        <v>81</v>
      </c>
      <c r="K43" s="74">
        <f>SQRT((J39^2+J38^2+J37^2+J40^2+J36^2+J41^2+J33^2+J34^2+J35^2)+(K39^2+K38^2+K37^2+K40^2+K36^2+K41^2+K33^2+K34^2+K35^2))</f>
        <v>7.1096404153966494E-2</v>
      </c>
    </row>
    <row r="44" spans="1:20" x14ac:dyDescent="0.55000000000000004">
      <c r="A44" s="65" t="s">
        <v>70</v>
      </c>
      <c r="B44" s="48" t="str">
        <f>B29</f>
        <v>CHE</v>
      </c>
    </row>
    <row r="46" spans="1:20" x14ac:dyDescent="0.55000000000000004">
      <c r="A46" s="23" t="str">
        <f>$B$44</f>
        <v>CHE</v>
      </c>
      <c r="B46" s="44">
        <f>B33</f>
        <v>38.192072929297794</v>
      </c>
      <c r="C46" s="47">
        <f>VLOOKUP($A46,$A$19:$J$24,3,FALSE)</f>
        <v>1096</v>
      </c>
      <c r="D46" s="47">
        <f>VLOOKUP($A46,$A$19:$J$24,4,FALSE)</f>
        <v>998</v>
      </c>
      <c r="E46" s="47">
        <f>VLOOKUP($A46,$A$19:$J$24,5,FALSE)</f>
        <v>1</v>
      </c>
      <c r="F46" s="47">
        <f>VLOOKUP($A46,$A$19:$J$24,6,FALSE)</f>
        <v>1</v>
      </c>
      <c r="G46" s="47">
        <f>VLOOKUP($A46,$A$19:$J$24,7,FALSE)</f>
        <v>302</v>
      </c>
      <c r="H46" s="47">
        <f t="shared" ref="H46:H51" si="19">VLOOKUP($A46,$A$19:$J$24,8,FALSE)</f>
        <v>0.77820100000000003</v>
      </c>
      <c r="I46" s="47">
        <f t="shared" ref="I46:I52" si="20">VLOOKUP($A46,$A$19:$J$24,9,FALSE)</f>
        <v>0.77820100000000003</v>
      </c>
      <c r="J46" s="47">
        <f t="shared" ref="J46:J53" si="21">VLOOKUP($A46,$A$19:$J$24,10,FALSE)</f>
        <v>0</v>
      </c>
      <c r="K46" s="36">
        <f t="shared" ref="K46:M61" si="22">(B$26-B46)/(B$26-B$25)</f>
        <v>1.1525517527663121</v>
      </c>
      <c r="L46" s="36">
        <f t="shared" si="22"/>
        <v>0.3608443035013324</v>
      </c>
      <c r="M46" s="36">
        <f t="shared" si="22"/>
        <v>0.39080971865608355</v>
      </c>
      <c r="N46" s="36">
        <f t="shared" ref="N46:S61" si="23">(E46-E$25)/(E$26-E$25)</f>
        <v>0</v>
      </c>
      <c r="O46" s="36">
        <f t="shared" si="23"/>
        <v>0</v>
      </c>
      <c r="P46" s="36">
        <f t="shared" si="23"/>
        <v>1</v>
      </c>
      <c r="Q46" s="36">
        <f t="shared" si="23"/>
        <v>0.98975281545712968</v>
      </c>
      <c r="R46" s="36">
        <f t="shared" si="23"/>
        <v>0.99380104128576163</v>
      </c>
      <c r="S46" s="36">
        <f>(J$26-J46)/(J$26-J$25)</f>
        <v>1</v>
      </c>
      <c r="T46" s="36">
        <f t="shared" ref="T46:T63" si="24">SUMPRODUCT(K$16:S$16,K46:S46)</f>
        <v>0.68881041037186064</v>
      </c>
    </row>
    <row r="47" spans="1:20" x14ac:dyDescent="0.55000000000000004">
      <c r="A47" s="23" t="str">
        <f t="shared" ref="A47:A63" si="25">$B$44</f>
        <v>CHE</v>
      </c>
      <c r="B47" s="47">
        <f t="shared" ref="B47:B54" si="26">VLOOKUP($A47,$A$19:$J$24,2,FALSE)</f>
        <v>45</v>
      </c>
      <c r="C47" s="44">
        <f>B34</f>
        <v>1077.7763299250673</v>
      </c>
      <c r="D47" s="47">
        <f>VLOOKUP($A47,$A$19:$J$24,4,FALSE)</f>
        <v>998</v>
      </c>
      <c r="E47" s="47">
        <f>VLOOKUP($A47,$A$19:$J$24,5,FALSE)</f>
        <v>1</v>
      </c>
      <c r="F47" s="47">
        <f>VLOOKUP($A47,$A$19:$J$24,6,FALSE)</f>
        <v>1</v>
      </c>
      <c r="G47" s="47">
        <f>VLOOKUP($A47,$A$19:$J$24,7,FALSE)</f>
        <v>302</v>
      </c>
      <c r="H47" s="47">
        <f t="shared" si="19"/>
        <v>0.77820100000000003</v>
      </c>
      <c r="I47" s="47">
        <f t="shared" si="20"/>
        <v>0.77820100000000003</v>
      </c>
      <c r="J47" s="47">
        <f t="shared" si="21"/>
        <v>0</v>
      </c>
      <c r="K47" s="36">
        <f t="shared" si="22"/>
        <v>1</v>
      </c>
      <c r="L47" s="36">
        <f t="shared" si="22"/>
        <v>0.37180414939371098</v>
      </c>
      <c r="M47" s="36">
        <f t="shared" si="22"/>
        <v>0.39080971865608355</v>
      </c>
      <c r="N47" s="36">
        <f t="shared" si="23"/>
        <v>0</v>
      </c>
      <c r="O47" s="36">
        <f t="shared" si="23"/>
        <v>0</v>
      </c>
      <c r="P47" s="36">
        <f t="shared" si="23"/>
        <v>1</v>
      </c>
      <c r="Q47" s="36">
        <f t="shared" si="23"/>
        <v>0.98975281545712968</v>
      </c>
      <c r="R47" s="36">
        <f t="shared" si="23"/>
        <v>0.99380104128576163</v>
      </c>
      <c r="S47" s="36">
        <f t="shared" ref="S47:S63" si="27">(J$26-J47)/(J$26-J$25)</f>
        <v>1</v>
      </c>
      <c r="T47" s="36">
        <f t="shared" si="24"/>
        <v>0.67259759660766982</v>
      </c>
    </row>
    <row r="48" spans="1:20" x14ac:dyDescent="0.55000000000000004">
      <c r="A48" s="23" t="str">
        <f t="shared" si="25"/>
        <v>CHE</v>
      </c>
      <c r="B48" s="47">
        <f t="shared" si="26"/>
        <v>45</v>
      </c>
      <c r="C48" s="47">
        <f t="shared" ref="C48:C55" si="28">VLOOKUP($A48,$A$19:$J$24,3,FALSE)</f>
        <v>1096</v>
      </c>
      <c r="D48" s="44">
        <f>B35</f>
        <v>991.48152540850242</v>
      </c>
      <c r="E48" s="47">
        <f>VLOOKUP($A48,$A$19:$J$24,5,FALSE)</f>
        <v>1</v>
      </c>
      <c r="F48" s="47">
        <f>VLOOKUP($A48,$A$19:$J$24,6,FALSE)</f>
        <v>1</v>
      </c>
      <c r="G48" s="47">
        <f>VLOOKUP($A48,$A$19:$J$24,7,FALSE)</f>
        <v>302</v>
      </c>
      <c r="H48" s="47">
        <f t="shared" si="19"/>
        <v>0.77820100000000003</v>
      </c>
      <c r="I48" s="47">
        <f t="shared" si="20"/>
        <v>0.77820100000000003</v>
      </c>
      <c r="J48" s="47">
        <f t="shared" si="21"/>
        <v>0</v>
      </c>
      <c r="K48" s="36">
        <f t="shared" si="22"/>
        <v>1</v>
      </c>
      <c r="L48" s="36">
        <f t="shared" si="22"/>
        <v>0.3608443035013324</v>
      </c>
      <c r="M48" s="36">
        <f t="shared" si="22"/>
        <v>0.39505552402470023</v>
      </c>
      <c r="N48" s="36">
        <f t="shared" si="23"/>
        <v>0</v>
      </c>
      <c r="O48" s="36">
        <f t="shared" si="23"/>
        <v>0</v>
      </c>
      <c r="P48" s="36">
        <f t="shared" si="23"/>
        <v>1</v>
      </c>
      <c r="Q48" s="36">
        <f t="shared" si="23"/>
        <v>0.98975281545712968</v>
      </c>
      <c r="R48" s="36">
        <f t="shared" si="23"/>
        <v>0.99380104128576163</v>
      </c>
      <c r="S48" s="36">
        <f t="shared" si="27"/>
        <v>1</v>
      </c>
      <c r="T48" s="36">
        <f t="shared" si="24"/>
        <v>0.67182881334159017</v>
      </c>
    </row>
    <row r="49" spans="1:20" x14ac:dyDescent="0.55000000000000004">
      <c r="A49" s="23" t="str">
        <f t="shared" si="25"/>
        <v>CHE</v>
      </c>
      <c r="B49" s="47">
        <f t="shared" si="26"/>
        <v>45</v>
      </c>
      <c r="C49" s="47">
        <f t="shared" si="28"/>
        <v>1096</v>
      </c>
      <c r="D49" s="47">
        <f t="shared" ref="D49:D56" si="29">VLOOKUP($A49,$A$19:$J$24,4,FALSE)</f>
        <v>998</v>
      </c>
      <c r="E49" s="44">
        <f>B36</f>
        <v>-8.5528964717513798</v>
      </c>
      <c r="F49" s="47">
        <f>VLOOKUP($A49,$A$19:$J$24,6,FALSE)</f>
        <v>1</v>
      </c>
      <c r="G49" s="47">
        <f>VLOOKUP($A49,$A$19:$J$24,7,FALSE)</f>
        <v>302</v>
      </c>
      <c r="H49" s="47">
        <f t="shared" si="19"/>
        <v>0.77820100000000003</v>
      </c>
      <c r="I49" s="47">
        <f t="shared" si="20"/>
        <v>0.77820100000000003</v>
      </c>
      <c r="J49" s="47">
        <f t="shared" si="21"/>
        <v>0</v>
      </c>
      <c r="K49" s="36">
        <f t="shared" si="22"/>
        <v>1</v>
      </c>
      <c r="L49" s="36">
        <f t="shared" si="22"/>
        <v>0.3608443035013324</v>
      </c>
      <c r="M49" s="36">
        <f t="shared" si="22"/>
        <v>0.39080971865608355</v>
      </c>
      <c r="N49" s="36">
        <f t="shared" si="23"/>
        <v>-0.13792207198289677</v>
      </c>
      <c r="O49" s="36">
        <f t="shared" si="23"/>
        <v>0</v>
      </c>
      <c r="P49" s="36">
        <f t="shared" si="23"/>
        <v>1</v>
      </c>
      <c r="Q49" s="36">
        <f t="shared" si="23"/>
        <v>0.98975281545712968</v>
      </c>
      <c r="R49" s="36">
        <f t="shared" si="23"/>
        <v>0.99380104128576163</v>
      </c>
      <c r="S49" s="36">
        <f t="shared" si="27"/>
        <v>1</v>
      </c>
      <c r="T49" s="36">
        <f t="shared" si="24"/>
        <v>0.65870856949178858</v>
      </c>
    </row>
    <row r="50" spans="1:20" x14ac:dyDescent="0.55000000000000004">
      <c r="A50" s="23" t="str">
        <f t="shared" si="25"/>
        <v>CHE</v>
      </c>
      <c r="B50" s="47">
        <f t="shared" si="26"/>
        <v>45</v>
      </c>
      <c r="C50" s="47">
        <f t="shared" si="28"/>
        <v>1096</v>
      </c>
      <c r="D50" s="47">
        <f t="shared" si="29"/>
        <v>998</v>
      </c>
      <c r="E50" s="47">
        <f t="shared" ref="E50:E57" si="30">VLOOKUP($A50,$A$19:$J$24,5,FALSE)</f>
        <v>1</v>
      </c>
      <c r="F50" s="44">
        <f>B37</f>
        <v>-8.5528964717513798</v>
      </c>
      <c r="G50" s="47">
        <f>VLOOKUP($A50,$A$19:$J$24,7,FALSE)</f>
        <v>302</v>
      </c>
      <c r="H50" s="47">
        <f t="shared" si="19"/>
        <v>0.77820100000000003</v>
      </c>
      <c r="I50" s="47">
        <f t="shared" si="20"/>
        <v>0.77820100000000003</v>
      </c>
      <c r="J50" s="47">
        <f t="shared" si="21"/>
        <v>0</v>
      </c>
      <c r="K50" s="36">
        <f t="shared" si="22"/>
        <v>1</v>
      </c>
      <c r="L50" s="36">
        <f t="shared" si="22"/>
        <v>0.3608443035013324</v>
      </c>
      <c r="M50" s="36">
        <f t="shared" si="22"/>
        <v>0.39080971865608355</v>
      </c>
      <c r="N50" s="36">
        <f t="shared" si="23"/>
        <v>0</v>
      </c>
      <c r="O50" s="36">
        <f t="shared" si="23"/>
        <v>-0.13792207198289677</v>
      </c>
      <c r="P50" s="36">
        <f t="shared" si="23"/>
        <v>1</v>
      </c>
      <c r="Q50" s="36">
        <f t="shared" si="23"/>
        <v>0.98975281545712968</v>
      </c>
      <c r="R50" s="36">
        <f t="shared" si="23"/>
        <v>0.99380104128576163</v>
      </c>
      <c r="S50" s="36">
        <f t="shared" si="27"/>
        <v>1</v>
      </c>
      <c r="T50" s="36">
        <f t="shared" si="24"/>
        <v>0.65870856949178858</v>
      </c>
    </row>
    <row r="51" spans="1:20" x14ac:dyDescent="0.55000000000000004">
      <c r="A51" s="23" t="str">
        <f t="shared" si="25"/>
        <v>CHE</v>
      </c>
      <c r="B51" s="47">
        <f t="shared" si="26"/>
        <v>45</v>
      </c>
      <c r="C51" s="47">
        <f t="shared" si="28"/>
        <v>1096</v>
      </c>
      <c r="D51" s="47">
        <f t="shared" si="29"/>
        <v>998</v>
      </c>
      <c r="E51" s="47">
        <f t="shared" si="30"/>
        <v>1</v>
      </c>
      <c r="F51" s="47">
        <f t="shared" ref="F51:F58" si="31">VLOOKUP($A51,$A$19:$J$24,6,FALSE)</f>
        <v>1</v>
      </c>
      <c r="G51" s="44">
        <f>B38</f>
        <v>286.36593542932621</v>
      </c>
      <c r="H51" s="47">
        <f t="shared" si="19"/>
        <v>0.77820100000000003</v>
      </c>
      <c r="I51" s="47">
        <f t="shared" si="20"/>
        <v>0.77820100000000003</v>
      </c>
      <c r="J51" s="47">
        <f t="shared" si="21"/>
        <v>0</v>
      </c>
      <c r="K51" s="36">
        <f t="shared" si="22"/>
        <v>1</v>
      </c>
      <c r="L51" s="36">
        <f t="shared" si="22"/>
        <v>0.3608443035013324</v>
      </c>
      <c r="M51" s="36">
        <f t="shared" si="22"/>
        <v>0.39080971865608355</v>
      </c>
      <c r="N51" s="36">
        <f t="shared" si="23"/>
        <v>0</v>
      </c>
      <c r="O51" s="36">
        <f t="shared" si="23"/>
        <v>0</v>
      </c>
      <c r="P51" s="36">
        <f t="shared" si="23"/>
        <v>0.93476047683545893</v>
      </c>
      <c r="Q51" s="36">
        <f t="shared" si="23"/>
        <v>0.98975281545712968</v>
      </c>
      <c r="R51" s="36">
        <f t="shared" si="23"/>
        <v>0.99380104128576163</v>
      </c>
      <c r="S51" s="36">
        <f t="shared" si="27"/>
        <v>1</v>
      </c>
      <c r="T51" s="36">
        <f t="shared" si="24"/>
        <v>0.66536651289499671</v>
      </c>
    </row>
    <row r="52" spans="1:20" x14ac:dyDescent="0.55000000000000004">
      <c r="A52" s="23" t="str">
        <f t="shared" si="25"/>
        <v>CHE</v>
      </c>
      <c r="B52" s="47">
        <f t="shared" si="26"/>
        <v>45</v>
      </c>
      <c r="C52" s="47">
        <f t="shared" si="28"/>
        <v>1096</v>
      </c>
      <c r="D52" s="47">
        <f t="shared" si="29"/>
        <v>998</v>
      </c>
      <c r="E52" s="47">
        <f t="shared" si="30"/>
        <v>1</v>
      </c>
      <c r="F52" s="47">
        <f t="shared" si="31"/>
        <v>1</v>
      </c>
      <c r="G52" s="47">
        <f t="shared" ref="G52:G59" si="32">VLOOKUP($A52,$A$19:$J$24,7,FALSE)</f>
        <v>302</v>
      </c>
      <c r="H52" s="44">
        <f>B39</f>
        <v>0.74894334119072414</v>
      </c>
      <c r="I52" s="47">
        <f t="shared" si="20"/>
        <v>0.77820100000000003</v>
      </c>
      <c r="J52" s="47">
        <f t="shared" si="21"/>
        <v>0</v>
      </c>
      <c r="K52" s="36">
        <f t="shared" si="22"/>
        <v>1</v>
      </c>
      <c r="L52" s="36">
        <f t="shared" si="22"/>
        <v>0.3608443035013324</v>
      </c>
      <c r="M52" s="36">
        <f t="shared" si="22"/>
        <v>0.39080971865608355</v>
      </c>
      <c r="N52" s="36">
        <f t="shared" si="23"/>
        <v>0</v>
      </c>
      <c r="O52" s="36">
        <f t="shared" si="23"/>
        <v>0</v>
      </c>
      <c r="P52" s="36">
        <f t="shared" si="23"/>
        <v>1</v>
      </c>
      <c r="Q52" s="36">
        <f t="shared" si="23"/>
        <v>0.77921304782300671</v>
      </c>
      <c r="R52" s="36">
        <f t="shared" si="23"/>
        <v>0.99380104128576163</v>
      </c>
      <c r="S52" s="36">
        <f t="shared" si="27"/>
        <v>1</v>
      </c>
      <c r="T52" s="36">
        <f t="shared" si="24"/>
        <v>0.63919917644684432</v>
      </c>
    </row>
    <row r="53" spans="1:20" x14ac:dyDescent="0.55000000000000004">
      <c r="A53" s="23" t="str">
        <f t="shared" si="25"/>
        <v>CHE</v>
      </c>
      <c r="B53" s="47">
        <f t="shared" si="26"/>
        <v>45</v>
      </c>
      <c r="C53" s="47">
        <f t="shared" si="28"/>
        <v>1096</v>
      </c>
      <c r="D53" s="47">
        <f t="shared" si="29"/>
        <v>998</v>
      </c>
      <c r="E53" s="47">
        <f t="shared" si="30"/>
        <v>1</v>
      </c>
      <c r="F53" s="47">
        <f t="shared" si="31"/>
        <v>1</v>
      </c>
      <c r="G53" s="47">
        <f t="shared" si="32"/>
        <v>302</v>
      </c>
      <c r="H53" s="47">
        <f t="shared" ref="H53:H60" si="33">VLOOKUP($A53,$A$19:$J$24,8,FALSE)</f>
        <v>0.77820100000000003</v>
      </c>
      <c r="I53" s="44">
        <f>B40</f>
        <v>0.74382704177578618</v>
      </c>
      <c r="J53" s="47">
        <f t="shared" si="21"/>
        <v>0</v>
      </c>
      <c r="K53" s="36">
        <f t="shared" si="22"/>
        <v>1</v>
      </c>
      <c r="L53" s="36">
        <f t="shared" si="22"/>
        <v>0.3608443035013324</v>
      </c>
      <c r="M53" s="36">
        <f t="shared" si="22"/>
        <v>0.39080971865608355</v>
      </c>
      <c r="N53" s="36">
        <f t="shared" si="23"/>
        <v>0</v>
      </c>
      <c r="O53" s="36">
        <f t="shared" si="23"/>
        <v>0</v>
      </c>
      <c r="P53" s="36">
        <f t="shared" si="23"/>
        <v>1</v>
      </c>
      <c r="Q53" s="36">
        <f t="shared" si="23"/>
        <v>0.98975281545712968</v>
      </c>
      <c r="R53" s="36">
        <f t="shared" si="23"/>
        <v>0.84416428013628275</v>
      </c>
      <c r="S53" s="36">
        <f t="shared" si="27"/>
        <v>1</v>
      </c>
      <c r="T53" s="36">
        <f t="shared" si="24"/>
        <v>0.64849734537579762</v>
      </c>
    </row>
    <row r="54" spans="1:20" x14ac:dyDescent="0.55000000000000004">
      <c r="A54" s="23" t="str">
        <f t="shared" si="25"/>
        <v>CHE</v>
      </c>
      <c r="B54" s="47">
        <f t="shared" si="26"/>
        <v>45</v>
      </c>
      <c r="C54" s="47">
        <f t="shared" si="28"/>
        <v>1096</v>
      </c>
      <c r="D54" s="47">
        <f t="shared" si="29"/>
        <v>998</v>
      </c>
      <c r="E54" s="47">
        <f t="shared" si="30"/>
        <v>1</v>
      </c>
      <c r="F54" s="47">
        <f t="shared" si="31"/>
        <v>1</v>
      </c>
      <c r="G54" s="47">
        <f t="shared" si="32"/>
        <v>302</v>
      </c>
      <c r="H54" s="47">
        <f t="shared" si="33"/>
        <v>0.77820100000000003</v>
      </c>
      <c r="I54" s="47">
        <f t="shared" ref="I54:I61" si="34">VLOOKUP($A54,$A$19:$J$24,9,FALSE)</f>
        <v>0.77820100000000003</v>
      </c>
      <c r="J54" s="44">
        <f>B41</f>
        <v>-15.182060334486801</v>
      </c>
      <c r="K54" s="36">
        <f t="shared" si="22"/>
        <v>1</v>
      </c>
      <c r="L54" s="36">
        <f t="shared" si="22"/>
        <v>0.3608443035013324</v>
      </c>
      <c r="M54" s="36">
        <f t="shared" si="22"/>
        <v>0.39080971865608355</v>
      </c>
      <c r="N54" s="36">
        <f t="shared" si="23"/>
        <v>0</v>
      </c>
      <c r="O54" s="36">
        <f t="shared" si="23"/>
        <v>0</v>
      </c>
      <c r="P54" s="36">
        <f t="shared" si="23"/>
        <v>1</v>
      </c>
      <c r="Q54" s="36">
        <f t="shared" si="23"/>
        <v>0.98975281545712968</v>
      </c>
      <c r="R54" s="36">
        <f t="shared" si="23"/>
        <v>0.99380104128576163</v>
      </c>
      <c r="S54" s="36">
        <f t="shared" si="27"/>
        <v>1.2307795022419179</v>
      </c>
      <c r="T54" s="36">
        <f t="shared" si="24"/>
        <v>0.68895940831784919</v>
      </c>
    </row>
    <row r="55" spans="1:20" x14ac:dyDescent="0.55000000000000004">
      <c r="A55" s="23" t="str">
        <f t="shared" si="25"/>
        <v>CHE</v>
      </c>
      <c r="B55" s="44">
        <f>D33</f>
        <v>51.807927070702206</v>
      </c>
      <c r="C55" s="47">
        <f t="shared" si="28"/>
        <v>1096</v>
      </c>
      <c r="D55" s="47">
        <f t="shared" si="29"/>
        <v>998</v>
      </c>
      <c r="E55" s="47">
        <f t="shared" si="30"/>
        <v>1</v>
      </c>
      <c r="F55" s="47">
        <f t="shared" si="31"/>
        <v>1</v>
      </c>
      <c r="G55" s="47">
        <f t="shared" si="32"/>
        <v>302</v>
      </c>
      <c r="H55" s="47">
        <f t="shared" si="33"/>
        <v>0.77820100000000003</v>
      </c>
      <c r="I55" s="47">
        <f t="shared" si="34"/>
        <v>0.77820100000000003</v>
      </c>
      <c r="J55" s="47">
        <f t="shared" ref="J55:J62" si="35">VLOOKUP($A55,$A$19:$J$24,10,FALSE)</f>
        <v>0</v>
      </c>
      <c r="K55" s="36">
        <f t="shared" si="22"/>
        <v>0.84744824723368795</v>
      </c>
      <c r="L55" s="36">
        <f t="shared" si="22"/>
        <v>0.3608443035013324</v>
      </c>
      <c r="M55" s="36">
        <f t="shared" si="22"/>
        <v>0.39080971865608355</v>
      </c>
      <c r="N55" s="36">
        <f t="shared" si="23"/>
        <v>0</v>
      </c>
      <c r="O55" s="36">
        <f t="shared" si="23"/>
        <v>0</v>
      </c>
      <c r="P55" s="36">
        <f t="shared" si="23"/>
        <v>1</v>
      </c>
      <c r="Q55" s="36">
        <f t="shared" si="23"/>
        <v>0.98975281545712968</v>
      </c>
      <c r="R55" s="36">
        <f t="shared" si="23"/>
        <v>0.99380104128576163</v>
      </c>
      <c r="S55" s="36">
        <f t="shared" si="27"/>
        <v>1</v>
      </c>
      <c r="T55" s="36">
        <f t="shared" si="24"/>
        <v>0.65387489447117852</v>
      </c>
    </row>
    <row r="56" spans="1:20" x14ac:dyDescent="0.55000000000000004">
      <c r="A56" s="23" t="str">
        <f t="shared" si="25"/>
        <v>CHE</v>
      </c>
      <c r="B56" s="47">
        <f t="shared" ref="B56:B63" si="36">VLOOKUP($A56,$A$19:$J$24,2,FALSE)</f>
        <v>45</v>
      </c>
      <c r="C56" s="44">
        <f>D34</f>
        <v>1114.2236700749327</v>
      </c>
      <c r="D56" s="47">
        <f t="shared" si="29"/>
        <v>998</v>
      </c>
      <c r="E56" s="47">
        <f t="shared" si="30"/>
        <v>1</v>
      </c>
      <c r="F56" s="47">
        <f t="shared" si="31"/>
        <v>1</v>
      </c>
      <c r="G56" s="47">
        <f t="shared" si="32"/>
        <v>302</v>
      </c>
      <c r="H56" s="47">
        <f t="shared" si="33"/>
        <v>0.77820100000000003</v>
      </c>
      <c r="I56" s="47">
        <f t="shared" si="34"/>
        <v>0.77820100000000003</v>
      </c>
      <c r="J56" s="47">
        <f t="shared" si="35"/>
        <v>0</v>
      </c>
      <c r="K56" s="36">
        <f t="shared" si="22"/>
        <v>1</v>
      </c>
      <c r="L56" s="36">
        <f t="shared" si="22"/>
        <v>0.34988445760895381</v>
      </c>
      <c r="M56" s="36">
        <f t="shared" si="22"/>
        <v>0.39080971865608355</v>
      </c>
      <c r="N56" s="36">
        <f t="shared" si="23"/>
        <v>0</v>
      </c>
      <c r="O56" s="36">
        <f t="shared" si="23"/>
        <v>0</v>
      </c>
      <c r="P56" s="36">
        <f t="shared" si="23"/>
        <v>1</v>
      </c>
      <c r="Q56" s="36">
        <f t="shared" si="23"/>
        <v>0.98975281545712968</v>
      </c>
      <c r="R56" s="36">
        <f t="shared" si="23"/>
        <v>0.99380104128576163</v>
      </c>
      <c r="S56" s="36">
        <f t="shared" si="27"/>
        <v>1</v>
      </c>
      <c r="T56" s="36">
        <f t="shared" si="24"/>
        <v>0.67008770823536934</v>
      </c>
    </row>
    <row r="57" spans="1:20" x14ac:dyDescent="0.55000000000000004">
      <c r="A57" s="23" t="str">
        <f t="shared" si="25"/>
        <v>CHE</v>
      </c>
      <c r="B57" s="47">
        <f t="shared" si="36"/>
        <v>45</v>
      </c>
      <c r="C57" s="47">
        <f t="shared" ref="C57:C63" si="37">VLOOKUP($A57,$A$19:$J$24,3,FALSE)</f>
        <v>1096</v>
      </c>
      <c r="D57" s="44">
        <f>D35</f>
        <v>1004.5184745914976</v>
      </c>
      <c r="E57" s="47">
        <f t="shared" si="30"/>
        <v>1</v>
      </c>
      <c r="F57" s="47">
        <f t="shared" si="31"/>
        <v>1</v>
      </c>
      <c r="G57" s="47">
        <f t="shared" si="32"/>
        <v>302</v>
      </c>
      <c r="H57" s="47">
        <f t="shared" si="33"/>
        <v>0.77820100000000003</v>
      </c>
      <c r="I57" s="47">
        <f t="shared" si="34"/>
        <v>0.77820100000000003</v>
      </c>
      <c r="J57" s="47">
        <f t="shared" si="35"/>
        <v>0</v>
      </c>
      <c r="K57" s="36">
        <f t="shared" si="22"/>
        <v>1</v>
      </c>
      <c r="L57" s="36">
        <f t="shared" si="22"/>
        <v>0.3608443035013324</v>
      </c>
      <c r="M57" s="36">
        <f t="shared" si="22"/>
        <v>0.38656391328746692</v>
      </c>
      <c r="N57" s="36">
        <f t="shared" si="23"/>
        <v>0</v>
      </c>
      <c r="O57" s="36">
        <f t="shared" si="23"/>
        <v>0</v>
      </c>
      <c r="P57" s="36">
        <f t="shared" si="23"/>
        <v>1</v>
      </c>
      <c r="Q57" s="36">
        <f t="shared" si="23"/>
        <v>0.98975281545712968</v>
      </c>
      <c r="R57" s="36">
        <f t="shared" si="23"/>
        <v>0.99380104128576163</v>
      </c>
      <c r="S57" s="36">
        <f t="shared" si="27"/>
        <v>1</v>
      </c>
      <c r="T57" s="36">
        <f t="shared" si="24"/>
        <v>0.67085649150144899</v>
      </c>
    </row>
    <row r="58" spans="1:20" x14ac:dyDescent="0.55000000000000004">
      <c r="A58" s="23" t="str">
        <f t="shared" si="25"/>
        <v>CHE</v>
      </c>
      <c r="B58" s="47">
        <f t="shared" si="36"/>
        <v>45</v>
      </c>
      <c r="C58" s="47">
        <f t="shared" si="37"/>
        <v>1096</v>
      </c>
      <c r="D58" s="47">
        <f t="shared" ref="D58:D63" si="38">VLOOKUP($A58,$A$19:$J$24,4,FALSE)</f>
        <v>998</v>
      </c>
      <c r="E58" s="44">
        <f>D36</f>
        <v>10.55289647175138</v>
      </c>
      <c r="F58" s="47">
        <f t="shared" si="31"/>
        <v>1</v>
      </c>
      <c r="G58" s="47">
        <f t="shared" si="32"/>
        <v>302</v>
      </c>
      <c r="H58" s="47">
        <f t="shared" si="33"/>
        <v>0.77820100000000003</v>
      </c>
      <c r="I58" s="47">
        <f t="shared" si="34"/>
        <v>0.77820100000000003</v>
      </c>
      <c r="J58" s="47">
        <f t="shared" si="35"/>
        <v>0</v>
      </c>
      <c r="K58" s="36">
        <f t="shared" si="22"/>
        <v>1</v>
      </c>
      <c r="L58" s="36">
        <f t="shared" si="22"/>
        <v>0.3608443035013324</v>
      </c>
      <c r="M58" s="36">
        <f t="shared" si="22"/>
        <v>0.39080971865608355</v>
      </c>
      <c r="N58" s="36">
        <f t="shared" si="23"/>
        <v>0.13792207198289677</v>
      </c>
      <c r="O58" s="36">
        <f t="shared" si="23"/>
        <v>0</v>
      </c>
      <c r="P58" s="36">
        <f t="shared" si="23"/>
        <v>1</v>
      </c>
      <c r="Q58" s="36">
        <f t="shared" si="23"/>
        <v>0.98975281545712968</v>
      </c>
      <c r="R58" s="36">
        <f t="shared" si="23"/>
        <v>0.99380104128576163</v>
      </c>
      <c r="S58" s="36">
        <f t="shared" si="27"/>
        <v>1</v>
      </c>
      <c r="T58" s="36">
        <f t="shared" si="24"/>
        <v>0.68397673535125059</v>
      </c>
    </row>
    <row r="59" spans="1:20" x14ac:dyDescent="0.55000000000000004">
      <c r="A59" s="23" t="str">
        <f t="shared" si="25"/>
        <v>CHE</v>
      </c>
      <c r="B59" s="47">
        <f t="shared" si="36"/>
        <v>45</v>
      </c>
      <c r="C59" s="47">
        <f t="shared" si="37"/>
        <v>1096</v>
      </c>
      <c r="D59" s="47">
        <f t="shared" si="38"/>
        <v>998</v>
      </c>
      <c r="E59" s="47">
        <f>VLOOKUP($A59,$A$19:$J$24,5,FALSE)</f>
        <v>1</v>
      </c>
      <c r="F59" s="44">
        <f>D37</f>
        <v>10.55289647175138</v>
      </c>
      <c r="G59" s="47">
        <f t="shared" si="32"/>
        <v>302</v>
      </c>
      <c r="H59" s="47">
        <f t="shared" si="33"/>
        <v>0.77820100000000003</v>
      </c>
      <c r="I59" s="47">
        <f t="shared" si="34"/>
        <v>0.77820100000000003</v>
      </c>
      <c r="J59" s="47">
        <f t="shared" si="35"/>
        <v>0</v>
      </c>
      <c r="K59" s="36">
        <f t="shared" si="22"/>
        <v>1</v>
      </c>
      <c r="L59" s="36">
        <f t="shared" si="22"/>
        <v>0.3608443035013324</v>
      </c>
      <c r="M59" s="36">
        <f t="shared" si="22"/>
        <v>0.39080971865608355</v>
      </c>
      <c r="N59" s="36">
        <f t="shared" si="23"/>
        <v>0</v>
      </c>
      <c r="O59" s="36">
        <f t="shared" si="23"/>
        <v>0.13792207198289677</v>
      </c>
      <c r="P59" s="36">
        <f t="shared" si="23"/>
        <v>1</v>
      </c>
      <c r="Q59" s="36">
        <f t="shared" si="23"/>
        <v>0.98975281545712968</v>
      </c>
      <c r="R59" s="36">
        <f t="shared" si="23"/>
        <v>0.99380104128576163</v>
      </c>
      <c r="S59" s="36">
        <f t="shared" si="27"/>
        <v>1</v>
      </c>
      <c r="T59" s="36">
        <f t="shared" si="24"/>
        <v>0.68397673535125059</v>
      </c>
    </row>
    <row r="60" spans="1:20" x14ac:dyDescent="0.55000000000000004">
      <c r="A60" s="23" t="str">
        <f t="shared" si="25"/>
        <v>CHE</v>
      </c>
      <c r="B60" s="47">
        <f t="shared" si="36"/>
        <v>45</v>
      </c>
      <c r="C60" s="47">
        <f t="shared" si="37"/>
        <v>1096</v>
      </c>
      <c r="D60" s="47">
        <f t="shared" si="38"/>
        <v>998</v>
      </c>
      <c r="E60" s="47">
        <f>VLOOKUP($A60,$A$19:$J$24,5,FALSE)</f>
        <v>1</v>
      </c>
      <c r="F60" s="47">
        <f>VLOOKUP($A60,$A$19:$J$24,6,FALSE)</f>
        <v>1</v>
      </c>
      <c r="G60" s="44">
        <f>D38</f>
        <v>317.63406457067379</v>
      </c>
      <c r="H60" s="47">
        <f t="shared" si="33"/>
        <v>0.77820100000000003</v>
      </c>
      <c r="I60" s="47">
        <f t="shared" si="34"/>
        <v>0.77820100000000003</v>
      </c>
      <c r="J60" s="47">
        <f t="shared" si="35"/>
        <v>0</v>
      </c>
      <c r="K60" s="36">
        <f t="shared" si="22"/>
        <v>1</v>
      </c>
      <c r="L60" s="36">
        <f t="shared" si="22"/>
        <v>0.3608443035013324</v>
      </c>
      <c r="M60" s="36">
        <f t="shared" si="22"/>
        <v>0.39080971865608355</v>
      </c>
      <c r="N60" s="36">
        <f t="shared" si="23"/>
        <v>0</v>
      </c>
      <c r="O60" s="36">
        <f t="shared" si="23"/>
        <v>0</v>
      </c>
      <c r="P60" s="36">
        <f t="shared" si="23"/>
        <v>1.0652395231645411</v>
      </c>
      <c r="Q60" s="36">
        <f t="shared" si="23"/>
        <v>0.98975281545712968</v>
      </c>
      <c r="R60" s="36">
        <f t="shared" si="23"/>
        <v>0.99380104128576163</v>
      </c>
      <c r="S60" s="36">
        <f t="shared" si="27"/>
        <v>1</v>
      </c>
      <c r="T60" s="36">
        <f t="shared" si="24"/>
        <v>0.67731879194804245</v>
      </c>
    </row>
    <row r="61" spans="1:20" x14ac:dyDescent="0.55000000000000004">
      <c r="A61" s="23" t="str">
        <f t="shared" si="25"/>
        <v>CHE</v>
      </c>
      <c r="B61" s="47">
        <f t="shared" si="36"/>
        <v>45</v>
      </c>
      <c r="C61" s="47">
        <f t="shared" si="37"/>
        <v>1096</v>
      </c>
      <c r="D61" s="47">
        <f t="shared" si="38"/>
        <v>998</v>
      </c>
      <c r="E61" s="47">
        <f>VLOOKUP($A61,$A$19:$J$24,5,FALSE)</f>
        <v>1</v>
      </c>
      <c r="F61" s="47">
        <f>VLOOKUP($A61,$A$19:$J$24,6,FALSE)</f>
        <v>1</v>
      </c>
      <c r="G61" s="47">
        <f>VLOOKUP($A61,$A$19:$J$24,7,FALSE)</f>
        <v>302</v>
      </c>
      <c r="H61" s="44">
        <f>D39</f>
        <v>0.80745865880927592</v>
      </c>
      <c r="I61" s="47">
        <f t="shared" si="34"/>
        <v>0.77820100000000003</v>
      </c>
      <c r="J61" s="47">
        <f t="shared" si="35"/>
        <v>0</v>
      </c>
      <c r="K61" s="36">
        <f t="shared" si="22"/>
        <v>1</v>
      </c>
      <c r="L61" s="36">
        <f t="shared" si="22"/>
        <v>0.3608443035013324</v>
      </c>
      <c r="M61" s="36">
        <f t="shared" si="22"/>
        <v>0.39080971865608355</v>
      </c>
      <c r="N61" s="36">
        <f t="shared" si="23"/>
        <v>0</v>
      </c>
      <c r="O61" s="36">
        <f t="shared" si="23"/>
        <v>0</v>
      </c>
      <c r="P61" s="36">
        <f t="shared" si="23"/>
        <v>1</v>
      </c>
      <c r="Q61" s="36">
        <f t="shared" si="23"/>
        <v>1.2002925830912525</v>
      </c>
      <c r="R61" s="36">
        <f t="shared" si="23"/>
        <v>0.99380104128576163</v>
      </c>
      <c r="S61" s="36">
        <f t="shared" si="27"/>
        <v>1</v>
      </c>
      <c r="T61" s="36">
        <f t="shared" si="24"/>
        <v>0.70348612839619484</v>
      </c>
    </row>
    <row r="62" spans="1:20" x14ac:dyDescent="0.55000000000000004">
      <c r="A62" s="23" t="str">
        <f t="shared" si="25"/>
        <v>CHE</v>
      </c>
      <c r="B62" s="47">
        <f t="shared" si="36"/>
        <v>45</v>
      </c>
      <c r="C62" s="47">
        <f t="shared" si="37"/>
        <v>1096</v>
      </c>
      <c r="D62" s="47">
        <f t="shared" si="38"/>
        <v>998</v>
      </c>
      <c r="E62" s="47">
        <f>VLOOKUP($A62,$A$19:$J$24,5,FALSE)</f>
        <v>1</v>
      </c>
      <c r="F62" s="47">
        <f>VLOOKUP($A62,$A$19:$J$24,6,FALSE)</f>
        <v>1</v>
      </c>
      <c r="G62" s="47">
        <f>VLOOKUP($A62,$A$19:$J$24,7,FALSE)</f>
        <v>302</v>
      </c>
      <c r="H62" s="47">
        <f>VLOOKUP($A62,$A$19:$J$24,8,FALSE)</f>
        <v>0.77820100000000003</v>
      </c>
      <c r="I62" s="44">
        <f>D40</f>
        <v>0.81257495822421388</v>
      </c>
      <c r="J62" s="47">
        <f t="shared" si="35"/>
        <v>0</v>
      </c>
      <c r="K62" s="36">
        <f t="shared" ref="K62:M63" si="39">(B$26-B62)/(B$26-B$25)</f>
        <v>1</v>
      </c>
      <c r="L62" s="36">
        <f t="shared" si="39"/>
        <v>0.3608443035013324</v>
      </c>
      <c r="M62" s="36">
        <f t="shared" si="39"/>
        <v>0.39080971865608355</v>
      </c>
      <c r="N62" s="36">
        <f t="shared" ref="N62:S63" si="40">(E62-E$25)/(E$26-E$25)</f>
        <v>0</v>
      </c>
      <c r="O62" s="36">
        <f t="shared" si="40"/>
        <v>0</v>
      </c>
      <c r="P62" s="36">
        <f t="shared" si="40"/>
        <v>1</v>
      </c>
      <c r="Q62" s="36">
        <f t="shared" si="40"/>
        <v>0.98975281545712968</v>
      </c>
      <c r="R62" s="36">
        <f t="shared" si="40"/>
        <v>1.1434378024352405</v>
      </c>
      <c r="S62" s="36">
        <f t="shared" si="27"/>
        <v>1</v>
      </c>
      <c r="T62" s="36">
        <f t="shared" si="24"/>
        <v>0.69418795946724154</v>
      </c>
    </row>
    <row r="63" spans="1:20" x14ac:dyDescent="0.55000000000000004">
      <c r="A63" s="23" t="str">
        <f t="shared" si="25"/>
        <v>CHE</v>
      </c>
      <c r="B63" s="47">
        <f t="shared" si="36"/>
        <v>45</v>
      </c>
      <c r="C63" s="47">
        <f t="shared" si="37"/>
        <v>1096</v>
      </c>
      <c r="D63" s="47">
        <f t="shared" si="38"/>
        <v>998</v>
      </c>
      <c r="E63" s="47">
        <f>VLOOKUP($A63,$A$19:$J$24,5,FALSE)</f>
        <v>1</v>
      </c>
      <c r="F63" s="47">
        <f>VLOOKUP($A63,$A$19:$J$24,6,FALSE)</f>
        <v>1</v>
      </c>
      <c r="G63" s="47">
        <f>VLOOKUP($A63,$A$19:$J$24,7,FALSE)</f>
        <v>302</v>
      </c>
      <c r="H63" s="47">
        <f>VLOOKUP($A63,$A$19:$J$24,8,FALSE)</f>
        <v>0.77820100000000003</v>
      </c>
      <c r="I63" s="47">
        <f>VLOOKUP($A63,$A$19:$J$24,9,FALSE)</f>
        <v>0.77820100000000003</v>
      </c>
      <c r="J63" s="44">
        <f>D41</f>
        <v>15.182060334486801</v>
      </c>
      <c r="K63" s="36">
        <f t="shared" si="39"/>
        <v>1</v>
      </c>
      <c r="L63" s="36">
        <f t="shared" si="39"/>
        <v>0.3608443035013324</v>
      </c>
      <c r="M63" s="36">
        <f t="shared" si="39"/>
        <v>0.39080971865608355</v>
      </c>
      <c r="N63" s="36">
        <f t="shared" si="40"/>
        <v>0</v>
      </c>
      <c r="O63" s="36">
        <f t="shared" si="40"/>
        <v>0</v>
      </c>
      <c r="P63" s="36">
        <f t="shared" si="40"/>
        <v>1</v>
      </c>
      <c r="Q63" s="36">
        <f t="shared" si="40"/>
        <v>0.98975281545712968</v>
      </c>
      <c r="R63" s="36">
        <f t="shared" si="40"/>
        <v>0.99380104128576163</v>
      </c>
      <c r="S63" s="36">
        <f t="shared" si="27"/>
        <v>0.76922049775808232</v>
      </c>
      <c r="T63" s="36">
        <f t="shared" si="24"/>
        <v>0.65372589652518998</v>
      </c>
    </row>
    <row r="64" spans="1:20" x14ac:dyDescent="0.55000000000000004">
      <c r="A64" s="23"/>
      <c r="B64" s="48"/>
      <c r="C64" s="48"/>
      <c r="D64" s="48"/>
      <c r="E64" s="48"/>
      <c r="F64" s="48"/>
      <c r="G64" s="48"/>
      <c r="H64" s="48"/>
      <c r="I64" s="48"/>
      <c r="J64" s="48"/>
      <c r="K64" s="38"/>
      <c r="L64" s="38"/>
      <c r="M64" s="38"/>
      <c r="N64" s="38"/>
      <c r="O64" s="38"/>
      <c r="P64" s="38"/>
      <c r="Q64" s="38"/>
      <c r="R64" s="38"/>
      <c r="S64" s="38"/>
      <c r="T64" s="38"/>
    </row>
  </sheetData>
  <mergeCells count="3">
    <mergeCell ref="B31:D31"/>
    <mergeCell ref="F31:H31"/>
    <mergeCell ref="J31:K31"/>
  </mergeCells>
  <conditionalFormatting sqref="K19:R24 T19:T24">
    <cfRule type="colorScale" priority="3">
      <colorScale>
        <cfvo type="min"/>
        <cfvo type="max"/>
        <color rgb="FFFFEF9C"/>
        <color rgb="FF63BE7B"/>
      </colorScale>
    </cfRule>
  </conditionalFormatting>
  <conditionalFormatting sqref="T19:T24">
    <cfRule type="colorScale" priority="2">
      <colorScale>
        <cfvo type="min"/>
        <cfvo type="max"/>
        <color rgb="FFFCFCFF"/>
        <color rgb="FFF8696B"/>
      </colorScale>
    </cfRule>
  </conditionalFormatting>
  <conditionalFormatting sqref="S19:S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8816-2F02-4F77-8FF5-BC1B56739F46}">
  <dimension ref="A1:U64"/>
  <sheetViews>
    <sheetView topLeftCell="A61" workbookViewId="0">
      <selection activeCell="B88" sqref="B88"/>
    </sheetView>
  </sheetViews>
  <sheetFormatPr defaultColWidth="9.15625" defaultRowHeight="14.4" x14ac:dyDescent="0.55000000000000004"/>
  <cols>
    <col min="1" max="1" width="20.578125" style="46" customWidth="1"/>
    <col min="2" max="2" width="19.26171875" style="46" customWidth="1"/>
    <col min="3" max="10" width="18.68359375" style="46" customWidth="1"/>
    <col min="11" max="12" width="9.15625" style="46"/>
    <col min="13" max="13" width="9.15625" style="46" customWidth="1"/>
    <col min="14" max="16384" width="9.15625" style="46"/>
  </cols>
  <sheetData>
    <row r="1" spans="1:21" ht="18.600000000000001" thickBot="1" x14ac:dyDescent="0.6">
      <c r="A1" s="6" t="s">
        <v>0</v>
      </c>
      <c r="B1" s="1" t="s">
        <v>1</v>
      </c>
      <c r="C1" s="2" t="s">
        <v>1</v>
      </c>
      <c r="D1" s="2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1</v>
      </c>
    </row>
    <row r="2" spans="1:21" ht="29.1" thickBot="1" x14ac:dyDescent="0.6">
      <c r="A2" s="4" t="s">
        <v>3</v>
      </c>
      <c r="B2" s="5" t="s">
        <v>4</v>
      </c>
      <c r="C2" s="5" t="s">
        <v>77</v>
      </c>
      <c r="D2" s="5" t="s">
        <v>5</v>
      </c>
      <c r="E2" s="5" t="s">
        <v>7</v>
      </c>
      <c r="F2" s="5" t="s">
        <v>6</v>
      </c>
      <c r="G2" s="5" t="s">
        <v>8</v>
      </c>
      <c r="H2" s="9" t="s">
        <v>16</v>
      </c>
      <c r="I2" s="9" t="s">
        <v>17</v>
      </c>
      <c r="J2" s="14" t="s">
        <v>9</v>
      </c>
    </row>
    <row r="3" spans="1:21" x14ac:dyDescent="0.55000000000000004">
      <c r="A3" s="7" t="s">
        <v>10</v>
      </c>
      <c r="B3" s="46">
        <f>Start!B6</f>
        <v>45</v>
      </c>
      <c r="C3" s="46">
        <f>Start!C6</f>
        <v>1696</v>
      </c>
      <c r="D3" s="46">
        <f>Start!D6</f>
        <v>1598</v>
      </c>
      <c r="E3" s="46">
        <f>Start!E6</f>
        <v>1</v>
      </c>
      <c r="F3" s="46">
        <f>Start!F6</f>
        <v>1</v>
      </c>
      <c r="G3" s="46">
        <f>Start!G6</f>
        <v>301</v>
      </c>
      <c r="H3" s="46">
        <f>Start!H6</f>
        <v>0.77962500000000001</v>
      </c>
      <c r="I3" s="46">
        <f>Start!I6</f>
        <v>0.77962500000000001</v>
      </c>
      <c r="J3" s="46">
        <f>Start!J6</f>
        <v>0</v>
      </c>
    </row>
    <row r="4" spans="1:21" x14ac:dyDescent="0.55000000000000004">
      <c r="A4" s="8" t="s">
        <v>11</v>
      </c>
      <c r="B4" s="46">
        <f>Start!B7</f>
        <v>89.626999999999995</v>
      </c>
      <c r="C4" s="46">
        <f>Start!C7</f>
        <v>33.232999999999997</v>
      </c>
      <c r="D4" s="46">
        <f>Start!D7</f>
        <v>86.683000000000007</v>
      </c>
      <c r="E4" s="46">
        <f>Start!E7</f>
        <v>62.359000000000002</v>
      </c>
      <c r="F4" s="46">
        <f>Start!F7</f>
        <v>62.359000000000002</v>
      </c>
      <c r="G4" s="46">
        <f>Start!G7</f>
        <v>62.359000000000002</v>
      </c>
      <c r="H4" s="46">
        <f>Start!H7</f>
        <v>0.64894299999999905</v>
      </c>
      <c r="I4" s="46">
        <f>Start!I7</f>
        <v>0.56833</v>
      </c>
      <c r="J4" s="46">
        <f>Start!J7</f>
        <v>33.823</v>
      </c>
    </row>
    <row r="5" spans="1:21" x14ac:dyDescent="0.55000000000000004">
      <c r="A5" s="8" t="s">
        <v>12</v>
      </c>
      <c r="B5" s="46">
        <f>Start!B8</f>
        <v>64.340999999999994</v>
      </c>
      <c r="C5" s="46">
        <f>Start!C8</f>
        <v>71.978999999999999</v>
      </c>
      <c r="D5" s="46">
        <f>Start!D8</f>
        <v>70.981999999999999</v>
      </c>
      <c r="E5" s="46">
        <f>Start!E8</f>
        <v>70.263000000000005</v>
      </c>
      <c r="F5" s="46">
        <f>Start!F8</f>
        <v>70.263000000000005</v>
      </c>
      <c r="G5" s="46">
        <f>Start!G8</f>
        <v>97.813999999999993</v>
      </c>
      <c r="H5" s="46">
        <f>Start!H8</f>
        <v>0.64066000000000001</v>
      </c>
      <c r="I5" s="46">
        <f>Start!I8</f>
        <v>0.54990899999999898</v>
      </c>
      <c r="J5" s="46">
        <f>Start!J8</f>
        <v>65.786000000000001</v>
      </c>
    </row>
    <row r="6" spans="1:21" x14ac:dyDescent="0.55000000000000004">
      <c r="A6" s="8" t="s">
        <v>13</v>
      </c>
      <c r="B6" s="46">
        <f>Start!B9</f>
        <v>45</v>
      </c>
      <c r="C6" s="46">
        <f>Start!C9</f>
        <v>1096</v>
      </c>
      <c r="D6" s="46">
        <f>Start!D9</f>
        <v>998</v>
      </c>
      <c r="E6" s="46">
        <f>Start!E9</f>
        <v>1</v>
      </c>
      <c r="F6" s="46">
        <f>Start!F9</f>
        <v>1</v>
      </c>
      <c r="G6" s="46">
        <f>Start!G9</f>
        <v>302</v>
      </c>
      <c r="H6" s="46">
        <f>Start!H9</f>
        <v>0.77820100000000003</v>
      </c>
      <c r="I6" s="46">
        <f>Start!I9</f>
        <v>0.77820100000000003</v>
      </c>
      <c r="J6" s="46">
        <f>Start!J9</f>
        <v>0</v>
      </c>
    </row>
    <row r="7" spans="1:21" x14ac:dyDescent="0.55000000000000004">
      <c r="A7" s="8" t="s">
        <v>14</v>
      </c>
      <c r="B7" s="46">
        <f>Start!B10</f>
        <v>59.045000000000002</v>
      </c>
      <c r="C7" s="46">
        <f>Start!C10</f>
        <v>50.542999999999999</v>
      </c>
      <c r="D7" s="46">
        <f>Start!D10</f>
        <v>62.725999999999999</v>
      </c>
      <c r="E7" s="46">
        <f>Start!E10</f>
        <v>52.963000000000001</v>
      </c>
      <c r="F7" s="46">
        <f>Start!F10</f>
        <v>53.814</v>
      </c>
      <c r="G7" s="46">
        <f>Start!G10</f>
        <v>106.777</v>
      </c>
      <c r="H7" s="46">
        <f>Start!H10</f>
        <v>0.659743999999999</v>
      </c>
      <c r="I7" s="46">
        <f>Start!I10</f>
        <v>0.58938599999999997</v>
      </c>
      <c r="J7" s="46">
        <f>Start!J10</f>
        <v>45.222999999999999</v>
      </c>
    </row>
    <row r="8" spans="1:21" x14ac:dyDescent="0.55000000000000004">
      <c r="A8" s="8" t="s">
        <v>15</v>
      </c>
      <c r="B8" s="46">
        <f>Start!B11</f>
        <v>47.152000000000001</v>
      </c>
      <c r="C8" s="46">
        <f>Start!C11</f>
        <v>70.900999999999996</v>
      </c>
      <c r="D8" s="46">
        <f>Start!D11</f>
        <v>69.042000000000002</v>
      </c>
      <c r="E8" s="46">
        <f>Start!E11</f>
        <v>47.768999999999998</v>
      </c>
      <c r="F8" s="46">
        <f>Start!F11</f>
        <v>33.933</v>
      </c>
      <c r="G8" s="46">
        <f>Start!G11</f>
        <v>128.345</v>
      </c>
      <c r="H8" s="46">
        <f>Start!H11</f>
        <v>0.65783999999999898</v>
      </c>
      <c r="I8" s="46">
        <f>Start!I11</f>
        <v>0.58242799999999995</v>
      </c>
      <c r="J8" s="46">
        <f>Start!J11</f>
        <v>59.862000000000002</v>
      </c>
    </row>
    <row r="10" spans="1:21" ht="14.7" thickBot="1" x14ac:dyDescent="0.6"/>
    <row r="11" spans="1:21" ht="29.1" thickBot="1" x14ac:dyDescent="0.6">
      <c r="A11" s="42" t="s">
        <v>18</v>
      </c>
      <c r="B11" s="15" t="s">
        <v>4</v>
      </c>
      <c r="C11" s="5" t="s">
        <v>77</v>
      </c>
      <c r="D11" s="15" t="s">
        <v>5</v>
      </c>
      <c r="E11" s="15" t="s">
        <v>7</v>
      </c>
      <c r="F11" s="15" t="s">
        <v>6</v>
      </c>
      <c r="G11" s="15" t="s">
        <v>8</v>
      </c>
      <c r="H11" s="16" t="s">
        <v>16</v>
      </c>
      <c r="I11" s="16" t="s">
        <v>17</v>
      </c>
      <c r="J11" s="17" t="s">
        <v>9</v>
      </c>
    </row>
    <row r="12" spans="1:21" x14ac:dyDescent="0.55000000000000004">
      <c r="A12" s="11" t="s">
        <v>19</v>
      </c>
      <c r="B12" s="46">
        <f t="shared" ref="B12:J12" si="0">MIN(B3:B8)</f>
        <v>45</v>
      </c>
      <c r="C12" s="46">
        <f t="shared" si="0"/>
        <v>33.232999999999997</v>
      </c>
      <c r="D12" s="46">
        <f t="shared" si="0"/>
        <v>62.725999999999999</v>
      </c>
      <c r="E12" s="46">
        <f t="shared" si="0"/>
        <v>1</v>
      </c>
      <c r="F12" s="46">
        <f t="shared" si="0"/>
        <v>1</v>
      </c>
      <c r="G12" s="46">
        <f t="shared" si="0"/>
        <v>62.359000000000002</v>
      </c>
      <c r="H12" s="46">
        <f t="shared" si="0"/>
        <v>0.64066000000000001</v>
      </c>
      <c r="I12" s="46">
        <f t="shared" si="0"/>
        <v>0.54990899999999898</v>
      </c>
      <c r="J12" s="46">
        <f t="shared" si="0"/>
        <v>0</v>
      </c>
    </row>
    <row r="13" spans="1:21" ht="14.7" thickBot="1" x14ac:dyDescent="0.6">
      <c r="A13" s="12" t="s">
        <v>20</v>
      </c>
      <c r="B13" s="46">
        <f t="shared" ref="B13:J13" si="1">MAX(B3:B8)</f>
        <v>89.626999999999995</v>
      </c>
      <c r="C13" s="46">
        <f t="shared" si="1"/>
        <v>1696</v>
      </c>
      <c r="D13" s="46">
        <f t="shared" si="1"/>
        <v>1598</v>
      </c>
      <c r="E13" s="46">
        <f t="shared" si="1"/>
        <v>70.263000000000005</v>
      </c>
      <c r="F13" s="46">
        <f t="shared" si="1"/>
        <v>70.263000000000005</v>
      </c>
      <c r="G13" s="46">
        <f t="shared" si="1"/>
        <v>302</v>
      </c>
      <c r="H13" s="46">
        <f t="shared" si="1"/>
        <v>0.77962500000000001</v>
      </c>
      <c r="I13" s="46">
        <f t="shared" si="1"/>
        <v>0.77962500000000001</v>
      </c>
      <c r="J13" s="46">
        <f t="shared" si="1"/>
        <v>65.786000000000001</v>
      </c>
    </row>
    <row r="14" spans="1:21" ht="14.7" thickBot="1" x14ac:dyDescent="0.6"/>
    <row r="15" spans="1:21" x14ac:dyDescent="0.55000000000000004">
      <c r="K15" s="19" t="s">
        <v>35</v>
      </c>
      <c r="L15" s="20" t="s">
        <v>36</v>
      </c>
      <c r="M15" s="20" t="s">
        <v>37</v>
      </c>
      <c r="N15" s="20" t="s">
        <v>38</v>
      </c>
      <c r="O15" s="20" t="s">
        <v>39</v>
      </c>
      <c r="P15" s="20" t="s">
        <v>40</v>
      </c>
      <c r="Q15" s="20" t="s">
        <v>41</v>
      </c>
      <c r="R15" s="20" t="s">
        <v>42</v>
      </c>
      <c r="S15" s="20" t="s">
        <v>53</v>
      </c>
      <c r="T15" s="21"/>
      <c r="U15" s="23"/>
    </row>
    <row r="16" spans="1:21" ht="14.7" thickBot="1" x14ac:dyDescent="0.6">
      <c r="K16" s="22">
        <v>0.12396694214876033</v>
      </c>
      <c r="L16" s="23">
        <v>0.12396694214876033</v>
      </c>
      <c r="M16" s="23">
        <v>0.12396694214876033</v>
      </c>
      <c r="N16" s="23">
        <v>9.9173553719008267E-2</v>
      </c>
      <c r="O16" s="23">
        <v>9.9173553719008267E-2</v>
      </c>
      <c r="P16" s="23">
        <v>9.9173553719008267E-2</v>
      </c>
      <c r="Q16" s="23">
        <v>8.2644628099173556E-2</v>
      </c>
      <c r="R16" s="23">
        <v>8.2644628099173556E-2</v>
      </c>
      <c r="S16" s="23">
        <v>0.16528925619834711</v>
      </c>
      <c r="T16" s="24"/>
      <c r="U16" s="23"/>
    </row>
    <row r="17" spans="1:21" ht="18.600000000000001" thickBot="1" x14ac:dyDescent="0.6">
      <c r="A17" s="6" t="s">
        <v>0</v>
      </c>
      <c r="B17" s="1" t="s">
        <v>1</v>
      </c>
      <c r="C17" s="2" t="s">
        <v>1</v>
      </c>
      <c r="D17" s="2" t="s">
        <v>1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18" t="s">
        <v>1</v>
      </c>
      <c r="K17" s="22" t="s">
        <v>27</v>
      </c>
      <c r="L17" s="23" t="s">
        <v>28</v>
      </c>
      <c r="M17" s="23" t="s">
        <v>29</v>
      </c>
      <c r="N17" s="23" t="s">
        <v>30</v>
      </c>
      <c r="O17" s="23" t="s">
        <v>31</v>
      </c>
      <c r="P17" s="23" t="s">
        <v>32</v>
      </c>
      <c r="Q17" s="23" t="s">
        <v>33</v>
      </c>
      <c r="R17" s="23" t="s">
        <v>34</v>
      </c>
      <c r="S17" s="23" t="s">
        <v>52</v>
      </c>
      <c r="T17" s="24" t="s">
        <v>54</v>
      </c>
      <c r="U17" s="23"/>
    </row>
    <row r="18" spans="1:21" ht="29.1" thickBot="1" x14ac:dyDescent="0.6">
      <c r="A18" s="4" t="s">
        <v>3</v>
      </c>
      <c r="B18" s="5" t="s">
        <v>4</v>
      </c>
      <c r="C18" s="5" t="s">
        <v>77</v>
      </c>
      <c r="D18" s="5" t="s">
        <v>5</v>
      </c>
      <c r="E18" s="5" t="s">
        <v>7</v>
      </c>
      <c r="F18" s="5" t="s">
        <v>6</v>
      </c>
      <c r="G18" s="5" t="s">
        <v>8</v>
      </c>
      <c r="H18" s="9" t="s">
        <v>16</v>
      </c>
      <c r="I18" s="9" t="s">
        <v>17</v>
      </c>
      <c r="J18" s="9" t="s">
        <v>9</v>
      </c>
      <c r="K18" s="25" t="s">
        <v>43</v>
      </c>
      <c r="L18" s="26" t="s">
        <v>44</v>
      </c>
      <c r="M18" s="26" t="s">
        <v>45</v>
      </c>
      <c r="N18" s="26" t="s">
        <v>46</v>
      </c>
      <c r="O18" s="26" t="s">
        <v>47</v>
      </c>
      <c r="P18" s="26" t="s">
        <v>48</v>
      </c>
      <c r="Q18" s="26" t="s">
        <v>49</v>
      </c>
      <c r="R18" s="26" t="s">
        <v>50</v>
      </c>
      <c r="S18" s="26" t="s">
        <v>51</v>
      </c>
      <c r="T18" s="27" t="s">
        <v>55</v>
      </c>
      <c r="U18" s="30" t="s">
        <v>57</v>
      </c>
    </row>
    <row r="19" spans="1:21" x14ac:dyDescent="0.55000000000000004">
      <c r="A19" s="7" t="s">
        <v>10</v>
      </c>
      <c r="B19" s="13">
        <f>B3</f>
        <v>45</v>
      </c>
      <c r="C19" s="13">
        <f t="shared" ref="C19:J19" si="2">C3</f>
        <v>1696</v>
      </c>
      <c r="D19" s="13">
        <f t="shared" si="2"/>
        <v>1598</v>
      </c>
      <c r="E19" s="13">
        <f t="shared" si="2"/>
        <v>1</v>
      </c>
      <c r="F19" s="13">
        <f t="shared" si="2"/>
        <v>1</v>
      </c>
      <c r="G19" s="13">
        <f t="shared" si="2"/>
        <v>301</v>
      </c>
      <c r="H19" s="13">
        <f t="shared" si="2"/>
        <v>0.77962500000000001</v>
      </c>
      <c r="I19" s="13">
        <f t="shared" si="2"/>
        <v>0.77962500000000001</v>
      </c>
      <c r="J19" s="13">
        <f t="shared" si="2"/>
        <v>0</v>
      </c>
      <c r="K19" s="13">
        <f>(B$26-B19)/(B$26-B$25)</f>
        <v>1</v>
      </c>
      <c r="L19" s="13">
        <f t="shared" ref="L19:M24" si="3">(C$26-C19)/(C$26-C$25)</f>
        <v>0</v>
      </c>
      <c r="M19" s="13">
        <f t="shared" si="3"/>
        <v>0</v>
      </c>
      <c r="N19" s="13">
        <f>(E19-E$25)/(E$26-E$25)</f>
        <v>0</v>
      </c>
      <c r="O19" s="13">
        <f t="shared" ref="O19:S24" si="4">(F19-F$25)/(F$26-F$25)</f>
        <v>0</v>
      </c>
      <c r="P19" s="13">
        <f t="shared" si="4"/>
        <v>0.99582709135748892</v>
      </c>
      <c r="Q19" s="13">
        <f t="shared" si="4"/>
        <v>1</v>
      </c>
      <c r="R19" s="13">
        <f t="shared" si="4"/>
        <v>1</v>
      </c>
      <c r="S19" s="13">
        <f>(J$26-J19)/(J$26-J$25)</f>
        <v>1</v>
      </c>
      <c r="T19" s="13">
        <f>SUMPRODUCT(K$16:S$16,K19:S19)</f>
        <v>0.55330516608504032</v>
      </c>
      <c r="U19" s="13">
        <f>MAX($T$19:$T$26)-T19</f>
        <v>9.2234907466944405E-2</v>
      </c>
    </row>
    <row r="20" spans="1:21" x14ac:dyDescent="0.55000000000000004">
      <c r="A20" s="8" t="s">
        <v>11</v>
      </c>
      <c r="B20" s="13">
        <f t="shared" ref="B20:J24" si="5">B4</f>
        <v>89.626999999999995</v>
      </c>
      <c r="C20" s="13">
        <f t="shared" si="5"/>
        <v>33.232999999999997</v>
      </c>
      <c r="D20" s="13">
        <f t="shared" si="5"/>
        <v>86.683000000000007</v>
      </c>
      <c r="E20" s="13">
        <f t="shared" si="5"/>
        <v>62.359000000000002</v>
      </c>
      <c r="F20" s="13">
        <f t="shared" si="5"/>
        <v>62.359000000000002</v>
      </c>
      <c r="G20" s="13">
        <f t="shared" si="5"/>
        <v>62.359000000000002</v>
      </c>
      <c r="H20" s="13">
        <f t="shared" si="5"/>
        <v>0.64894299999999905</v>
      </c>
      <c r="I20" s="13">
        <f t="shared" si="5"/>
        <v>0.56833</v>
      </c>
      <c r="J20" s="13">
        <f t="shared" si="5"/>
        <v>33.823</v>
      </c>
      <c r="K20" s="13">
        <f t="shared" ref="K20:K24" si="6">(B$26-B20)/(B$26-B$25)</f>
        <v>0</v>
      </c>
      <c r="L20" s="13">
        <f t="shared" si="3"/>
        <v>1</v>
      </c>
      <c r="M20" s="13">
        <f t="shared" si="3"/>
        <v>0.98439561928359376</v>
      </c>
      <c r="N20" s="13">
        <f t="shared" ref="N20:N24" si="7">(E20-E$25)/(E$26-E$25)</f>
        <v>0.88588423833792929</v>
      </c>
      <c r="O20" s="13">
        <f t="shared" si="4"/>
        <v>0.88588423833792929</v>
      </c>
      <c r="P20" s="13">
        <f t="shared" si="4"/>
        <v>0</v>
      </c>
      <c r="Q20" s="13">
        <f t="shared" si="4"/>
        <v>5.9604936494793946E-2</v>
      </c>
      <c r="R20" s="13">
        <f t="shared" si="4"/>
        <v>8.0190321962775507E-2</v>
      </c>
      <c r="S20" s="13">
        <f t="shared" ref="S20:S24" si="8">(J$26-J20)/(J$26-J$25)</f>
        <v>0.48586325357978905</v>
      </c>
      <c r="T20" s="13">
        <f t="shared" ref="T20:T24" si="9">SUMPRODUCT(K$16:S$16,K20:S20)</f>
        <v>0.51357333607880729</v>
      </c>
      <c r="U20" s="13">
        <f t="shared" ref="U20:U24" si="10">MAX($T$19:$T$26)-T20</f>
        <v>0.13196673747317744</v>
      </c>
    </row>
    <row r="21" spans="1:21" x14ac:dyDescent="0.55000000000000004">
      <c r="A21" s="86" t="s">
        <v>12</v>
      </c>
      <c r="B21" s="87">
        <f t="shared" si="5"/>
        <v>64.340999999999994</v>
      </c>
      <c r="C21" s="87">
        <f t="shared" si="5"/>
        <v>71.978999999999999</v>
      </c>
      <c r="D21" s="87">
        <f t="shared" si="5"/>
        <v>70.981999999999999</v>
      </c>
      <c r="E21" s="87">
        <f t="shared" si="5"/>
        <v>70.263000000000005</v>
      </c>
      <c r="F21" s="87">
        <f t="shared" si="5"/>
        <v>70.263000000000005</v>
      </c>
      <c r="G21" s="87">
        <f t="shared" si="5"/>
        <v>97.813999999999993</v>
      </c>
      <c r="H21" s="87">
        <f t="shared" si="5"/>
        <v>0.64066000000000001</v>
      </c>
      <c r="I21" s="87">
        <f t="shared" si="5"/>
        <v>0.54990899999999898</v>
      </c>
      <c r="J21" s="87">
        <f t="shared" si="5"/>
        <v>65.786000000000001</v>
      </c>
      <c r="K21" s="13">
        <f t="shared" si="6"/>
        <v>0.56660765904049126</v>
      </c>
      <c r="L21" s="13">
        <f t="shared" si="3"/>
        <v>0.97669787769422889</v>
      </c>
      <c r="M21" s="13">
        <f t="shared" si="3"/>
        <v>0.99462245827129236</v>
      </c>
      <c r="N21" s="13">
        <f t="shared" si="7"/>
        <v>1</v>
      </c>
      <c r="O21" s="13">
        <f t="shared" si="4"/>
        <v>1</v>
      </c>
      <c r="P21" s="13">
        <f t="shared" si="4"/>
        <v>0.14795047592023064</v>
      </c>
      <c r="Q21" s="13">
        <f t="shared" si="4"/>
        <v>0</v>
      </c>
      <c r="R21" s="13">
        <f t="shared" si="4"/>
        <v>0</v>
      </c>
      <c r="S21" s="13">
        <f t="shared" si="8"/>
        <v>0</v>
      </c>
      <c r="T21" s="13">
        <f t="shared" si="9"/>
        <v>0.52763905484407403</v>
      </c>
      <c r="U21" s="13">
        <f t="shared" si="10"/>
        <v>0.1179010187079107</v>
      </c>
    </row>
    <row r="22" spans="1:21" x14ac:dyDescent="0.55000000000000004">
      <c r="A22" s="49" t="s">
        <v>13</v>
      </c>
      <c r="B22" s="45">
        <f t="shared" si="5"/>
        <v>45</v>
      </c>
      <c r="C22" s="45">
        <f t="shared" si="5"/>
        <v>1096</v>
      </c>
      <c r="D22" s="45">
        <f t="shared" si="5"/>
        <v>998</v>
      </c>
      <c r="E22" s="45">
        <f t="shared" si="5"/>
        <v>1</v>
      </c>
      <c r="F22" s="45">
        <f t="shared" si="5"/>
        <v>1</v>
      </c>
      <c r="G22" s="45">
        <f t="shared" si="5"/>
        <v>302</v>
      </c>
      <c r="H22" s="45">
        <f t="shared" si="5"/>
        <v>0.77820100000000003</v>
      </c>
      <c r="I22" s="45">
        <f t="shared" si="5"/>
        <v>0.77820100000000003</v>
      </c>
      <c r="J22" s="45">
        <f t="shared" si="5"/>
        <v>0</v>
      </c>
      <c r="K22" s="13">
        <f t="shared" si="6"/>
        <v>1</v>
      </c>
      <c r="L22" s="13">
        <f t="shared" si="3"/>
        <v>0.3608443035013324</v>
      </c>
      <c r="M22" s="13">
        <f t="shared" si="3"/>
        <v>0.39080971865608355</v>
      </c>
      <c r="N22" s="13">
        <f t="shared" si="7"/>
        <v>0</v>
      </c>
      <c r="O22" s="13">
        <f t="shared" si="4"/>
        <v>0</v>
      </c>
      <c r="P22" s="13">
        <f t="shared" si="4"/>
        <v>1</v>
      </c>
      <c r="Q22" s="13">
        <f t="shared" si="4"/>
        <v>0.98975281545712968</v>
      </c>
      <c r="R22" s="13">
        <f t="shared" si="4"/>
        <v>0.99380104128576163</v>
      </c>
      <c r="S22" s="13">
        <f t="shared" si="8"/>
        <v>1</v>
      </c>
      <c r="T22" s="13">
        <f t="shared" si="9"/>
        <v>0.64554007355198473</v>
      </c>
      <c r="U22" s="13">
        <f t="shared" si="10"/>
        <v>0</v>
      </c>
    </row>
    <row r="23" spans="1:21" x14ac:dyDescent="0.55000000000000004">
      <c r="A23" s="8" t="s">
        <v>14</v>
      </c>
      <c r="B23" s="13">
        <f t="shared" si="5"/>
        <v>59.045000000000002</v>
      </c>
      <c r="C23" s="13">
        <f t="shared" si="5"/>
        <v>50.542999999999999</v>
      </c>
      <c r="D23" s="13">
        <f t="shared" si="5"/>
        <v>62.725999999999999</v>
      </c>
      <c r="E23" s="13">
        <f t="shared" si="5"/>
        <v>52.963000000000001</v>
      </c>
      <c r="F23" s="13">
        <f t="shared" si="5"/>
        <v>53.814</v>
      </c>
      <c r="G23" s="13">
        <f t="shared" si="5"/>
        <v>106.777</v>
      </c>
      <c r="H23" s="13">
        <f t="shared" si="5"/>
        <v>0.659743999999999</v>
      </c>
      <c r="I23" s="13">
        <f t="shared" si="5"/>
        <v>0.58938599999999997</v>
      </c>
      <c r="J23" s="13">
        <f t="shared" si="5"/>
        <v>45.222999999999999</v>
      </c>
      <c r="K23" s="13">
        <f t="shared" si="6"/>
        <v>0.68528021153113583</v>
      </c>
      <c r="L23" s="13">
        <f t="shared" si="3"/>
        <v>0.98958964184398657</v>
      </c>
      <c r="M23" s="13">
        <f t="shared" si="3"/>
        <v>1</v>
      </c>
      <c r="N23" s="13">
        <f t="shared" si="7"/>
        <v>0.75022739413539696</v>
      </c>
      <c r="O23" s="13">
        <f t="shared" si="4"/>
        <v>0.76251389630827415</v>
      </c>
      <c r="P23" s="13">
        <f t="shared" si="4"/>
        <v>0.18535225608305758</v>
      </c>
      <c r="Q23" s="13">
        <f t="shared" si="4"/>
        <v>0.13732954341020392</v>
      </c>
      <c r="R23" s="13">
        <f t="shared" si="4"/>
        <v>0.17185132946769405</v>
      </c>
      <c r="S23" s="13">
        <f t="shared" si="8"/>
        <v>0.31257410391268664</v>
      </c>
      <c r="T23" s="13">
        <f t="shared" si="9"/>
        <v>0.57721868732215098</v>
      </c>
      <c r="U23" s="13">
        <f t="shared" si="10"/>
        <v>6.8321386229833747E-2</v>
      </c>
    </row>
    <row r="24" spans="1:21" x14ac:dyDescent="0.55000000000000004">
      <c r="A24" s="8" t="s">
        <v>15</v>
      </c>
      <c r="B24" s="13">
        <f t="shared" si="5"/>
        <v>47.152000000000001</v>
      </c>
      <c r="C24" s="13">
        <f t="shared" si="5"/>
        <v>70.900999999999996</v>
      </c>
      <c r="D24" s="13">
        <f t="shared" si="5"/>
        <v>69.042000000000002</v>
      </c>
      <c r="E24" s="13">
        <f t="shared" si="5"/>
        <v>47.768999999999998</v>
      </c>
      <c r="F24" s="13">
        <f t="shared" si="5"/>
        <v>33.933</v>
      </c>
      <c r="G24" s="13">
        <f t="shared" si="5"/>
        <v>128.345</v>
      </c>
      <c r="H24" s="13">
        <f t="shared" si="5"/>
        <v>0.65783999999999898</v>
      </c>
      <c r="I24" s="13">
        <f t="shared" si="5"/>
        <v>0.58242799999999995</v>
      </c>
      <c r="J24" s="13">
        <f t="shared" si="5"/>
        <v>59.862000000000002</v>
      </c>
      <c r="K24" s="13">
        <f t="shared" si="6"/>
        <v>0.95177807157102201</v>
      </c>
      <c r="L24" s="13">
        <f t="shared" si="3"/>
        <v>0.97734619462618633</v>
      </c>
      <c r="M24" s="13">
        <f t="shared" si="3"/>
        <v>0.99588607636161375</v>
      </c>
      <c r="N24" s="13">
        <f t="shared" si="7"/>
        <v>0.67523786148448661</v>
      </c>
      <c r="O24" s="13">
        <f t="shared" si="4"/>
        <v>0.4754775276843336</v>
      </c>
      <c r="P24" s="13">
        <f t="shared" si="4"/>
        <v>0.27535354968473674</v>
      </c>
      <c r="Q24" s="13">
        <f t="shared" si="4"/>
        <v>0.12362825171805111</v>
      </c>
      <c r="R24" s="13">
        <f t="shared" si="4"/>
        <v>0.14156175451427336</v>
      </c>
      <c r="S24" s="13">
        <f t="shared" si="8"/>
        <v>9.0049554616483743E-2</v>
      </c>
      <c r="T24" s="13">
        <f t="shared" si="9"/>
        <v>0.54083366577915648</v>
      </c>
      <c r="U24" s="13">
        <f t="shared" si="10"/>
        <v>0.10470640777282825</v>
      </c>
    </row>
    <row r="25" spans="1:21" x14ac:dyDescent="0.55000000000000004">
      <c r="A25" s="11" t="s">
        <v>19</v>
      </c>
      <c r="B25" s="13">
        <f>B12</f>
        <v>45</v>
      </c>
      <c r="C25" s="13">
        <f t="shared" ref="C25:J26" si="11">C12</f>
        <v>33.232999999999997</v>
      </c>
      <c r="D25" s="13">
        <f t="shared" si="11"/>
        <v>62.725999999999999</v>
      </c>
      <c r="E25" s="13">
        <f t="shared" si="11"/>
        <v>1</v>
      </c>
      <c r="F25" s="13">
        <f t="shared" si="11"/>
        <v>1</v>
      </c>
      <c r="G25" s="13">
        <f t="shared" si="11"/>
        <v>62.359000000000002</v>
      </c>
      <c r="H25" s="13">
        <f t="shared" si="11"/>
        <v>0.64066000000000001</v>
      </c>
      <c r="I25" s="13">
        <f t="shared" si="11"/>
        <v>0.54990899999999898</v>
      </c>
      <c r="J25" s="13">
        <f t="shared" si="11"/>
        <v>0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ht="14.7" thickBot="1" x14ac:dyDescent="0.6">
      <c r="A26" s="12" t="s">
        <v>20</v>
      </c>
      <c r="B26" s="13">
        <f>B13</f>
        <v>89.626999999999995</v>
      </c>
      <c r="C26" s="13">
        <f t="shared" si="11"/>
        <v>1696</v>
      </c>
      <c r="D26" s="13">
        <f t="shared" si="11"/>
        <v>1598</v>
      </c>
      <c r="E26" s="13">
        <f t="shared" si="11"/>
        <v>70.263000000000005</v>
      </c>
      <c r="F26" s="13">
        <f t="shared" si="11"/>
        <v>70.263000000000005</v>
      </c>
      <c r="G26" s="13">
        <f t="shared" si="11"/>
        <v>302</v>
      </c>
      <c r="H26" s="13">
        <f t="shared" si="11"/>
        <v>0.77962500000000001</v>
      </c>
      <c r="I26" s="13">
        <f t="shared" si="11"/>
        <v>0.77962500000000001</v>
      </c>
      <c r="J26" s="13">
        <f t="shared" si="11"/>
        <v>65.786000000000001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9" spans="1:21" x14ac:dyDescent="0.55000000000000004">
      <c r="A29" s="65" t="s">
        <v>70</v>
      </c>
      <c r="B29" s="64" t="s">
        <v>13</v>
      </c>
    </row>
    <row r="30" spans="1:21" ht="14.7" thickBot="1" x14ac:dyDescent="0.6">
      <c r="B30" s="23"/>
    </row>
    <row r="31" spans="1:21" x14ac:dyDescent="0.55000000000000004">
      <c r="A31" s="19"/>
      <c r="B31" s="82" t="s">
        <v>80</v>
      </c>
      <c r="C31" s="82"/>
      <c r="D31" s="82"/>
      <c r="E31" s="21"/>
      <c r="F31" s="82" t="s">
        <v>68</v>
      </c>
      <c r="G31" s="82"/>
      <c r="H31" s="83"/>
      <c r="I31" s="50"/>
      <c r="J31" s="84" t="s">
        <v>79</v>
      </c>
      <c r="K31" s="85"/>
    </row>
    <row r="32" spans="1:21" x14ac:dyDescent="0.55000000000000004">
      <c r="A32" s="22" t="s">
        <v>69</v>
      </c>
      <c r="B32" s="23" t="s">
        <v>66</v>
      </c>
      <c r="C32" s="23" t="s">
        <v>67</v>
      </c>
      <c r="D32" s="23" t="s">
        <v>20</v>
      </c>
      <c r="E32" s="24" t="s">
        <v>78</v>
      </c>
      <c r="F32" s="23" t="s">
        <v>66</v>
      </c>
      <c r="G32" s="23" t="s">
        <v>67</v>
      </c>
      <c r="H32" s="24" t="s">
        <v>20</v>
      </c>
      <c r="I32" s="50"/>
      <c r="J32" s="22" t="s">
        <v>66</v>
      </c>
      <c r="K32" s="24" t="s">
        <v>20</v>
      </c>
    </row>
    <row r="33" spans="1:20" ht="28.8" x14ac:dyDescent="0.55000000000000004">
      <c r="A33" s="71" t="s">
        <v>4</v>
      </c>
      <c r="B33" s="38">
        <f>C33-E33</f>
        <v>38.192072929297794</v>
      </c>
      <c r="C33" s="38">
        <f>VLOOKUP(B29,$A$19:$J$24,2,FALSE)</f>
        <v>45</v>
      </c>
      <c r="D33" s="38">
        <f>C33+E33</f>
        <v>51.807927070702206</v>
      </c>
      <c r="E33" s="67">
        <f>Start!B$26</f>
        <v>6.8079270707022097</v>
      </c>
      <c r="F33" s="38">
        <f>T46</f>
        <v>0.66445144786185817</v>
      </c>
      <c r="G33" s="38">
        <f>VLOOKUP($B$29,$A$19:$T$24,20,FALSE)</f>
        <v>0.64554007355198473</v>
      </c>
      <c r="H33" s="67">
        <f>T55</f>
        <v>0.62662869924211129</v>
      </c>
      <c r="I33" s="50"/>
      <c r="J33" s="66">
        <f t="shared" ref="J33:J41" si="12">F33-G33</f>
        <v>1.8911374309873441E-2</v>
      </c>
      <c r="K33" s="67">
        <f t="shared" ref="K33:K41" si="13">H33-G33</f>
        <v>-1.8911374309873441E-2</v>
      </c>
      <c r="L33" s="13"/>
    </row>
    <row r="34" spans="1:20" ht="28.8" x14ac:dyDescent="0.55000000000000004">
      <c r="A34" s="71" t="s">
        <v>77</v>
      </c>
      <c r="B34" s="38">
        <f t="shared" ref="B34:B41" si="14">C34-E34</f>
        <v>1077.7763299250673</v>
      </c>
      <c r="C34" s="38">
        <f>VLOOKUP(B29,$A$19:$J$24,3,FALSE)</f>
        <v>1096</v>
      </c>
      <c r="D34" s="38">
        <f t="shared" ref="D34:D41" si="15">C34+E34</f>
        <v>1114.2236700749327</v>
      </c>
      <c r="E34" s="67">
        <f>Start!C$26</f>
        <v>18.223670074932699</v>
      </c>
      <c r="F34" s="38">
        <f t="shared" ref="F34:F41" si="16">T47</f>
        <v>0.64689873213368454</v>
      </c>
      <c r="G34" s="38">
        <f t="shared" ref="G34:G41" si="17">VLOOKUP($B$29,$A$19:$T$24,20,FALSE)</f>
        <v>0.64554007355198473</v>
      </c>
      <c r="H34" s="67">
        <f t="shared" ref="H34:H41" si="18">T56</f>
        <v>0.64418141497028492</v>
      </c>
      <c r="I34" s="50"/>
      <c r="J34" s="66">
        <f t="shared" si="12"/>
        <v>1.358658581699812E-3</v>
      </c>
      <c r="K34" s="67">
        <f t="shared" si="13"/>
        <v>-1.358658581699812E-3</v>
      </c>
      <c r="L34" s="13"/>
    </row>
    <row r="35" spans="1:20" ht="28.8" x14ac:dyDescent="0.55000000000000004">
      <c r="A35" s="71" t="s">
        <v>5</v>
      </c>
      <c r="B35" s="38">
        <f t="shared" si="14"/>
        <v>991.48152540850242</v>
      </c>
      <c r="C35" s="38">
        <f>VLOOKUP(B29,$A$19:$J$24,4,FALSE)</f>
        <v>998</v>
      </c>
      <c r="D35" s="38">
        <f t="shared" si="15"/>
        <v>1004.5184745914976</v>
      </c>
      <c r="E35" s="67">
        <f>Start!D$26</f>
        <v>6.5184745914976103</v>
      </c>
      <c r="F35" s="38">
        <f t="shared" si="16"/>
        <v>0.64606641306049095</v>
      </c>
      <c r="G35" s="38">
        <f t="shared" si="17"/>
        <v>0.64554007355198473</v>
      </c>
      <c r="H35" s="67">
        <f t="shared" si="18"/>
        <v>0.6450137340434785</v>
      </c>
      <c r="I35" s="50"/>
      <c r="J35" s="66">
        <f t="shared" si="12"/>
        <v>5.2633950850622391E-4</v>
      </c>
      <c r="K35" s="67">
        <f t="shared" si="13"/>
        <v>-5.2633950850622391E-4</v>
      </c>
      <c r="L35" s="13"/>
    </row>
    <row r="36" spans="1:20" x14ac:dyDescent="0.55000000000000004">
      <c r="A36" s="71" t="s">
        <v>7</v>
      </c>
      <c r="B36" s="38">
        <f t="shared" si="14"/>
        <v>-8.5528964717513798</v>
      </c>
      <c r="C36" s="38">
        <f>VLOOKUP(B29,$A$19:$J$24,5,FALSE)</f>
        <v>1</v>
      </c>
      <c r="D36" s="38">
        <f t="shared" si="15"/>
        <v>10.55289647175138</v>
      </c>
      <c r="E36" s="67">
        <f>Start!E$26</f>
        <v>9.5528964717513798</v>
      </c>
      <c r="F36" s="38">
        <f t="shared" si="16"/>
        <v>0.63186185153715202</v>
      </c>
      <c r="G36" s="38">
        <f t="shared" si="17"/>
        <v>0.64554007355198473</v>
      </c>
      <c r="H36" s="67">
        <f t="shared" si="18"/>
        <v>0.65921829556681744</v>
      </c>
      <c r="I36" s="50"/>
      <c r="J36" s="66">
        <f t="shared" si="12"/>
        <v>-1.3678222014832708E-2</v>
      </c>
      <c r="K36" s="67">
        <f t="shared" si="13"/>
        <v>1.3678222014832708E-2</v>
      </c>
      <c r="L36" s="13"/>
    </row>
    <row r="37" spans="1:20" x14ac:dyDescent="0.55000000000000004">
      <c r="A37" s="71" t="s">
        <v>6</v>
      </c>
      <c r="B37" s="38">
        <f t="shared" si="14"/>
        <v>-8.5528964717513798</v>
      </c>
      <c r="C37" s="38">
        <f>VLOOKUP(B29,$A$19:$J$24,6,FALSE)</f>
        <v>1</v>
      </c>
      <c r="D37" s="38">
        <f t="shared" si="15"/>
        <v>10.55289647175138</v>
      </c>
      <c r="E37" s="67">
        <f>Start!F$26</f>
        <v>9.5528964717513798</v>
      </c>
      <c r="F37" s="38">
        <f t="shared" si="16"/>
        <v>0.63186185153715202</v>
      </c>
      <c r="G37" s="38">
        <f t="shared" si="17"/>
        <v>0.64554007355198473</v>
      </c>
      <c r="H37" s="67">
        <f t="shared" si="18"/>
        <v>0.65921829556681744</v>
      </c>
      <c r="I37" s="50"/>
      <c r="J37" s="66">
        <f t="shared" si="12"/>
        <v>-1.3678222014832708E-2</v>
      </c>
      <c r="K37" s="67">
        <f t="shared" si="13"/>
        <v>1.3678222014832708E-2</v>
      </c>
      <c r="L37" s="13"/>
    </row>
    <row r="38" spans="1:20" x14ac:dyDescent="0.55000000000000004">
      <c r="A38" s="71" t="s">
        <v>8</v>
      </c>
      <c r="B38" s="38">
        <f t="shared" si="14"/>
        <v>286.36593542932621</v>
      </c>
      <c r="C38" s="38">
        <f>VLOOKUP(B29,$A$19:$J$24,7,FALSE)</f>
        <v>302</v>
      </c>
      <c r="D38" s="38">
        <f t="shared" si="15"/>
        <v>317.63406457067379</v>
      </c>
      <c r="E38" s="67">
        <f>Start!G$26</f>
        <v>15.6340645706738</v>
      </c>
      <c r="F38" s="38">
        <f t="shared" si="16"/>
        <v>0.63907003819682362</v>
      </c>
      <c r="G38" s="38">
        <f t="shared" si="17"/>
        <v>0.64554007355198473</v>
      </c>
      <c r="H38" s="67">
        <f t="shared" si="18"/>
        <v>0.65201010890714584</v>
      </c>
      <c r="I38" s="50"/>
      <c r="J38" s="66">
        <f t="shared" si="12"/>
        <v>-6.4700353551611078E-3</v>
      </c>
      <c r="K38" s="67">
        <f t="shared" si="13"/>
        <v>6.4700353551611078E-3</v>
      </c>
      <c r="L38" s="13"/>
    </row>
    <row r="39" spans="1:20" ht="28.8" x14ac:dyDescent="0.55000000000000004">
      <c r="A39" s="71" t="s">
        <v>16</v>
      </c>
      <c r="B39" s="38">
        <f t="shared" si="14"/>
        <v>0.74894334119072414</v>
      </c>
      <c r="C39" s="38">
        <f>VLOOKUP(B29,$A$19:$J$24,8,FALSE)</f>
        <v>0.77820100000000003</v>
      </c>
      <c r="D39" s="38">
        <f t="shared" si="15"/>
        <v>0.80745865880927592</v>
      </c>
      <c r="E39" s="67">
        <f>Start!H$26</f>
        <v>2.9257658809275899E-2</v>
      </c>
      <c r="F39" s="38">
        <f t="shared" si="16"/>
        <v>0.6281400927557762</v>
      </c>
      <c r="G39" s="38">
        <f t="shared" si="17"/>
        <v>0.64554007355198473</v>
      </c>
      <c r="H39" s="67">
        <f t="shared" si="18"/>
        <v>0.66294005434819325</v>
      </c>
      <c r="I39" s="50"/>
      <c r="J39" s="66">
        <f t="shared" si="12"/>
        <v>-1.7399980796208525E-2</v>
      </c>
      <c r="K39" s="67">
        <f t="shared" si="13"/>
        <v>1.7399980796208525E-2</v>
      </c>
      <c r="L39" s="13"/>
    </row>
    <row r="40" spans="1:20" ht="28.8" x14ac:dyDescent="0.55000000000000004">
      <c r="A40" s="71" t="s">
        <v>17</v>
      </c>
      <c r="B40" s="38">
        <f t="shared" si="14"/>
        <v>0.74382704177578618</v>
      </c>
      <c r="C40" s="38">
        <f>VLOOKUP(B29,$A$19:$J$24,9,FALSE)</f>
        <v>0.77820100000000003</v>
      </c>
      <c r="D40" s="38">
        <f t="shared" si="15"/>
        <v>0.81257495822421388</v>
      </c>
      <c r="E40" s="67">
        <f>Start!I$26</f>
        <v>3.4373958224213803E-2</v>
      </c>
      <c r="F40" s="38">
        <f t="shared" si="16"/>
        <v>0.63317339907682113</v>
      </c>
      <c r="G40" s="38">
        <f t="shared" si="17"/>
        <v>0.64554007355198473</v>
      </c>
      <c r="H40" s="67">
        <f t="shared" si="18"/>
        <v>0.65790674802714832</v>
      </c>
      <c r="I40" s="50"/>
      <c r="J40" s="66">
        <f t="shared" si="12"/>
        <v>-1.2366674475163597E-2</v>
      </c>
      <c r="K40" s="67">
        <f t="shared" si="13"/>
        <v>1.2366674475163597E-2</v>
      </c>
      <c r="L40" s="13"/>
    </row>
    <row r="41" spans="1:20" ht="14.7" thickBot="1" x14ac:dyDescent="0.6">
      <c r="A41" s="9" t="s">
        <v>9</v>
      </c>
      <c r="B41" s="69">
        <f t="shared" si="14"/>
        <v>-15.182060334486801</v>
      </c>
      <c r="C41" s="69">
        <f>VLOOKUP(B29,$A$19:$J$24,10,FALSE)</f>
        <v>0</v>
      </c>
      <c r="D41" s="69">
        <f t="shared" si="15"/>
        <v>15.182060334486801</v>
      </c>
      <c r="E41" s="70">
        <f>Start!J$26</f>
        <v>15.182060334486801</v>
      </c>
      <c r="F41" s="69">
        <f t="shared" si="16"/>
        <v>0.68368544582337609</v>
      </c>
      <c r="G41" s="69">
        <f t="shared" si="17"/>
        <v>0.64554007355198473</v>
      </c>
      <c r="H41" s="70">
        <f t="shared" si="18"/>
        <v>0.60739470128059336</v>
      </c>
      <c r="I41" s="50"/>
      <c r="J41" s="68">
        <f t="shared" si="12"/>
        <v>3.8145372271391365E-2</v>
      </c>
      <c r="K41" s="70">
        <f t="shared" si="13"/>
        <v>-3.8145372271391365E-2</v>
      </c>
      <c r="L41" s="13"/>
    </row>
    <row r="42" spans="1:20" ht="14.7" thickBot="1" x14ac:dyDescent="0.6"/>
    <row r="43" spans="1:20" ht="14.7" thickBot="1" x14ac:dyDescent="0.6">
      <c r="J43" s="73" t="s">
        <v>81</v>
      </c>
      <c r="K43" s="74">
        <f>SQRT((J39^2+J38^2+J37^2+J40^2+J36^2+J41^2+J33^2+J34^2+J35^2)+(K39^2+K38^2+K37^2+K40^2+K36^2+K41^2+K33^2+K34^2+K35^2))</f>
        <v>7.3301778043717972E-2</v>
      </c>
    </row>
    <row r="44" spans="1:20" x14ac:dyDescent="0.55000000000000004">
      <c r="A44" s="61" t="s">
        <v>70</v>
      </c>
      <c r="B44" s="62" t="str">
        <f>B29</f>
        <v>CHE</v>
      </c>
    </row>
    <row r="46" spans="1:20" x14ac:dyDescent="0.55000000000000004">
      <c r="A46" s="23" t="str">
        <f>$B$44</f>
        <v>CHE</v>
      </c>
      <c r="B46" s="44">
        <f>B33</f>
        <v>38.192072929297794</v>
      </c>
      <c r="C46" s="47">
        <f>VLOOKUP($A46,$A$19:$J$24,3,FALSE)</f>
        <v>1096</v>
      </c>
      <c r="D46" s="47">
        <f>VLOOKUP($A46,$A$19:$J$24,4,FALSE)</f>
        <v>998</v>
      </c>
      <c r="E46" s="47">
        <f>VLOOKUP($A46,$A$19:$J$24,5,FALSE)</f>
        <v>1</v>
      </c>
      <c r="F46" s="47">
        <f>VLOOKUP($A46,$A$19:$J$24,6,FALSE)</f>
        <v>1</v>
      </c>
      <c r="G46" s="47">
        <f>VLOOKUP($A46,$A$19:$J$24,7,FALSE)</f>
        <v>302</v>
      </c>
      <c r="H46" s="47">
        <f t="shared" ref="H46:H51" si="19">VLOOKUP($A46,$A$19:$J$24,8,FALSE)</f>
        <v>0.77820100000000003</v>
      </c>
      <c r="I46" s="47">
        <f t="shared" ref="I46:I52" si="20">VLOOKUP($A46,$A$19:$J$24,9,FALSE)</f>
        <v>0.77820100000000003</v>
      </c>
      <c r="J46" s="47">
        <f t="shared" ref="J46:J53" si="21">VLOOKUP($A46,$A$19:$J$24,10,FALSE)</f>
        <v>0</v>
      </c>
      <c r="K46" s="36">
        <f t="shared" ref="K46:M61" si="22">(B$26-B46)/(B$26-B$25)</f>
        <v>1.1525517527663121</v>
      </c>
      <c r="L46" s="36">
        <f t="shared" si="22"/>
        <v>0.3608443035013324</v>
      </c>
      <c r="M46" s="36">
        <f t="shared" si="22"/>
        <v>0.39080971865608355</v>
      </c>
      <c r="N46" s="36">
        <f t="shared" ref="N46:S61" si="23">(E46-E$25)/(E$26-E$25)</f>
        <v>0</v>
      </c>
      <c r="O46" s="36">
        <f t="shared" si="23"/>
        <v>0</v>
      </c>
      <c r="P46" s="36">
        <f t="shared" si="23"/>
        <v>1</v>
      </c>
      <c r="Q46" s="36">
        <f t="shared" si="23"/>
        <v>0.98975281545712968</v>
      </c>
      <c r="R46" s="36">
        <f t="shared" si="23"/>
        <v>0.99380104128576163</v>
      </c>
      <c r="S46" s="36">
        <f>(J$26-J46)/(J$26-J$25)</f>
        <v>1</v>
      </c>
      <c r="T46" s="36">
        <f t="shared" ref="T46:T63" si="24">SUMPRODUCT(K$16:S$16,K46:S46)</f>
        <v>0.66445144786185817</v>
      </c>
    </row>
    <row r="47" spans="1:20" x14ac:dyDescent="0.55000000000000004">
      <c r="A47" s="23" t="str">
        <f t="shared" ref="A47:A63" si="25">$B$44</f>
        <v>CHE</v>
      </c>
      <c r="B47" s="47">
        <f t="shared" ref="B47:B54" si="26">VLOOKUP($A47,$A$19:$J$24,2,FALSE)</f>
        <v>45</v>
      </c>
      <c r="C47" s="44">
        <f>B34</f>
        <v>1077.7763299250673</v>
      </c>
      <c r="D47" s="47">
        <f>VLOOKUP($A47,$A$19:$J$24,4,FALSE)</f>
        <v>998</v>
      </c>
      <c r="E47" s="47">
        <f>VLOOKUP($A47,$A$19:$J$24,5,FALSE)</f>
        <v>1</v>
      </c>
      <c r="F47" s="47">
        <f>VLOOKUP($A47,$A$19:$J$24,6,FALSE)</f>
        <v>1</v>
      </c>
      <c r="G47" s="47">
        <f>VLOOKUP($A47,$A$19:$J$24,7,FALSE)</f>
        <v>302</v>
      </c>
      <c r="H47" s="47">
        <f t="shared" si="19"/>
        <v>0.77820100000000003</v>
      </c>
      <c r="I47" s="47">
        <f t="shared" si="20"/>
        <v>0.77820100000000003</v>
      </c>
      <c r="J47" s="47">
        <f t="shared" si="21"/>
        <v>0</v>
      </c>
      <c r="K47" s="36">
        <f t="shared" si="22"/>
        <v>1</v>
      </c>
      <c r="L47" s="36">
        <f t="shared" si="22"/>
        <v>0.37180414939371098</v>
      </c>
      <c r="M47" s="36">
        <f t="shared" si="22"/>
        <v>0.39080971865608355</v>
      </c>
      <c r="N47" s="36">
        <f t="shared" si="23"/>
        <v>0</v>
      </c>
      <c r="O47" s="36">
        <f t="shared" si="23"/>
        <v>0</v>
      </c>
      <c r="P47" s="36">
        <f t="shared" si="23"/>
        <v>1</v>
      </c>
      <c r="Q47" s="36">
        <f t="shared" si="23"/>
        <v>0.98975281545712968</v>
      </c>
      <c r="R47" s="36">
        <f t="shared" si="23"/>
        <v>0.99380104128576163</v>
      </c>
      <c r="S47" s="36">
        <f t="shared" ref="S47:S63" si="27">(J$26-J47)/(J$26-J$25)</f>
        <v>1</v>
      </c>
      <c r="T47" s="36">
        <f t="shared" si="24"/>
        <v>0.64689873213368454</v>
      </c>
    </row>
    <row r="48" spans="1:20" x14ac:dyDescent="0.55000000000000004">
      <c r="A48" s="23" t="str">
        <f t="shared" si="25"/>
        <v>CHE</v>
      </c>
      <c r="B48" s="47">
        <f t="shared" si="26"/>
        <v>45</v>
      </c>
      <c r="C48" s="47">
        <f t="shared" ref="C48:C55" si="28">VLOOKUP($A48,$A$19:$J$24,3,FALSE)</f>
        <v>1096</v>
      </c>
      <c r="D48" s="44">
        <f>B35</f>
        <v>991.48152540850242</v>
      </c>
      <c r="E48" s="47">
        <f>VLOOKUP($A48,$A$19:$J$24,5,FALSE)</f>
        <v>1</v>
      </c>
      <c r="F48" s="47">
        <f>VLOOKUP($A48,$A$19:$J$24,6,FALSE)</f>
        <v>1</v>
      </c>
      <c r="G48" s="47">
        <f>VLOOKUP($A48,$A$19:$J$24,7,FALSE)</f>
        <v>302</v>
      </c>
      <c r="H48" s="47">
        <f t="shared" si="19"/>
        <v>0.77820100000000003</v>
      </c>
      <c r="I48" s="47">
        <f t="shared" si="20"/>
        <v>0.77820100000000003</v>
      </c>
      <c r="J48" s="47">
        <f t="shared" si="21"/>
        <v>0</v>
      </c>
      <c r="K48" s="36">
        <f t="shared" si="22"/>
        <v>1</v>
      </c>
      <c r="L48" s="36">
        <f t="shared" si="22"/>
        <v>0.3608443035013324</v>
      </c>
      <c r="M48" s="36">
        <f t="shared" si="22"/>
        <v>0.39505552402470023</v>
      </c>
      <c r="N48" s="36">
        <f t="shared" si="23"/>
        <v>0</v>
      </c>
      <c r="O48" s="36">
        <f t="shared" si="23"/>
        <v>0</v>
      </c>
      <c r="P48" s="36">
        <f t="shared" si="23"/>
        <v>1</v>
      </c>
      <c r="Q48" s="36">
        <f t="shared" si="23"/>
        <v>0.98975281545712968</v>
      </c>
      <c r="R48" s="36">
        <f t="shared" si="23"/>
        <v>0.99380104128576163</v>
      </c>
      <c r="S48" s="36">
        <f t="shared" si="27"/>
        <v>1</v>
      </c>
      <c r="T48" s="36">
        <f t="shared" si="24"/>
        <v>0.64606641306049095</v>
      </c>
    </row>
    <row r="49" spans="1:20" x14ac:dyDescent="0.55000000000000004">
      <c r="A49" s="23" t="str">
        <f t="shared" si="25"/>
        <v>CHE</v>
      </c>
      <c r="B49" s="47">
        <f t="shared" si="26"/>
        <v>45</v>
      </c>
      <c r="C49" s="47">
        <f t="shared" si="28"/>
        <v>1096</v>
      </c>
      <c r="D49" s="47">
        <f t="shared" ref="D49:D56" si="29">VLOOKUP($A49,$A$19:$J$24,4,FALSE)</f>
        <v>998</v>
      </c>
      <c r="E49" s="44">
        <f>B36</f>
        <v>-8.5528964717513798</v>
      </c>
      <c r="F49" s="47">
        <f>VLOOKUP($A49,$A$19:$J$24,6,FALSE)</f>
        <v>1</v>
      </c>
      <c r="G49" s="47">
        <f>VLOOKUP($A49,$A$19:$J$24,7,FALSE)</f>
        <v>302</v>
      </c>
      <c r="H49" s="47">
        <f t="shared" si="19"/>
        <v>0.77820100000000003</v>
      </c>
      <c r="I49" s="47">
        <f t="shared" si="20"/>
        <v>0.77820100000000003</v>
      </c>
      <c r="J49" s="47">
        <f t="shared" si="21"/>
        <v>0</v>
      </c>
      <c r="K49" s="36">
        <f t="shared" si="22"/>
        <v>1</v>
      </c>
      <c r="L49" s="36">
        <f t="shared" si="22"/>
        <v>0.3608443035013324</v>
      </c>
      <c r="M49" s="36">
        <f t="shared" si="22"/>
        <v>0.39080971865608355</v>
      </c>
      <c r="N49" s="36">
        <f t="shared" si="23"/>
        <v>-0.13792207198289677</v>
      </c>
      <c r="O49" s="36">
        <f t="shared" si="23"/>
        <v>0</v>
      </c>
      <c r="P49" s="36">
        <f t="shared" si="23"/>
        <v>1</v>
      </c>
      <c r="Q49" s="36">
        <f t="shared" si="23"/>
        <v>0.98975281545712968</v>
      </c>
      <c r="R49" s="36">
        <f t="shared" si="23"/>
        <v>0.99380104128576163</v>
      </c>
      <c r="S49" s="36">
        <f t="shared" si="27"/>
        <v>1</v>
      </c>
      <c r="T49" s="36">
        <f t="shared" si="24"/>
        <v>0.63186185153715202</v>
      </c>
    </row>
    <row r="50" spans="1:20" x14ac:dyDescent="0.55000000000000004">
      <c r="A50" s="23" t="str">
        <f t="shared" si="25"/>
        <v>CHE</v>
      </c>
      <c r="B50" s="47">
        <f t="shared" si="26"/>
        <v>45</v>
      </c>
      <c r="C50" s="47">
        <f t="shared" si="28"/>
        <v>1096</v>
      </c>
      <c r="D50" s="47">
        <f t="shared" si="29"/>
        <v>998</v>
      </c>
      <c r="E50" s="47">
        <f t="shared" ref="E50:E57" si="30">VLOOKUP($A50,$A$19:$J$24,5,FALSE)</f>
        <v>1</v>
      </c>
      <c r="F50" s="44">
        <f>B37</f>
        <v>-8.5528964717513798</v>
      </c>
      <c r="G50" s="47">
        <f>VLOOKUP($A50,$A$19:$J$24,7,FALSE)</f>
        <v>302</v>
      </c>
      <c r="H50" s="47">
        <f t="shared" si="19"/>
        <v>0.77820100000000003</v>
      </c>
      <c r="I50" s="47">
        <f t="shared" si="20"/>
        <v>0.77820100000000003</v>
      </c>
      <c r="J50" s="47">
        <f t="shared" si="21"/>
        <v>0</v>
      </c>
      <c r="K50" s="36">
        <f t="shared" si="22"/>
        <v>1</v>
      </c>
      <c r="L50" s="36">
        <f t="shared" si="22"/>
        <v>0.3608443035013324</v>
      </c>
      <c r="M50" s="36">
        <f t="shared" si="22"/>
        <v>0.39080971865608355</v>
      </c>
      <c r="N50" s="36">
        <f t="shared" si="23"/>
        <v>0</v>
      </c>
      <c r="O50" s="36">
        <f t="shared" si="23"/>
        <v>-0.13792207198289677</v>
      </c>
      <c r="P50" s="36">
        <f t="shared" si="23"/>
        <v>1</v>
      </c>
      <c r="Q50" s="36">
        <f t="shared" si="23"/>
        <v>0.98975281545712968</v>
      </c>
      <c r="R50" s="36">
        <f t="shared" si="23"/>
        <v>0.99380104128576163</v>
      </c>
      <c r="S50" s="36">
        <f t="shared" si="27"/>
        <v>1</v>
      </c>
      <c r="T50" s="36">
        <f t="shared" si="24"/>
        <v>0.63186185153715202</v>
      </c>
    </row>
    <row r="51" spans="1:20" x14ac:dyDescent="0.55000000000000004">
      <c r="A51" s="23" t="str">
        <f t="shared" si="25"/>
        <v>CHE</v>
      </c>
      <c r="B51" s="47">
        <f t="shared" si="26"/>
        <v>45</v>
      </c>
      <c r="C51" s="47">
        <f t="shared" si="28"/>
        <v>1096</v>
      </c>
      <c r="D51" s="47">
        <f t="shared" si="29"/>
        <v>998</v>
      </c>
      <c r="E51" s="47">
        <f t="shared" si="30"/>
        <v>1</v>
      </c>
      <c r="F51" s="47">
        <f t="shared" ref="F51:F58" si="31">VLOOKUP($A51,$A$19:$J$24,6,FALSE)</f>
        <v>1</v>
      </c>
      <c r="G51" s="44">
        <f>B38</f>
        <v>286.36593542932621</v>
      </c>
      <c r="H51" s="47">
        <f t="shared" si="19"/>
        <v>0.77820100000000003</v>
      </c>
      <c r="I51" s="47">
        <f t="shared" si="20"/>
        <v>0.77820100000000003</v>
      </c>
      <c r="J51" s="47">
        <f t="shared" si="21"/>
        <v>0</v>
      </c>
      <c r="K51" s="36">
        <f t="shared" si="22"/>
        <v>1</v>
      </c>
      <c r="L51" s="36">
        <f t="shared" si="22"/>
        <v>0.3608443035013324</v>
      </c>
      <c r="M51" s="36">
        <f t="shared" si="22"/>
        <v>0.39080971865608355</v>
      </c>
      <c r="N51" s="36">
        <f t="shared" si="23"/>
        <v>0</v>
      </c>
      <c r="O51" s="36">
        <f t="shared" si="23"/>
        <v>0</v>
      </c>
      <c r="P51" s="36">
        <f t="shared" si="23"/>
        <v>0.93476047683545893</v>
      </c>
      <c r="Q51" s="36">
        <f t="shared" si="23"/>
        <v>0.98975281545712968</v>
      </c>
      <c r="R51" s="36">
        <f t="shared" si="23"/>
        <v>0.99380104128576163</v>
      </c>
      <c r="S51" s="36">
        <f t="shared" si="27"/>
        <v>1</v>
      </c>
      <c r="T51" s="36">
        <f t="shared" si="24"/>
        <v>0.63907003819682362</v>
      </c>
    </row>
    <row r="52" spans="1:20" x14ac:dyDescent="0.55000000000000004">
      <c r="A52" s="23" t="str">
        <f t="shared" si="25"/>
        <v>CHE</v>
      </c>
      <c r="B52" s="47">
        <f t="shared" si="26"/>
        <v>45</v>
      </c>
      <c r="C52" s="47">
        <f t="shared" si="28"/>
        <v>1096</v>
      </c>
      <c r="D52" s="47">
        <f t="shared" si="29"/>
        <v>998</v>
      </c>
      <c r="E52" s="47">
        <f t="shared" si="30"/>
        <v>1</v>
      </c>
      <c r="F52" s="47">
        <f t="shared" si="31"/>
        <v>1</v>
      </c>
      <c r="G52" s="47">
        <f t="shared" ref="G52:G59" si="32">VLOOKUP($A52,$A$19:$J$24,7,FALSE)</f>
        <v>302</v>
      </c>
      <c r="H52" s="44">
        <f>B39</f>
        <v>0.74894334119072414</v>
      </c>
      <c r="I52" s="47">
        <f t="shared" si="20"/>
        <v>0.77820100000000003</v>
      </c>
      <c r="J52" s="47">
        <f t="shared" si="21"/>
        <v>0</v>
      </c>
      <c r="K52" s="36">
        <f t="shared" si="22"/>
        <v>1</v>
      </c>
      <c r="L52" s="36">
        <f t="shared" si="22"/>
        <v>0.3608443035013324</v>
      </c>
      <c r="M52" s="36">
        <f t="shared" si="22"/>
        <v>0.39080971865608355</v>
      </c>
      <c r="N52" s="36">
        <f t="shared" si="23"/>
        <v>0</v>
      </c>
      <c r="O52" s="36">
        <f t="shared" si="23"/>
        <v>0</v>
      </c>
      <c r="P52" s="36">
        <f t="shared" si="23"/>
        <v>1</v>
      </c>
      <c r="Q52" s="36">
        <f t="shared" si="23"/>
        <v>0.77921304782300671</v>
      </c>
      <c r="R52" s="36">
        <f t="shared" si="23"/>
        <v>0.99380104128576163</v>
      </c>
      <c r="S52" s="36">
        <f t="shared" si="27"/>
        <v>1</v>
      </c>
      <c r="T52" s="36">
        <f t="shared" si="24"/>
        <v>0.6281400927557762</v>
      </c>
    </row>
    <row r="53" spans="1:20" x14ac:dyDescent="0.55000000000000004">
      <c r="A53" s="23" t="str">
        <f t="shared" si="25"/>
        <v>CHE</v>
      </c>
      <c r="B53" s="47">
        <f t="shared" si="26"/>
        <v>45</v>
      </c>
      <c r="C53" s="47">
        <f t="shared" si="28"/>
        <v>1096</v>
      </c>
      <c r="D53" s="47">
        <f t="shared" si="29"/>
        <v>998</v>
      </c>
      <c r="E53" s="47">
        <f t="shared" si="30"/>
        <v>1</v>
      </c>
      <c r="F53" s="47">
        <f t="shared" si="31"/>
        <v>1</v>
      </c>
      <c r="G53" s="47">
        <f t="shared" si="32"/>
        <v>302</v>
      </c>
      <c r="H53" s="47">
        <f t="shared" ref="H53:H60" si="33">VLOOKUP($A53,$A$19:$J$24,8,FALSE)</f>
        <v>0.77820100000000003</v>
      </c>
      <c r="I53" s="44">
        <f>B40</f>
        <v>0.74382704177578618</v>
      </c>
      <c r="J53" s="47">
        <f t="shared" si="21"/>
        <v>0</v>
      </c>
      <c r="K53" s="36">
        <f t="shared" si="22"/>
        <v>1</v>
      </c>
      <c r="L53" s="36">
        <f t="shared" si="22"/>
        <v>0.3608443035013324</v>
      </c>
      <c r="M53" s="36">
        <f t="shared" si="22"/>
        <v>0.39080971865608355</v>
      </c>
      <c r="N53" s="36">
        <f t="shared" si="23"/>
        <v>0</v>
      </c>
      <c r="O53" s="36">
        <f t="shared" si="23"/>
        <v>0</v>
      </c>
      <c r="P53" s="36">
        <f t="shared" si="23"/>
        <v>1</v>
      </c>
      <c r="Q53" s="36">
        <f t="shared" si="23"/>
        <v>0.98975281545712968</v>
      </c>
      <c r="R53" s="36">
        <f t="shared" si="23"/>
        <v>0.84416428013628275</v>
      </c>
      <c r="S53" s="36">
        <f t="shared" si="27"/>
        <v>1</v>
      </c>
      <c r="T53" s="36">
        <f t="shared" si="24"/>
        <v>0.63317339907682113</v>
      </c>
    </row>
    <row r="54" spans="1:20" x14ac:dyDescent="0.55000000000000004">
      <c r="A54" s="23" t="str">
        <f t="shared" si="25"/>
        <v>CHE</v>
      </c>
      <c r="B54" s="47">
        <f t="shared" si="26"/>
        <v>45</v>
      </c>
      <c r="C54" s="47">
        <f t="shared" si="28"/>
        <v>1096</v>
      </c>
      <c r="D54" s="47">
        <f t="shared" si="29"/>
        <v>998</v>
      </c>
      <c r="E54" s="47">
        <f t="shared" si="30"/>
        <v>1</v>
      </c>
      <c r="F54" s="47">
        <f t="shared" si="31"/>
        <v>1</v>
      </c>
      <c r="G54" s="47">
        <f t="shared" si="32"/>
        <v>302</v>
      </c>
      <c r="H54" s="47">
        <f t="shared" si="33"/>
        <v>0.77820100000000003</v>
      </c>
      <c r="I54" s="47">
        <f t="shared" ref="I54:I61" si="34">VLOOKUP($A54,$A$19:$J$24,9,FALSE)</f>
        <v>0.77820100000000003</v>
      </c>
      <c r="J54" s="44">
        <f>B41</f>
        <v>-15.182060334486801</v>
      </c>
      <c r="K54" s="36">
        <f t="shared" si="22"/>
        <v>1</v>
      </c>
      <c r="L54" s="36">
        <f t="shared" si="22"/>
        <v>0.3608443035013324</v>
      </c>
      <c r="M54" s="36">
        <f t="shared" si="22"/>
        <v>0.39080971865608355</v>
      </c>
      <c r="N54" s="36">
        <f t="shared" si="23"/>
        <v>0</v>
      </c>
      <c r="O54" s="36">
        <f t="shared" si="23"/>
        <v>0</v>
      </c>
      <c r="P54" s="36">
        <f t="shared" si="23"/>
        <v>1</v>
      </c>
      <c r="Q54" s="36">
        <f t="shared" si="23"/>
        <v>0.98975281545712968</v>
      </c>
      <c r="R54" s="36">
        <f t="shared" si="23"/>
        <v>0.99380104128576163</v>
      </c>
      <c r="S54" s="36">
        <f t="shared" si="27"/>
        <v>1.2307795022419179</v>
      </c>
      <c r="T54" s="36">
        <f t="shared" si="24"/>
        <v>0.68368544582337609</v>
      </c>
    </row>
    <row r="55" spans="1:20" x14ac:dyDescent="0.55000000000000004">
      <c r="A55" s="23" t="str">
        <f t="shared" si="25"/>
        <v>CHE</v>
      </c>
      <c r="B55" s="44">
        <f>D33</f>
        <v>51.807927070702206</v>
      </c>
      <c r="C55" s="47">
        <f t="shared" si="28"/>
        <v>1096</v>
      </c>
      <c r="D55" s="47">
        <f t="shared" si="29"/>
        <v>998</v>
      </c>
      <c r="E55" s="47">
        <f t="shared" si="30"/>
        <v>1</v>
      </c>
      <c r="F55" s="47">
        <f t="shared" si="31"/>
        <v>1</v>
      </c>
      <c r="G55" s="47">
        <f t="shared" si="32"/>
        <v>302</v>
      </c>
      <c r="H55" s="47">
        <f t="shared" si="33"/>
        <v>0.77820100000000003</v>
      </c>
      <c r="I55" s="47">
        <f t="shared" si="34"/>
        <v>0.77820100000000003</v>
      </c>
      <c r="J55" s="47">
        <f t="shared" ref="J55:J62" si="35">VLOOKUP($A55,$A$19:$J$24,10,FALSE)</f>
        <v>0</v>
      </c>
      <c r="K55" s="36">
        <f t="shared" si="22"/>
        <v>0.84744824723368795</v>
      </c>
      <c r="L55" s="36">
        <f t="shared" si="22"/>
        <v>0.3608443035013324</v>
      </c>
      <c r="M55" s="36">
        <f t="shared" si="22"/>
        <v>0.39080971865608355</v>
      </c>
      <c r="N55" s="36">
        <f t="shared" si="23"/>
        <v>0</v>
      </c>
      <c r="O55" s="36">
        <f t="shared" si="23"/>
        <v>0</v>
      </c>
      <c r="P55" s="36">
        <f t="shared" si="23"/>
        <v>1</v>
      </c>
      <c r="Q55" s="36">
        <f t="shared" si="23"/>
        <v>0.98975281545712968</v>
      </c>
      <c r="R55" s="36">
        <f t="shared" si="23"/>
        <v>0.99380104128576163</v>
      </c>
      <c r="S55" s="36">
        <f t="shared" si="27"/>
        <v>1</v>
      </c>
      <c r="T55" s="36">
        <f t="shared" si="24"/>
        <v>0.62662869924211129</v>
      </c>
    </row>
    <row r="56" spans="1:20" x14ac:dyDescent="0.55000000000000004">
      <c r="A56" s="23" t="str">
        <f t="shared" si="25"/>
        <v>CHE</v>
      </c>
      <c r="B56" s="47">
        <f t="shared" ref="B56:B63" si="36">VLOOKUP($A56,$A$19:$J$24,2,FALSE)</f>
        <v>45</v>
      </c>
      <c r="C56" s="44">
        <f>D34</f>
        <v>1114.2236700749327</v>
      </c>
      <c r="D56" s="47">
        <f t="shared" si="29"/>
        <v>998</v>
      </c>
      <c r="E56" s="47">
        <f t="shared" si="30"/>
        <v>1</v>
      </c>
      <c r="F56" s="47">
        <f t="shared" si="31"/>
        <v>1</v>
      </c>
      <c r="G56" s="47">
        <f t="shared" si="32"/>
        <v>302</v>
      </c>
      <c r="H56" s="47">
        <f t="shared" si="33"/>
        <v>0.77820100000000003</v>
      </c>
      <c r="I56" s="47">
        <f t="shared" si="34"/>
        <v>0.77820100000000003</v>
      </c>
      <c r="J56" s="47">
        <f t="shared" si="35"/>
        <v>0</v>
      </c>
      <c r="K56" s="36">
        <f t="shared" si="22"/>
        <v>1</v>
      </c>
      <c r="L56" s="36">
        <f t="shared" si="22"/>
        <v>0.34988445760895381</v>
      </c>
      <c r="M56" s="36">
        <f t="shared" si="22"/>
        <v>0.39080971865608355</v>
      </c>
      <c r="N56" s="36">
        <f t="shared" si="23"/>
        <v>0</v>
      </c>
      <c r="O56" s="36">
        <f t="shared" si="23"/>
        <v>0</v>
      </c>
      <c r="P56" s="36">
        <f t="shared" si="23"/>
        <v>1</v>
      </c>
      <c r="Q56" s="36">
        <f t="shared" si="23"/>
        <v>0.98975281545712968</v>
      </c>
      <c r="R56" s="36">
        <f t="shared" si="23"/>
        <v>0.99380104128576163</v>
      </c>
      <c r="S56" s="36">
        <f t="shared" si="27"/>
        <v>1</v>
      </c>
      <c r="T56" s="36">
        <f t="shared" si="24"/>
        <v>0.64418141497028492</v>
      </c>
    </row>
    <row r="57" spans="1:20" x14ac:dyDescent="0.55000000000000004">
      <c r="A57" s="23" t="str">
        <f t="shared" si="25"/>
        <v>CHE</v>
      </c>
      <c r="B57" s="47">
        <f t="shared" si="36"/>
        <v>45</v>
      </c>
      <c r="C57" s="47">
        <f t="shared" ref="C57:C63" si="37">VLOOKUP($A57,$A$19:$J$24,3,FALSE)</f>
        <v>1096</v>
      </c>
      <c r="D57" s="44">
        <f>D35</f>
        <v>1004.5184745914976</v>
      </c>
      <c r="E57" s="47">
        <f t="shared" si="30"/>
        <v>1</v>
      </c>
      <c r="F57" s="47">
        <f t="shared" si="31"/>
        <v>1</v>
      </c>
      <c r="G57" s="47">
        <f t="shared" si="32"/>
        <v>302</v>
      </c>
      <c r="H57" s="47">
        <f t="shared" si="33"/>
        <v>0.77820100000000003</v>
      </c>
      <c r="I57" s="47">
        <f t="shared" si="34"/>
        <v>0.77820100000000003</v>
      </c>
      <c r="J57" s="47">
        <f t="shared" si="35"/>
        <v>0</v>
      </c>
      <c r="K57" s="36">
        <f t="shared" si="22"/>
        <v>1</v>
      </c>
      <c r="L57" s="36">
        <f t="shared" si="22"/>
        <v>0.3608443035013324</v>
      </c>
      <c r="M57" s="36">
        <f t="shared" si="22"/>
        <v>0.38656391328746692</v>
      </c>
      <c r="N57" s="36">
        <f t="shared" si="23"/>
        <v>0</v>
      </c>
      <c r="O57" s="36">
        <f t="shared" si="23"/>
        <v>0</v>
      </c>
      <c r="P57" s="36">
        <f t="shared" si="23"/>
        <v>1</v>
      </c>
      <c r="Q57" s="36">
        <f t="shared" si="23"/>
        <v>0.98975281545712968</v>
      </c>
      <c r="R57" s="36">
        <f t="shared" si="23"/>
        <v>0.99380104128576163</v>
      </c>
      <c r="S57" s="36">
        <f t="shared" si="27"/>
        <v>1</v>
      </c>
      <c r="T57" s="36">
        <f t="shared" si="24"/>
        <v>0.6450137340434785</v>
      </c>
    </row>
    <row r="58" spans="1:20" x14ac:dyDescent="0.55000000000000004">
      <c r="A58" s="23" t="str">
        <f t="shared" si="25"/>
        <v>CHE</v>
      </c>
      <c r="B58" s="47">
        <f t="shared" si="36"/>
        <v>45</v>
      </c>
      <c r="C58" s="47">
        <f t="shared" si="37"/>
        <v>1096</v>
      </c>
      <c r="D58" s="47">
        <f t="shared" ref="D58:D63" si="38">VLOOKUP($A58,$A$19:$J$24,4,FALSE)</f>
        <v>998</v>
      </c>
      <c r="E58" s="44">
        <f>D36</f>
        <v>10.55289647175138</v>
      </c>
      <c r="F58" s="47">
        <f t="shared" si="31"/>
        <v>1</v>
      </c>
      <c r="G58" s="47">
        <f t="shared" si="32"/>
        <v>302</v>
      </c>
      <c r="H58" s="47">
        <f t="shared" si="33"/>
        <v>0.77820100000000003</v>
      </c>
      <c r="I58" s="47">
        <f t="shared" si="34"/>
        <v>0.77820100000000003</v>
      </c>
      <c r="J58" s="47">
        <f t="shared" si="35"/>
        <v>0</v>
      </c>
      <c r="K58" s="36">
        <f t="shared" si="22"/>
        <v>1</v>
      </c>
      <c r="L58" s="36">
        <f t="shared" si="22"/>
        <v>0.3608443035013324</v>
      </c>
      <c r="M58" s="36">
        <f t="shared" si="22"/>
        <v>0.39080971865608355</v>
      </c>
      <c r="N58" s="36">
        <f t="shared" si="23"/>
        <v>0.13792207198289677</v>
      </c>
      <c r="O58" s="36">
        <f t="shared" si="23"/>
        <v>0</v>
      </c>
      <c r="P58" s="36">
        <f t="shared" si="23"/>
        <v>1</v>
      </c>
      <c r="Q58" s="36">
        <f t="shared" si="23"/>
        <v>0.98975281545712968</v>
      </c>
      <c r="R58" s="36">
        <f t="shared" si="23"/>
        <v>0.99380104128576163</v>
      </c>
      <c r="S58" s="36">
        <f t="shared" si="27"/>
        <v>1</v>
      </c>
      <c r="T58" s="36">
        <f t="shared" si="24"/>
        <v>0.65921829556681744</v>
      </c>
    </row>
    <row r="59" spans="1:20" x14ac:dyDescent="0.55000000000000004">
      <c r="A59" s="23" t="str">
        <f t="shared" si="25"/>
        <v>CHE</v>
      </c>
      <c r="B59" s="47">
        <f t="shared" si="36"/>
        <v>45</v>
      </c>
      <c r="C59" s="47">
        <f t="shared" si="37"/>
        <v>1096</v>
      </c>
      <c r="D59" s="47">
        <f t="shared" si="38"/>
        <v>998</v>
      </c>
      <c r="E59" s="47">
        <f>VLOOKUP($A59,$A$19:$J$24,5,FALSE)</f>
        <v>1</v>
      </c>
      <c r="F59" s="44">
        <f>D37</f>
        <v>10.55289647175138</v>
      </c>
      <c r="G59" s="47">
        <f t="shared" si="32"/>
        <v>302</v>
      </c>
      <c r="H59" s="47">
        <f t="shared" si="33"/>
        <v>0.77820100000000003</v>
      </c>
      <c r="I59" s="47">
        <f t="shared" si="34"/>
        <v>0.77820100000000003</v>
      </c>
      <c r="J59" s="47">
        <f t="shared" si="35"/>
        <v>0</v>
      </c>
      <c r="K59" s="36">
        <f t="shared" si="22"/>
        <v>1</v>
      </c>
      <c r="L59" s="36">
        <f t="shared" si="22"/>
        <v>0.3608443035013324</v>
      </c>
      <c r="M59" s="36">
        <f t="shared" si="22"/>
        <v>0.39080971865608355</v>
      </c>
      <c r="N59" s="36">
        <f t="shared" si="23"/>
        <v>0</v>
      </c>
      <c r="O59" s="36">
        <f t="shared" si="23"/>
        <v>0.13792207198289677</v>
      </c>
      <c r="P59" s="36">
        <f t="shared" si="23"/>
        <v>1</v>
      </c>
      <c r="Q59" s="36">
        <f t="shared" si="23"/>
        <v>0.98975281545712968</v>
      </c>
      <c r="R59" s="36">
        <f t="shared" si="23"/>
        <v>0.99380104128576163</v>
      </c>
      <c r="S59" s="36">
        <f t="shared" si="27"/>
        <v>1</v>
      </c>
      <c r="T59" s="36">
        <f t="shared" si="24"/>
        <v>0.65921829556681744</v>
      </c>
    </row>
    <row r="60" spans="1:20" x14ac:dyDescent="0.55000000000000004">
      <c r="A60" s="23" t="str">
        <f t="shared" si="25"/>
        <v>CHE</v>
      </c>
      <c r="B60" s="47">
        <f t="shared" si="36"/>
        <v>45</v>
      </c>
      <c r="C60" s="47">
        <f t="shared" si="37"/>
        <v>1096</v>
      </c>
      <c r="D60" s="47">
        <f t="shared" si="38"/>
        <v>998</v>
      </c>
      <c r="E60" s="47">
        <f>VLOOKUP($A60,$A$19:$J$24,5,FALSE)</f>
        <v>1</v>
      </c>
      <c r="F60" s="47">
        <f>VLOOKUP($A60,$A$19:$J$24,6,FALSE)</f>
        <v>1</v>
      </c>
      <c r="G60" s="44">
        <f>D38</f>
        <v>317.63406457067379</v>
      </c>
      <c r="H60" s="47">
        <f t="shared" si="33"/>
        <v>0.77820100000000003</v>
      </c>
      <c r="I60" s="47">
        <f t="shared" si="34"/>
        <v>0.77820100000000003</v>
      </c>
      <c r="J60" s="47">
        <f t="shared" si="35"/>
        <v>0</v>
      </c>
      <c r="K60" s="36">
        <f t="shared" si="22"/>
        <v>1</v>
      </c>
      <c r="L60" s="36">
        <f t="shared" si="22"/>
        <v>0.3608443035013324</v>
      </c>
      <c r="M60" s="36">
        <f t="shared" si="22"/>
        <v>0.39080971865608355</v>
      </c>
      <c r="N60" s="36">
        <f t="shared" si="23"/>
        <v>0</v>
      </c>
      <c r="O60" s="36">
        <f t="shared" si="23"/>
        <v>0</v>
      </c>
      <c r="P60" s="36">
        <f t="shared" si="23"/>
        <v>1.0652395231645411</v>
      </c>
      <c r="Q60" s="36">
        <f t="shared" si="23"/>
        <v>0.98975281545712968</v>
      </c>
      <c r="R60" s="36">
        <f t="shared" si="23"/>
        <v>0.99380104128576163</v>
      </c>
      <c r="S60" s="36">
        <f t="shared" si="27"/>
        <v>1</v>
      </c>
      <c r="T60" s="36">
        <f t="shared" si="24"/>
        <v>0.65201010890714584</v>
      </c>
    </row>
    <row r="61" spans="1:20" x14ac:dyDescent="0.55000000000000004">
      <c r="A61" s="23" t="str">
        <f t="shared" si="25"/>
        <v>CHE</v>
      </c>
      <c r="B61" s="47">
        <f t="shared" si="36"/>
        <v>45</v>
      </c>
      <c r="C61" s="47">
        <f t="shared" si="37"/>
        <v>1096</v>
      </c>
      <c r="D61" s="47">
        <f t="shared" si="38"/>
        <v>998</v>
      </c>
      <c r="E61" s="47">
        <f>VLOOKUP($A61,$A$19:$J$24,5,FALSE)</f>
        <v>1</v>
      </c>
      <c r="F61" s="47">
        <f>VLOOKUP($A61,$A$19:$J$24,6,FALSE)</f>
        <v>1</v>
      </c>
      <c r="G61" s="47">
        <f>VLOOKUP($A61,$A$19:$J$24,7,FALSE)</f>
        <v>302</v>
      </c>
      <c r="H61" s="44">
        <f>D39</f>
        <v>0.80745865880927592</v>
      </c>
      <c r="I61" s="47">
        <f t="shared" si="34"/>
        <v>0.77820100000000003</v>
      </c>
      <c r="J61" s="47">
        <f t="shared" si="35"/>
        <v>0</v>
      </c>
      <c r="K61" s="36">
        <f t="shared" si="22"/>
        <v>1</v>
      </c>
      <c r="L61" s="36">
        <f t="shared" si="22"/>
        <v>0.3608443035013324</v>
      </c>
      <c r="M61" s="36">
        <f t="shared" si="22"/>
        <v>0.39080971865608355</v>
      </c>
      <c r="N61" s="36">
        <f t="shared" si="23"/>
        <v>0</v>
      </c>
      <c r="O61" s="36">
        <f t="shared" si="23"/>
        <v>0</v>
      </c>
      <c r="P61" s="36">
        <f t="shared" si="23"/>
        <v>1</v>
      </c>
      <c r="Q61" s="36">
        <f t="shared" si="23"/>
        <v>1.2002925830912525</v>
      </c>
      <c r="R61" s="36">
        <f t="shared" si="23"/>
        <v>0.99380104128576163</v>
      </c>
      <c r="S61" s="36">
        <f t="shared" si="27"/>
        <v>1</v>
      </c>
      <c r="T61" s="36">
        <f t="shared" si="24"/>
        <v>0.66294005434819325</v>
      </c>
    </row>
    <row r="62" spans="1:20" x14ac:dyDescent="0.55000000000000004">
      <c r="A62" s="23" t="str">
        <f t="shared" si="25"/>
        <v>CHE</v>
      </c>
      <c r="B62" s="47">
        <f t="shared" si="36"/>
        <v>45</v>
      </c>
      <c r="C62" s="47">
        <f t="shared" si="37"/>
        <v>1096</v>
      </c>
      <c r="D62" s="47">
        <f t="shared" si="38"/>
        <v>998</v>
      </c>
      <c r="E62" s="47">
        <f>VLOOKUP($A62,$A$19:$J$24,5,FALSE)</f>
        <v>1</v>
      </c>
      <c r="F62" s="47">
        <f>VLOOKUP($A62,$A$19:$J$24,6,FALSE)</f>
        <v>1</v>
      </c>
      <c r="G62" s="47">
        <f>VLOOKUP($A62,$A$19:$J$24,7,FALSE)</f>
        <v>302</v>
      </c>
      <c r="H62" s="47">
        <f>VLOOKUP($A62,$A$19:$J$24,8,FALSE)</f>
        <v>0.77820100000000003</v>
      </c>
      <c r="I62" s="44">
        <f>D40</f>
        <v>0.81257495822421388</v>
      </c>
      <c r="J62" s="47">
        <f t="shared" si="35"/>
        <v>0</v>
      </c>
      <c r="K62" s="36">
        <f t="shared" ref="K62:M63" si="39">(B$26-B62)/(B$26-B$25)</f>
        <v>1</v>
      </c>
      <c r="L62" s="36">
        <f t="shared" si="39"/>
        <v>0.3608443035013324</v>
      </c>
      <c r="M62" s="36">
        <f t="shared" si="39"/>
        <v>0.39080971865608355</v>
      </c>
      <c r="N62" s="36">
        <f t="shared" ref="N62:S63" si="40">(E62-E$25)/(E$26-E$25)</f>
        <v>0</v>
      </c>
      <c r="O62" s="36">
        <f t="shared" si="40"/>
        <v>0</v>
      </c>
      <c r="P62" s="36">
        <f t="shared" si="40"/>
        <v>1</v>
      </c>
      <c r="Q62" s="36">
        <f t="shared" si="40"/>
        <v>0.98975281545712968</v>
      </c>
      <c r="R62" s="36">
        <f t="shared" si="40"/>
        <v>1.1434378024352405</v>
      </c>
      <c r="S62" s="36">
        <f t="shared" si="27"/>
        <v>1</v>
      </c>
      <c r="T62" s="36">
        <f t="shared" si="24"/>
        <v>0.65790674802714832</v>
      </c>
    </row>
    <row r="63" spans="1:20" x14ac:dyDescent="0.55000000000000004">
      <c r="A63" s="23" t="str">
        <f t="shared" si="25"/>
        <v>CHE</v>
      </c>
      <c r="B63" s="47">
        <f t="shared" si="36"/>
        <v>45</v>
      </c>
      <c r="C63" s="47">
        <f t="shared" si="37"/>
        <v>1096</v>
      </c>
      <c r="D63" s="47">
        <f t="shared" si="38"/>
        <v>998</v>
      </c>
      <c r="E63" s="47">
        <f>VLOOKUP($A63,$A$19:$J$24,5,FALSE)</f>
        <v>1</v>
      </c>
      <c r="F63" s="47">
        <f>VLOOKUP($A63,$A$19:$J$24,6,FALSE)</f>
        <v>1</v>
      </c>
      <c r="G63" s="47">
        <f>VLOOKUP($A63,$A$19:$J$24,7,FALSE)</f>
        <v>302</v>
      </c>
      <c r="H63" s="47">
        <f>VLOOKUP($A63,$A$19:$J$24,8,FALSE)</f>
        <v>0.77820100000000003</v>
      </c>
      <c r="I63" s="47">
        <f>VLOOKUP($A63,$A$19:$J$24,9,FALSE)</f>
        <v>0.77820100000000003</v>
      </c>
      <c r="J63" s="44">
        <f>D41</f>
        <v>15.182060334486801</v>
      </c>
      <c r="K63" s="36">
        <f t="shared" si="39"/>
        <v>1</v>
      </c>
      <c r="L63" s="36">
        <f t="shared" si="39"/>
        <v>0.3608443035013324</v>
      </c>
      <c r="M63" s="36">
        <f t="shared" si="39"/>
        <v>0.39080971865608355</v>
      </c>
      <c r="N63" s="36">
        <f t="shared" si="40"/>
        <v>0</v>
      </c>
      <c r="O63" s="36">
        <f t="shared" si="40"/>
        <v>0</v>
      </c>
      <c r="P63" s="36">
        <f t="shared" si="40"/>
        <v>1</v>
      </c>
      <c r="Q63" s="36">
        <f t="shared" si="40"/>
        <v>0.98975281545712968</v>
      </c>
      <c r="R63" s="36">
        <f t="shared" si="40"/>
        <v>0.99380104128576163</v>
      </c>
      <c r="S63" s="36">
        <f t="shared" si="27"/>
        <v>0.76922049775808232</v>
      </c>
      <c r="T63" s="36">
        <f t="shared" si="24"/>
        <v>0.60739470128059336</v>
      </c>
    </row>
    <row r="64" spans="1:20" x14ac:dyDescent="0.55000000000000004">
      <c r="A64" s="23"/>
      <c r="B64" s="48"/>
      <c r="C64" s="48"/>
      <c r="D64" s="48"/>
      <c r="E64" s="48"/>
      <c r="F64" s="48"/>
      <c r="G64" s="48"/>
      <c r="H64" s="48"/>
      <c r="I64" s="48"/>
      <c r="J64" s="48"/>
      <c r="K64" s="38"/>
      <c r="L64" s="38"/>
      <c r="M64" s="38"/>
      <c r="N64" s="38"/>
      <c r="O64" s="38"/>
      <c r="P64" s="38"/>
      <c r="Q64" s="38"/>
      <c r="R64" s="38"/>
      <c r="S64" s="38"/>
      <c r="T64" s="38"/>
    </row>
  </sheetData>
  <mergeCells count="3">
    <mergeCell ref="B31:D31"/>
    <mergeCell ref="F31:H31"/>
    <mergeCell ref="J31:K31"/>
  </mergeCells>
  <conditionalFormatting sqref="K19:R24 T19:T24">
    <cfRule type="colorScale" priority="3">
      <colorScale>
        <cfvo type="min"/>
        <cfvo type="max"/>
        <color rgb="FFFFEF9C"/>
        <color rgb="FF63BE7B"/>
      </colorScale>
    </cfRule>
  </conditionalFormatting>
  <conditionalFormatting sqref="T19:T24">
    <cfRule type="colorScale" priority="2">
      <colorScale>
        <cfvo type="min"/>
        <cfvo type="max"/>
        <color rgb="FFFCFCFF"/>
        <color rgb="FFF8696B"/>
      </colorScale>
    </cfRule>
  </conditionalFormatting>
  <conditionalFormatting sqref="S19:S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7508-6DD3-47A9-AC95-663B7B5EC19B}">
  <dimension ref="A1:I16"/>
  <sheetViews>
    <sheetView tabSelected="1" topLeftCell="G1" zoomScale="115" zoomScaleNormal="115" workbookViewId="0">
      <selection activeCell="I13" sqref="I13"/>
    </sheetView>
  </sheetViews>
  <sheetFormatPr defaultRowHeight="14.4" x14ac:dyDescent="0.55000000000000004"/>
  <cols>
    <col min="1" max="1" width="9.15625" style="10"/>
    <col min="2" max="2" width="27.41796875" customWidth="1"/>
    <col min="3" max="3" width="30.15625" customWidth="1"/>
    <col min="4" max="4" width="31.68359375" customWidth="1"/>
    <col min="5" max="5" width="22.83984375" bestFit="1" customWidth="1"/>
    <col min="6" max="6" width="25.68359375" bestFit="1" customWidth="1"/>
    <col min="7" max="7" width="17.68359375" bestFit="1" customWidth="1"/>
    <col min="9" max="9" width="20.26171875" bestFit="1" customWidth="1"/>
  </cols>
  <sheetData>
    <row r="1" spans="1:9" x14ac:dyDescent="0.55000000000000004">
      <c r="A1" s="56"/>
      <c r="B1" s="57" t="s">
        <v>58</v>
      </c>
      <c r="C1" s="57" t="s">
        <v>59</v>
      </c>
      <c r="D1" s="57" t="s">
        <v>60</v>
      </c>
      <c r="E1" s="57" t="s">
        <v>61</v>
      </c>
      <c r="F1" s="57" t="s">
        <v>62</v>
      </c>
      <c r="G1" s="57" t="s">
        <v>63</v>
      </c>
    </row>
    <row r="2" spans="1:9" x14ac:dyDescent="0.55000000000000004">
      <c r="A2" s="57" t="s">
        <v>10</v>
      </c>
      <c r="B2" s="58">
        <f>'MS1'!T19</f>
        <v>0.55621195162764303</v>
      </c>
      <c r="C2" s="58">
        <f>'MS2'!T19</f>
        <v>0.57997211150927241</v>
      </c>
      <c r="D2" s="58">
        <f>'MS3'!$T19</f>
        <v>0.54784865694935336</v>
      </c>
      <c r="E2" s="58">
        <f>'MS4'!$T19</f>
        <v>0.54784865694935336</v>
      </c>
      <c r="F2" s="58">
        <f>'MS5'!$T19</f>
        <v>0.58740400836862494</v>
      </c>
      <c r="G2" s="58">
        <f>'MS6'!$T19</f>
        <v>0.55330516608504032</v>
      </c>
    </row>
    <row r="3" spans="1:9" x14ac:dyDescent="0.55000000000000004">
      <c r="A3" s="57" t="s">
        <v>11</v>
      </c>
      <c r="B3" s="58">
        <f>'MS1'!T20</f>
        <v>0.48840350137760519</v>
      </c>
      <c r="C3" s="58">
        <f>'MS2'!T20</f>
        <v>0.45257693338282812</v>
      </c>
      <c r="D3" s="58">
        <f>'MS3'!$T20</f>
        <v>0.48115384429695485</v>
      </c>
      <c r="E3" s="58">
        <f>'MS4'!$T20</f>
        <v>0.48115384429695485</v>
      </c>
      <c r="F3" s="58">
        <f>'MS5'!$T20</f>
        <v>0.44795186041460683</v>
      </c>
      <c r="G3" s="58">
        <f>'MS6'!$T20</f>
        <v>0.51357333607880729</v>
      </c>
    </row>
    <row r="4" spans="1:9" x14ac:dyDescent="0.55000000000000004">
      <c r="A4" s="57" t="s">
        <v>12</v>
      </c>
      <c r="B4" s="58">
        <f>'MS1'!T21</f>
        <v>0.55887500227902387</v>
      </c>
      <c r="C4" s="58">
        <f>'MS2'!T21</f>
        <v>0.48659910861665112</v>
      </c>
      <c r="D4" s="58">
        <f>'MS3'!$T21</f>
        <v>0.51408457713535338</v>
      </c>
      <c r="E4" s="58">
        <f>'MS4'!$T21</f>
        <v>0.51408457713535338</v>
      </c>
      <c r="F4" s="58">
        <f>'MS5'!$T21</f>
        <v>0.48736126439796146</v>
      </c>
      <c r="G4" s="58">
        <f>'MS6'!$T21</f>
        <v>0.52763905484407403</v>
      </c>
    </row>
    <row r="5" spans="1:9" x14ac:dyDescent="0.55000000000000004">
      <c r="A5" s="57" t="s">
        <v>13</v>
      </c>
      <c r="B5" s="58">
        <f>'MS1'!T22</f>
        <v>0.68065866008239861</v>
      </c>
      <c r="C5" s="58">
        <f>'MS2'!T22</f>
        <v>0.63927296832836722</v>
      </c>
      <c r="D5" s="58">
        <f>'MS3'!$T22</f>
        <v>0.6070149038122381</v>
      </c>
      <c r="E5" s="58">
        <f>'MS4'!$T22</f>
        <v>0.6070149038122381</v>
      </c>
      <c r="F5" s="58">
        <f>'MS5'!$T22</f>
        <v>0.67134265242151958</v>
      </c>
      <c r="G5" s="58">
        <f>'MS6'!$T22</f>
        <v>0.64554007355198473</v>
      </c>
    </row>
    <row r="6" spans="1:9" x14ac:dyDescent="0.55000000000000004">
      <c r="A6" s="57" t="s">
        <v>14</v>
      </c>
      <c r="B6" s="58">
        <f>'MS1'!T23</f>
        <v>0.62529108272545575</v>
      </c>
      <c r="C6" s="58">
        <f>'MS2'!T23</f>
        <v>0.50845327937606299</v>
      </c>
      <c r="D6" s="58">
        <f>'MS3'!$T23</f>
        <v>0.527071396802683</v>
      </c>
      <c r="E6" s="58">
        <f>'MS4'!$T23</f>
        <v>0.5266750580229127</v>
      </c>
      <c r="F6" s="58">
        <f>'MS5'!$T23</f>
        <v>0.53289716683688859</v>
      </c>
      <c r="G6" s="58">
        <f>'MS6'!$T23</f>
        <v>0.57721868732215098</v>
      </c>
    </row>
    <row r="7" spans="1:9" x14ac:dyDescent="0.55000000000000004">
      <c r="A7" s="57" t="s">
        <v>15</v>
      </c>
      <c r="B7" s="58">
        <f>'MS1'!T24</f>
        <v>0.63771495480626295</v>
      </c>
      <c r="C7" s="58">
        <f>'MS2'!T24</f>
        <v>0.46957310802311891</v>
      </c>
      <c r="D7" s="58">
        <f>'MS3'!$T24</f>
        <v>0.47602872021665427</v>
      </c>
      <c r="E7" s="58">
        <f>'MS4'!$T24</f>
        <v>0.48247260195214309</v>
      </c>
      <c r="F7" s="58">
        <f>'MS5'!$T24</f>
        <v>0.5129181532476057</v>
      </c>
      <c r="G7" s="58">
        <f>'MS6'!$T24</f>
        <v>0.54083366577915648</v>
      </c>
    </row>
    <row r="8" spans="1:9" x14ac:dyDescent="0.55000000000000004">
      <c r="A8" s="59"/>
      <c r="B8" s="60" t="s">
        <v>21</v>
      </c>
      <c r="C8" s="60" t="s">
        <v>22</v>
      </c>
      <c r="D8" s="60" t="s">
        <v>23</v>
      </c>
      <c r="E8" s="60" t="s">
        <v>24</v>
      </c>
      <c r="F8" s="60" t="s">
        <v>25</v>
      </c>
      <c r="G8" s="60" t="s">
        <v>26</v>
      </c>
    </row>
    <row r="9" spans="1:9" x14ac:dyDescent="0.55000000000000004">
      <c r="B9" s="33"/>
      <c r="C9" s="33"/>
      <c r="D9" s="33"/>
      <c r="E9" s="33"/>
      <c r="F9" s="33"/>
      <c r="G9" s="33"/>
    </row>
    <row r="10" spans="1:9" x14ac:dyDescent="0.55000000000000004">
      <c r="B10" s="52"/>
      <c r="C10" s="52"/>
      <c r="D10" s="52"/>
      <c r="F10" s="57" t="s">
        <v>73</v>
      </c>
      <c r="G10" s="53" t="s">
        <v>56</v>
      </c>
    </row>
    <row r="11" spans="1:9" x14ac:dyDescent="0.55000000000000004">
      <c r="B11" s="52" t="s">
        <v>58</v>
      </c>
      <c r="C11" s="54" t="s">
        <v>21</v>
      </c>
      <c r="D11" s="52" t="s">
        <v>15</v>
      </c>
      <c r="F11" s="57" t="s">
        <v>10</v>
      </c>
      <c r="G11" s="55">
        <f>SUM(B2:G2)</f>
        <v>3.3725905514892873</v>
      </c>
    </row>
    <row r="12" spans="1:9" x14ac:dyDescent="0.55000000000000004">
      <c r="B12" s="52" t="s">
        <v>59</v>
      </c>
      <c r="C12" s="54" t="s">
        <v>22</v>
      </c>
      <c r="D12" s="52" t="s">
        <v>12</v>
      </c>
      <c r="F12" s="57" t="s">
        <v>11</v>
      </c>
      <c r="G12" s="55">
        <f t="shared" ref="G12:G16" si="0">SUM(B3:G3)</f>
        <v>2.864813319847757</v>
      </c>
    </row>
    <row r="13" spans="1:9" x14ac:dyDescent="0.55000000000000004">
      <c r="B13" s="52" t="s">
        <v>60</v>
      </c>
      <c r="C13" s="54" t="s">
        <v>23</v>
      </c>
      <c r="D13" s="52" t="s">
        <v>12</v>
      </c>
      <c r="F13" s="57" t="s">
        <v>12</v>
      </c>
      <c r="G13" s="55">
        <f t="shared" si="0"/>
        <v>3.088643584408417</v>
      </c>
      <c r="H13" s="75"/>
      <c r="I13" s="75"/>
    </row>
    <row r="14" spans="1:9" x14ac:dyDescent="0.55000000000000004">
      <c r="B14" s="52" t="s">
        <v>61</v>
      </c>
      <c r="C14" s="54" t="s">
        <v>24</v>
      </c>
      <c r="D14" s="52" t="s">
        <v>12</v>
      </c>
      <c r="F14" s="57" t="s">
        <v>13</v>
      </c>
      <c r="G14" s="55">
        <f t="shared" si="0"/>
        <v>3.8508441620087464</v>
      </c>
      <c r="H14" s="75">
        <f>G14+0.0733</f>
        <v>3.9241441620087465</v>
      </c>
      <c r="I14" s="75">
        <f>G14-0.0733</f>
        <v>3.7775441620087462</v>
      </c>
    </row>
    <row r="15" spans="1:9" x14ac:dyDescent="0.55000000000000004">
      <c r="B15" s="52" t="s">
        <v>62</v>
      </c>
      <c r="C15" s="54" t="s">
        <v>25</v>
      </c>
      <c r="D15" s="52" t="s">
        <v>13</v>
      </c>
      <c r="F15" s="57" t="s">
        <v>14</v>
      </c>
      <c r="G15" s="55">
        <f t="shared" si="0"/>
        <v>3.2976066710861538</v>
      </c>
    </row>
    <row r="16" spans="1:9" x14ac:dyDescent="0.55000000000000004">
      <c r="B16" s="52" t="s">
        <v>63</v>
      </c>
      <c r="C16" s="54" t="s">
        <v>26</v>
      </c>
      <c r="D16" s="52" t="s">
        <v>12</v>
      </c>
      <c r="F16" s="57" t="s">
        <v>15</v>
      </c>
      <c r="G16" s="55">
        <f t="shared" si="0"/>
        <v>3.1195412040249413</v>
      </c>
    </row>
  </sheetData>
  <conditionalFormatting sqref="B2:G7">
    <cfRule type="colorScale" priority="14">
      <colorScale>
        <cfvo type="min"/>
        <cfvo type="max"/>
        <color rgb="FFFFEF9C"/>
        <color rgb="FF63BE7B"/>
      </colorScale>
    </cfRule>
  </conditionalFormatting>
  <conditionalFormatting sqref="B2:B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1:G16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Start</vt:lpstr>
      <vt:lpstr>Ranks and MS</vt:lpstr>
      <vt:lpstr>MS1</vt:lpstr>
      <vt:lpstr>MS2</vt:lpstr>
      <vt:lpstr>MS3</vt:lpstr>
      <vt:lpstr>MS4</vt:lpstr>
      <vt:lpstr>MS5</vt:lpstr>
      <vt:lpstr>MS6</vt:lpstr>
      <vt:lpstr>Combined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Gopal</dc:creator>
  <cp:lastModifiedBy>Siddharth Gopal</cp:lastModifiedBy>
  <dcterms:created xsi:type="dcterms:W3CDTF">2015-06-05T18:17:20Z</dcterms:created>
  <dcterms:modified xsi:type="dcterms:W3CDTF">2022-05-09T22:12:50Z</dcterms:modified>
</cp:coreProperties>
</file>