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Siddharth\Desktop\622\modelling_self_replicating_robots\"/>
    </mc:Choice>
  </mc:AlternateContent>
  <xr:revisionPtr revIDLastSave="0" documentId="13_ncr:1_{D0A67768-BED5-41A5-A70B-C1EC325B0D34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MS6" sheetId="8" r:id="rId1"/>
    <sheet name="MS5" sheetId="7" r:id="rId2"/>
    <sheet name="MS4" sheetId="6" r:id="rId3"/>
    <sheet name="MS3" sheetId="5" r:id="rId4"/>
    <sheet name="MS2" sheetId="4" r:id="rId5"/>
    <sheet name="MS1" sheetId="1" r:id="rId6"/>
    <sheet name="Ranks and MS" sheetId="3" r:id="rId7"/>
    <sheet name="SD" sheetId="2" r:id="rId8"/>
    <sheet name="Combined 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8" l="1"/>
  <c r="J26" i="8" s="1"/>
  <c r="I13" i="8"/>
  <c r="I26" i="8" s="1"/>
  <c r="H13" i="8"/>
  <c r="H26" i="8" s="1"/>
  <c r="G13" i="8"/>
  <c r="G26" i="8" s="1"/>
  <c r="F13" i="8"/>
  <c r="F26" i="8" s="1"/>
  <c r="E13" i="8"/>
  <c r="E26" i="8" s="1"/>
  <c r="D13" i="8"/>
  <c r="D26" i="8" s="1"/>
  <c r="C13" i="8"/>
  <c r="C26" i="8" s="1"/>
  <c r="B13" i="8"/>
  <c r="B26" i="8" s="1"/>
  <c r="J12" i="8"/>
  <c r="J25" i="8" s="1"/>
  <c r="I12" i="8"/>
  <c r="I25" i="8" s="1"/>
  <c r="H12" i="8"/>
  <c r="H25" i="8" s="1"/>
  <c r="G12" i="8"/>
  <c r="G25" i="8" s="1"/>
  <c r="F12" i="8"/>
  <c r="F25" i="8" s="1"/>
  <c r="E12" i="8"/>
  <c r="E25" i="8" s="1"/>
  <c r="D12" i="8"/>
  <c r="D25" i="8" s="1"/>
  <c r="C12" i="8"/>
  <c r="C25" i="8" s="1"/>
  <c r="B12" i="8"/>
  <c r="B25" i="8" s="1"/>
  <c r="J13" i="7"/>
  <c r="J26" i="7" s="1"/>
  <c r="I13" i="7"/>
  <c r="I26" i="7" s="1"/>
  <c r="H13" i="7"/>
  <c r="H26" i="7" s="1"/>
  <c r="G13" i="7"/>
  <c r="G26" i="7" s="1"/>
  <c r="F13" i="7"/>
  <c r="F26" i="7" s="1"/>
  <c r="E13" i="7"/>
  <c r="E26" i="7" s="1"/>
  <c r="D13" i="7"/>
  <c r="D26" i="7" s="1"/>
  <c r="C13" i="7"/>
  <c r="C26" i="7" s="1"/>
  <c r="B13" i="7"/>
  <c r="B26" i="7" s="1"/>
  <c r="J12" i="7"/>
  <c r="J25" i="7" s="1"/>
  <c r="I12" i="7"/>
  <c r="I25" i="7" s="1"/>
  <c r="H12" i="7"/>
  <c r="H25" i="7" s="1"/>
  <c r="G12" i="7"/>
  <c r="G25" i="7" s="1"/>
  <c r="F12" i="7"/>
  <c r="F25" i="7" s="1"/>
  <c r="E12" i="7"/>
  <c r="E25" i="7" s="1"/>
  <c r="D12" i="7"/>
  <c r="D25" i="7" s="1"/>
  <c r="C12" i="7"/>
  <c r="C25" i="7" s="1"/>
  <c r="B12" i="7"/>
  <c r="B25" i="7" s="1"/>
  <c r="J13" i="6"/>
  <c r="J26" i="6" s="1"/>
  <c r="I13" i="6"/>
  <c r="I26" i="6" s="1"/>
  <c r="H13" i="6"/>
  <c r="H26" i="6" s="1"/>
  <c r="G13" i="6"/>
  <c r="G26" i="6" s="1"/>
  <c r="F13" i="6"/>
  <c r="F26" i="6" s="1"/>
  <c r="E13" i="6"/>
  <c r="E26" i="6" s="1"/>
  <c r="D13" i="6"/>
  <c r="D26" i="6" s="1"/>
  <c r="C13" i="6"/>
  <c r="C26" i="6" s="1"/>
  <c r="B13" i="6"/>
  <c r="B26" i="6" s="1"/>
  <c r="J12" i="6"/>
  <c r="J25" i="6" s="1"/>
  <c r="I12" i="6"/>
  <c r="I25" i="6" s="1"/>
  <c r="H12" i="6"/>
  <c r="H25" i="6" s="1"/>
  <c r="G12" i="6"/>
  <c r="G25" i="6" s="1"/>
  <c r="F12" i="6"/>
  <c r="F25" i="6" s="1"/>
  <c r="E12" i="6"/>
  <c r="E25" i="6" s="1"/>
  <c r="D12" i="6"/>
  <c r="D25" i="6" s="1"/>
  <c r="C12" i="6"/>
  <c r="C25" i="6" s="1"/>
  <c r="B12" i="6"/>
  <c r="B25" i="6" s="1"/>
  <c r="J13" i="5"/>
  <c r="J26" i="5" s="1"/>
  <c r="I13" i="5"/>
  <c r="I26" i="5" s="1"/>
  <c r="H13" i="5"/>
  <c r="H26" i="5" s="1"/>
  <c r="G13" i="5"/>
  <c r="G26" i="5" s="1"/>
  <c r="F13" i="5"/>
  <c r="F26" i="5" s="1"/>
  <c r="E13" i="5"/>
  <c r="E26" i="5" s="1"/>
  <c r="D13" i="5"/>
  <c r="D26" i="5" s="1"/>
  <c r="C13" i="5"/>
  <c r="C26" i="5" s="1"/>
  <c r="B13" i="5"/>
  <c r="B26" i="5" s="1"/>
  <c r="J12" i="5"/>
  <c r="J25" i="5" s="1"/>
  <c r="I12" i="5"/>
  <c r="I25" i="5" s="1"/>
  <c r="H12" i="5"/>
  <c r="H25" i="5" s="1"/>
  <c r="G12" i="5"/>
  <c r="G25" i="5" s="1"/>
  <c r="F12" i="5"/>
  <c r="F25" i="5" s="1"/>
  <c r="E12" i="5"/>
  <c r="E25" i="5" s="1"/>
  <c r="D12" i="5"/>
  <c r="D25" i="5" s="1"/>
  <c r="C12" i="5"/>
  <c r="C25" i="5" s="1"/>
  <c r="B12" i="5"/>
  <c r="B25" i="5" s="1"/>
  <c r="C12" i="3"/>
  <c r="J13" i="4"/>
  <c r="J26" i="4" s="1"/>
  <c r="I13" i="4"/>
  <c r="I26" i="4" s="1"/>
  <c r="H13" i="4"/>
  <c r="H26" i="4" s="1"/>
  <c r="G13" i="4"/>
  <c r="G26" i="4" s="1"/>
  <c r="F13" i="4"/>
  <c r="F26" i="4" s="1"/>
  <c r="E13" i="4"/>
  <c r="E26" i="4" s="1"/>
  <c r="D13" i="4"/>
  <c r="D26" i="4" s="1"/>
  <c r="C13" i="4"/>
  <c r="C26" i="4" s="1"/>
  <c r="B13" i="4"/>
  <c r="B26" i="4" s="1"/>
  <c r="J12" i="4"/>
  <c r="J25" i="4" s="1"/>
  <c r="I12" i="4"/>
  <c r="I25" i="4" s="1"/>
  <c r="H12" i="4"/>
  <c r="H25" i="4" s="1"/>
  <c r="G12" i="4"/>
  <c r="G25" i="4" s="1"/>
  <c r="F12" i="4"/>
  <c r="F25" i="4" s="1"/>
  <c r="E12" i="4"/>
  <c r="E25" i="4" s="1"/>
  <c r="D12" i="4"/>
  <c r="D25" i="4" s="1"/>
  <c r="C12" i="4"/>
  <c r="C25" i="4" s="1"/>
  <c r="B12" i="4"/>
  <c r="B25" i="4" s="1"/>
  <c r="U20" i="1"/>
  <c r="U21" i="1"/>
  <c r="U22" i="1"/>
  <c r="U23" i="1"/>
  <c r="U24" i="1"/>
  <c r="U19" i="1"/>
  <c r="Q20" i="8" l="1"/>
  <c r="Q19" i="8"/>
  <c r="Q21" i="8"/>
  <c r="Q23" i="8"/>
  <c r="Q22" i="8"/>
  <c r="Q24" i="8"/>
  <c r="S19" i="8"/>
  <c r="S22" i="8"/>
  <c r="S20" i="8"/>
  <c r="S21" i="8"/>
  <c r="S23" i="8"/>
  <c r="S24" i="8"/>
  <c r="O19" i="8"/>
  <c r="O21" i="8"/>
  <c r="O23" i="8"/>
  <c r="O24" i="8"/>
  <c r="O20" i="8"/>
  <c r="O22" i="8"/>
  <c r="K22" i="8"/>
  <c r="K23" i="8"/>
  <c r="K21" i="8"/>
  <c r="K24" i="8"/>
  <c r="K19" i="8"/>
  <c r="K20" i="8"/>
  <c r="N24" i="8"/>
  <c r="N21" i="8"/>
  <c r="N22" i="8"/>
  <c r="N19" i="8"/>
  <c r="N20" i="8"/>
  <c r="N23" i="8"/>
  <c r="R21" i="8"/>
  <c r="R19" i="8"/>
  <c r="R20" i="8"/>
  <c r="R22" i="8"/>
  <c r="R24" i="8"/>
  <c r="R23" i="8"/>
  <c r="L23" i="8"/>
  <c r="L24" i="8"/>
  <c r="L19" i="8"/>
  <c r="L20" i="8"/>
  <c r="L21" i="8"/>
  <c r="L22" i="8"/>
  <c r="P19" i="8"/>
  <c r="P20" i="8"/>
  <c r="P23" i="8"/>
  <c r="P21" i="8"/>
  <c r="P22" i="8"/>
  <c r="P24" i="8"/>
  <c r="M24" i="8"/>
  <c r="M19" i="8"/>
  <c r="M20" i="8"/>
  <c r="M21" i="8"/>
  <c r="M22" i="8"/>
  <c r="M23" i="8"/>
  <c r="O20" i="7"/>
  <c r="O19" i="7"/>
  <c r="O21" i="7"/>
  <c r="O22" i="7"/>
  <c r="O23" i="7"/>
  <c r="O24" i="7"/>
  <c r="Q19" i="7"/>
  <c r="Q22" i="7"/>
  <c r="Q20" i="7"/>
  <c r="Q21" i="7"/>
  <c r="Q23" i="7"/>
  <c r="Q24" i="7"/>
  <c r="S19" i="7"/>
  <c r="S20" i="7"/>
  <c r="S24" i="7"/>
  <c r="S21" i="7"/>
  <c r="S22" i="7"/>
  <c r="S23" i="7"/>
  <c r="M23" i="7"/>
  <c r="M24" i="7"/>
  <c r="M19" i="7"/>
  <c r="M20" i="7"/>
  <c r="M21" i="7"/>
  <c r="M22" i="7"/>
  <c r="L22" i="7"/>
  <c r="L24" i="7"/>
  <c r="L23" i="7"/>
  <c r="L19" i="7"/>
  <c r="L20" i="7"/>
  <c r="L21" i="7"/>
  <c r="P19" i="7"/>
  <c r="P21" i="7"/>
  <c r="P20" i="7"/>
  <c r="P22" i="7"/>
  <c r="P23" i="7"/>
  <c r="P24" i="7"/>
  <c r="R19" i="7"/>
  <c r="R20" i="7"/>
  <c r="R21" i="7"/>
  <c r="R23" i="7"/>
  <c r="R22" i="7"/>
  <c r="R24" i="7"/>
  <c r="K21" i="7"/>
  <c r="K22" i="7"/>
  <c r="K23" i="7"/>
  <c r="K24" i="7"/>
  <c r="K19" i="7"/>
  <c r="K20" i="7"/>
  <c r="N24" i="7"/>
  <c r="N19" i="7"/>
  <c r="N20" i="7"/>
  <c r="N21" i="7"/>
  <c r="N22" i="7"/>
  <c r="N23" i="7"/>
  <c r="S19" i="6"/>
  <c r="S20" i="6"/>
  <c r="S21" i="6"/>
  <c r="S22" i="6"/>
  <c r="S23" i="6"/>
  <c r="S24" i="6"/>
  <c r="L21" i="6"/>
  <c r="L20" i="6"/>
  <c r="L22" i="6"/>
  <c r="L23" i="6"/>
  <c r="L24" i="6"/>
  <c r="L19" i="6"/>
  <c r="M22" i="6"/>
  <c r="M23" i="6"/>
  <c r="M24" i="6"/>
  <c r="M21" i="6"/>
  <c r="M19" i="6"/>
  <c r="M20" i="6"/>
  <c r="Q19" i="6"/>
  <c r="Q22" i="6"/>
  <c r="Q20" i="6"/>
  <c r="Q21" i="6"/>
  <c r="Q23" i="6"/>
  <c r="Q24" i="6"/>
  <c r="K20" i="6"/>
  <c r="T20" i="6" s="1"/>
  <c r="K21" i="6"/>
  <c r="K19" i="6"/>
  <c r="K22" i="6"/>
  <c r="K23" i="6"/>
  <c r="K24" i="6"/>
  <c r="P21" i="6"/>
  <c r="P19" i="6"/>
  <c r="P20" i="6"/>
  <c r="P22" i="6"/>
  <c r="P23" i="6"/>
  <c r="P24" i="6"/>
  <c r="N23" i="6"/>
  <c r="N24" i="6"/>
  <c r="N19" i="6"/>
  <c r="N22" i="6"/>
  <c r="N20" i="6"/>
  <c r="N21" i="6"/>
  <c r="R20" i="6"/>
  <c r="R19" i="6"/>
  <c r="R21" i="6"/>
  <c r="R23" i="6"/>
  <c r="R22" i="6"/>
  <c r="R24" i="6"/>
  <c r="O24" i="6"/>
  <c r="O23" i="6"/>
  <c r="O20" i="6"/>
  <c r="O19" i="6"/>
  <c r="O21" i="6"/>
  <c r="O22" i="6"/>
  <c r="Q21" i="5"/>
  <c r="Q22" i="5"/>
  <c r="Q19" i="5"/>
  <c r="Q20" i="5"/>
  <c r="Q23" i="5"/>
  <c r="Q24" i="5"/>
  <c r="L21" i="5"/>
  <c r="L22" i="5"/>
  <c r="L23" i="5"/>
  <c r="L24" i="5"/>
  <c r="L19" i="5"/>
  <c r="L20" i="5"/>
  <c r="M22" i="5"/>
  <c r="M20" i="5"/>
  <c r="M23" i="5"/>
  <c r="M24" i="5"/>
  <c r="M19" i="5"/>
  <c r="M21" i="5"/>
  <c r="S19" i="5"/>
  <c r="S23" i="5"/>
  <c r="S20" i="5"/>
  <c r="S21" i="5"/>
  <c r="S22" i="5"/>
  <c r="S24" i="5"/>
  <c r="P21" i="5"/>
  <c r="P19" i="5"/>
  <c r="P23" i="5"/>
  <c r="P22" i="5"/>
  <c r="P24" i="5"/>
  <c r="P20" i="5"/>
  <c r="K20" i="5"/>
  <c r="K21" i="5"/>
  <c r="K22" i="5"/>
  <c r="K23" i="5"/>
  <c r="K24" i="5"/>
  <c r="T24" i="5" s="1"/>
  <c r="K19" i="5"/>
  <c r="N23" i="5"/>
  <c r="N24" i="5"/>
  <c r="N19" i="5"/>
  <c r="N21" i="5"/>
  <c r="N20" i="5"/>
  <c r="N22" i="5"/>
  <c r="R22" i="5"/>
  <c r="R19" i="5"/>
  <c r="R20" i="5"/>
  <c r="R23" i="5"/>
  <c r="R21" i="5"/>
  <c r="R24" i="5"/>
  <c r="O24" i="5"/>
  <c r="O19" i="5"/>
  <c r="O20" i="5"/>
  <c r="O21" i="5"/>
  <c r="O22" i="5"/>
  <c r="O23" i="5"/>
  <c r="K21" i="4"/>
  <c r="T21" i="4" s="1"/>
  <c r="K23" i="4"/>
  <c r="K22" i="4"/>
  <c r="K24" i="4"/>
  <c r="K19" i="4"/>
  <c r="K20" i="4"/>
  <c r="L22" i="4"/>
  <c r="L24" i="4"/>
  <c r="L23" i="4"/>
  <c r="L20" i="4"/>
  <c r="L21" i="4"/>
  <c r="L19" i="4"/>
  <c r="M23" i="4"/>
  <c r="M24" i="4"/>
  <c r="M19" i="4"/>
  <c r="M22" i="4"/>
  <c r="M20" i="4"/>
  <c r="M21" i="4"/>
  <c r="R19" i="4"/>
  <c r="R22" i="4"/>
  <c r="R23" i="4"/>
  <c r="R24" i="4"/>
  <c r="R20" i="4"/>
  <c r="R21" i="4"/>
  <c r="Q20" i="4"/>
  <c r="Q21" i="4"/>
  <c r="Q22" i="4"/>
  <c r="Q23" i="4"/>
  <c r="Q24" i="4"/>
  <c r="Q19" i="4"/>
  <c r="P20" i="4"/>
  <c r="P21" i="4"/>
  <c r="P24" i="4"/>
  <c r="P19" i="4"/>
  <c r="P22" i="4"/>
  <c r="P23" i="4"/>
  <c r="S19" i="4"/>
  <c r="S22" i="4"/>
  <c r="S20" i="4"/>
  <c r="S21" i="4"/>
  <c r="S23" i="4"/>
  <c r="S24" i="4"/>
  <c r="N24" i="4"/>
  <c r="N19" i="4"/>
  <c r="N20" i="4"/>
  <c r="N22" i="4"/>
  <c r="N21" i="4"/>
  <c r="N23" i="4"/>
  <c r="O19" i="4"/>
  <c r="O20" i="4"/>
  <c r="O23" i="4"/>
  <c r="O24" i="4"/>
  <c r="O21" i="4"/>
  <c r="O22" i="4"/>
  <c r="L12" i="3"/>
  <c r="L13" i="3"/>
  <c r="L14" i="3"/>
  <c r="L15" i="3"/>
  <c r="L16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C16" i="3"/>
  <c r="C15" i="3"/>
  <c r="C14" i="3"/>
  <c r="C13" i="3"/>
  <c r="L3" i="3"/>
  <c r="L4" i="3"/>
  <c r="L5" i="3"/>
  <c r="L6" i="3"/>
  <c r="L7" i="3"/>
  <c r="L2" i="3"/>
  <c r="H11" i="3" s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I13" i="1"/>
  <c r="I26" i="1" s="1"/>
  <c r="J13" i="1"/>
  <c r="J26" i="1" s="1"/>
  <c r="B13" i="1"/>
  <c r="B26" i="1" s="1"/>
  <c r="C12" i="1"/>
  <c r="C25" i="1" s="1"/>
  <c r="D12" i="1"/>
  <c r="D25" i="1" s="1"/>
  <c r="E12" i="1"/>
  <c r="E25" i="1" s="1"/>
  <c r="F12" i="1"/>
  <c r="F25" i="1" s="1"/>
  <c r="G12" i="1"/>
  <c r="G25" i="1" s="1"/>
  <c r="H12" i="1"/>
  <c r="H25" i="1" s="1"/>
  <c r="I12" i="1"/>
  <c r="I25" i="1" s="1"/>
  <c r="J12" i="1"/>
  <c r="J25" i="1" s="1"/>
  <c r="B12" i="1"/>
  <c r="B25" i="1" s="1"/>
  <c r="T20" i="8" l="1"/>
  <c r="T23" i="8"/>
  <c r="T19" i="8"/>
  <c r="T24" i="8"/>
  <c r="T21" i="8"/>
  <c r="T22" i="8"/>
  <c r="T20" i="7"/>
  <c r="T19" i="7"/>
  <c r="T24" i="7"/>
  <c r="T23" i="7"/>
  <c r="T22" i="7"/>
  <c r="T21" i="7"/>
  <c r="T24" i="6"/>
  <c r="T23" i="6"/>
  <c r="T22" i="6"/>
  <c r="T19" i="6"/>
  <c r="T21" i="6"/>
  <c r="U21" i="6" s="1"/>
  <c r="T19" i="5"/>
  <c r="T21" i="5"/>
  <c r="T23" i="5"/>
  <c r="T20" i="5"/>
  <c r="T22" i="5"/>
  <c r="T20" i="4"/>
  <c r="T19" i="4"/>
  <c r="T22" i="4"/>
  <c r="T24" i="4"/>
  <c r="T23" i="4"/>
  <c r="R19" i="1"/>
  <c r="R22" i="1"/>
  <c r="R23" i="1"/>
  <c r="R24" i="1"/>
  <c r="R20" i="1"/>
  <c r="R21" i="1"/>
  <c r="P21" i="1"/>
  <c r="P20" i="1"/>
  <c r="P23" i="1"/>
  <c r="P19" i="1"/>
  <c r="P24" i="1"/>
  <c r="P22" i="1"/>
  <c r="M21" i="1"/>
  <c r="M24" i="1"/>
  <c r="M23" i="1"/>
  <c r="M19" i="1"/>
  <c r="M22" i="1"/>
  <c r="M20" i="1"/>
  <c r="L20" i="1"/>
  <c r="S23" i="1"/>
  <c r="S19" i="1"/>
  <c r="S20" i="1"/>
  <c r="S22" i="1"/>
  <c r="S24" i="1"/>
  <c r="S21" i="1"/>
  <c r="O21" i="1"/>
  <c r="O24" i="1"/>
  <c r="O20" i="1"/>
  <c r="O23" i="1"/>
  <c r="O19" i="1"/>
  <c r="O22" i="1"/>
  <c r="K19" i="1"/>
  <c r="K23" i="1"/>
  <c r="K22" i="1"/>
  <c r="K24" i="1"/>
  <c r="K20" i="1"/>
  <c r="K21" i="1"/>
  <c r="Q19" i="1"/>
  <c r="Q21" i="1"/>
  <c r="Q20" i="1"/>
  <c r="Q23" i="1"/>
  <c r="Q24" i="1"/>
  <c r="Q22" i="1"/>
  <c r="N20" i="1"/>
  <c r="N21" i="1"/>
  <c r="N24" i="1"/>
  <c r="N19" i="1"/>
  <c r="N22" i="1"/>
  <c r="N23" i="1"/>
  <c r="L19" i="1"/>
  <c r="L21" i="1"/>
  <c r="L23" i="1"/>
  <c r="L22" i="1"/>
  <c r="L24" i="1"/>
  <c r="G11" i="3"/>
  <c r="F11" i="3"/>
  <c r="E11" i="3"/>
  <c r="D11" i="3"/>
  <c r="C11" i="3"/>
  <c r="L11" i="3" s="1"/>
  <c r="K11" i="3"/>
  <c r="J11" i="3"/>
  <c r="I11" i="3"/>
  <c r="U20" i="8" l="1"/>
  <c r="U19" i="8"/>
  <c r="U24" i="8"/>
  <c r="U19" i="7"/>
  <c r="U20" i="7"/>
  <c r="U19" i="5"/>
  <c r="U23" i="8"/>
  <c r="U22" i="8"/>
  <c r="U21" i="8"/>
  <c r="U21" i="7"/>
  <c r="U23" i="7"/>
  <c r="U22" i="7"/>
  <c r="U24" i="7"/>
  <c r="U22" i="6"/>
  <c r="U23" i="6"/>
  <c r="U24" i="6"/>
  <c r="U19" i="6"/>
  <c r="U20" i="6"/>
  <c r="U24" i="5"/>
  <c r="U22" i="5"/>
  <c r="U23" i="5"/>
  <c r="U20" i="5"/>
  <c r="U21" i="5"/>
  <c r="U21" i="4"/>
  <c r="U22" i="4"/>
  <c r="U23" i="4"/>
  <c r="U24" i="4"/>
  <c r="U19" i="4"/>
  <c r="U20" i="4"/>
  <c r="T24" i="1"/>
  <c r="T21" i="1"/>
  <c r="T22" i="1"/>
  <c r="T23" i="1"/>
  <c r="T20" i="1"/>
  <c r="T19" i="1"/>
</calcChain>
</file>

<file path=xl/sharedStrings.xml><?xml version="1.0" encoding="utf-8"?>
<sst xmlns="http://schemas.openxmlformats.org/spreadsheetml/2006/main" count="665" uniqueCount="68">
  <si>
    <t>Design Options</t>
  </si>
  <si>
    <t>Low =&gt; Good</t>
  </si>
  <si>
    <t>High =&gt; Good</t>
  </si>
  <si>
    <t>Options</t>
  </si>
  <si>
    <t xml:space="preserve">Time at which Env Materials Exhuasted </t>
  </si>
  <si>
    <t xml:space="preserve">Time at which Printable Exhuasted </t>
  </si>
  <si>
    <t xml:space="preserve">Time at which Non-Printable Exhuasted </t>
  </si>
  <si>
    <t xml:space="preserve">Assembling Capacity </t>
  </si>
  <si>
    <t xml:space="preserve">Printing Capacity </t>
  </si>
  <si>
    <t xml:space="preserve">Collection Capacity </t>
  </si>
  <si>
    <t>Avg build quality of products</t>
  </si>
  <si>
    <t>Resources wasted</t>
  </si>
  <si>
    <t>CHO</t>
  </si>
  <si>
    <t>DHO</t>
  </si>
  <si>
    <t>HHO</t>
  </si>
  <si>
    <t>CHE</t>
  </si>
  <si>
    <t>DHE</t>
  </si>
  <si>
    <t>HHE</t>
  </si>
  <si>
    <t>Avg build quality of products in-serv</t>
  </si>
  <si>
    <t>Avg build quality of products in sys</t>
  </si>
  <si>
    <t>Value</t>
  </si>
  <si>
    <t>Low</t>
  </si>
  <si>
    <t>High</t>
  </si>
  <si>
    <t xml:space="preserve">Need to finish Project Earliest </t>
  </si>
  <si>
    <t xml:space="preserve">Need high collection capacity </t>
  </si>
  <si>
    <t xml:space="preserve">Need high assembling capacity </t>
  </si>
  <si>
    <t xml:space="preserve">Need high print capacity </t>
  </si>
  <si>
    <t xml:space="preserve">Need high avg build quality </t>
  </si>
  <si>
    <t>Need less wastage</t>
  </si>
  <si>
    <t>SVVF1</t>
  </si>
  <si>
    <t>SVVF2</t>
  </si>
  <si>
    <t>SVVF3</t>
  </si>
  <si>
    <t>SVVF4</t>
  </si>
  <si>
    <t>SVVF5</t>
  </si>
  <si>
    <t>SVVF6</t>
  </si>
  <si>
    <t>SVVF7</t>
  </si>
  <si>
    <t>SVVF8</t>
  </si>
  <si>
    <t>W1</t>
  </si>
  <si>
    <t>W2</t>
  </si>
  <si>
    <t>W3</t>
  </si>
  <si>
    <t>W4</t>
  </si>
  <si>
    <t>W5</t>
  </si>
  <si>
    <t>W6</t>
  </si>
  <si>
    <t>W7</t>
  </si>
  <si>
    <t>W8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</si>
  <si>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</si>
  <si>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</si>
  <si>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</si>
  <si>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</si>
  <si>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</si>
  <si>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</si>
  <si>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</si>
  <si>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</si>
  <si>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</si>
  <si>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SVVF9</t>
  </si>
  <si>
    <t>W9</t>
  </si>
  <si>
    <t>MAVF</t>
  </si>
  <si>
    <t>Vt</t>
  </si>
  <si>
    <t>Total</t>
  </si>
  <si>
    <t>Delta from 'best'</t>
  </si>
  <si>
    <t>SH1/MS1</t>
  </si>
  <si>
    <t>SH2/MS2</t>
  </si>
  <si>
    <t>SH3/MS3</t>
  </si>
  <si>
    <t>SH4/MS4</t>
  </si>
  <si>
    <t>SH5/MS5</t>
  </si>
  <si>
    <t>SH6/MS6</t>
  </si>
  <si>
    <t>Mission Statements/Stakeholder preference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</si>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</sst>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4" borderId="23" xfId="0" applyNumberForma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3" borderId="16" xfId="0" applyNumberFormat="1" applyFill="1" applyBorder="1" applyAlignment="1">
      <alignment horizontal="center" vertical="center"/>
    </xf>
    <xf numFmtId="166" fontId="0" fillId="3" borderId="24" xfId="0" applyNumberForma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6" fontId="0" fillId="2" borderId="23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165" fontId="0" fillId="4" borderId="25" xfId="0" applyNumberFormat="1" applyFill="1" applyBorder="1" applyAlignment="1">
      <alignment horizontal="center" vertical="center"/>
    </xf>
    <xf numFmtId="165" fontId="4" fillId="2" borderId="25" xfId="0" applyNumberFormat="1" applyFont="1" applyFill="1" applyBorder="1" applyAlignment="1">
      <alignment horizontal="center" vertical="center"/>
    </xf>
    <xf numFmtId="165" fontId="0" fillId="4" borderId="22" xfId="0" applyNumberFormat="1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0" fontId="0" fillId="0" borderId="0" xfId="0"/>
    <xf numFmtId="0" fontId="2" fillId="0" borderId="8" xfId="0" applyFont="1" applyBorder="1" applyAlignment="1">
      <alignment horizontal="center"/>
    </xf>
    <xf numFmtId="0" fontId="0" fillId="0" borderId="26" xfId="0" applyFont="1" applyBorder="1"/>
    <xf numFmtId="0" fontId="0" fillId="0" borderId="21" xfId="0" applyFont="1" applyBorder="1"/>
    <xf numFmtId="165" fontId="0" fillId="0" borderId="0" xfId="0" applyNumberFormat="1"/>
    <xf numFmtId="0" fontId="0" fillId="0" borderId="21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0" xfId="0" applyAlignment="1">
      <alignment textRotation="135"/>
    </xf>
    <xf numFmtId="0" fontId="0" fillId="0" borderId="0" xfId="0" applyAlignment="1">
      <alignment wrapText="1"/>
    </xf>
    <xf numFmtId="0" fontId="0" fillId="0" borderId="3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Currency 2" xfId="1" xr:uid="{9D2FC6D0-30D2-47C4-A36B-EFFB2C30784F}"/>
    <cellStyle name="Normal" xfId="0" builtinId="0"/>
    <cellStyle name="Normal 2 2" xfId="2" xr:uid="{258BAAE6-0B63-4F96-B7E9-29065815F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8816-2F02-4F77-8FF5-BC1B56739F46}">
  <dimension ref="A1:U26"/>
  <sheetViews>
    <sheetView topLeftCell="C10" workbookViewId="0">
      <selection activeCell="T19" sqref="T19:T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0.12396694214876033</v>
      </c>
      <c r="L16" s="52">
        <v>0.12396694214876033</v>
      </c>
      <c r="M16" s="52">
        <v>0.12396694214876033</v>
      </c>
      <c r="N16" s="52">
        <v>9.9173553719008267E-2</v>
      </c>
      <c r="O16" s="52">
        <v>9.9173553719008267E-2</v>
      </c>
      <c r="P16" s="52">
        <v>9.9173553719008267E-2</v>
      </c>
      <c r="Q16" s="52">
        <v>8.2644628099173556E-2</v>
      </c>
      <c r="R16" s="52">
        <v>8.2644628099173556E-2</v>
      </c>
      <c r="S16" s="52">
        <v>0.16528925619834711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24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0.46136850573236654</v>
      </c>
      <c r="U19" s="42">
        <f>MAX($T$19:$T$26)-T19</f>
        <v>0.22495939729303549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si="2"/>
        <v>0.99408284023668636</v>
      </c>
      <c r="M20" s="42">
        <f t="shared" si="2"/>
        <v>0.98633702016916069</v>
      </c>
      <c r="N20" s="42">
        <f t="shared" ref="N20:N26" si="5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4" si="6">SUMPRODUCT(K$16:S$16,K20:S20)</f>
        <v>0.52111085204929652</v>
      </c>
      <c r="U20" s="42">
        <f t="shared" ref="U20:U24" si="7">MAX($T$19:$T$26)-T20</f>
        <v>0.16521705097610551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2"/>
        <v>0.92307692307692313</v>
      </c>
      <c r="M21" s="42">
        <f t="shared" si="2"/>
        <v>0.99934938191281719</v>
      </c>
      <c r="N21" s="42">
        <f t="shared" si="5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6"/>
        <v>0.68632790302540203</v>
      </c>
      <c r="U21" s="42">
        <f t="shared" si="7"/>
        <v>0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2"/>
        <v>0</v>
      </c>
      <c r="M22" s="42">
        <f t="shared" si="2"/>
        <v>0.39037085230969421</v>
      </c>
      <c r="N22" s="42">
        <f t="shared" si="5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6"/>
        <v>0.43495188098240234</v>
      </c>
      <c r="U22" s="42">
        <f t="shared" si="7"/>
        <v>0.25137602204299969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2"/>
        <v>1</v>
      </c>
      <c r="M23" s="42">
        <f t="shared" si="2"/>
        <v>1</v>
      </c>
      <c r="N23" s="42">
        <f t="shared" si="5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6"/>
        <v>0.62224694889987164</v>
      </c>
      <c r="U23" s="42">
        <f t="shared" si="7"/>
        <v>6.4080954125530387E-2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2"/>
        <v>0.83431952662721898</v>
      </c>
      <c r="M24" s="42">
        <f t="shared" si="2"/>
        <v>0.99544567338972023</v>
      </c>
      <c r="N24" s="42">
        <f t="shared" si="5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6"/>
        <v>0.65598552624938467</v>
      </c>
      <c r="U24" s="42">
        <f t="shared" si="7"/>
        <v>3.0342376776017366E-2</v>
      </c>
    </row>
    <row r="25" spans="1:21" x14ac:dyDescent="0.25">
      <c r="A25" s="40" t="s">
        <v>21</v>
      </c>
      <c r="B25" s="42">
        <f>B12</f>
        <v>45</v>
      </c>
      <c r="C25" s="42">
        <f t="shared" ref="C25:J26" si="8">C12</f>
        <v>29</v>
      </c>
      <c r="D25" s="42">
        <f t="shared" si="8"/>
        <v>61</v>
      </c>
      <c r="E25" s="42">
        <f t="shared" si="8"/>
        <v>1</v>
      </c>
      <c r="F25" s="42">
        <f t="shared" si="8"/>
        <v>1</v>
      </c>
      <c r="G25" s="42">
        <f t="shared" si="8"/>
        <v>62.72</v>
      </c>
      <c r="H25" s="42">
        <f t="shared" si="8"/>
        <v>0.64168999999999998</v>
      </c>
      <c r="I25" s="42">
        <f t="shared" si="8"/>
        <v>0.55013000000000001</v>
      </c>
      <c r="J25" s="42">
        <f t="shared" si="8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8"/>
        <v>198</v>
      </c>
      <c r="D26" s="42">
        <f t="shared" si="8"/>
        <v>1598</v>
      </c>
      <c r="E26" s="42">
        <f t="shared" si="8"/>
        <v>70.02</v>
      </c>
      <c r="F26" s="42">
        <f t="shared" si="8"/>
        <v>70.02</v>
      </c>
      <c r="G26" s="42">
        <f t="shared" si="8"/>
        <v>302</v>
      </c>
      <c r="H26" s="42">
        <f t="shared" si="8"/>
        <v>0.78208999999999995</v>
      </c>
      <c r="I26" s="42">
        <f t="shared" si="8"/>
        <v>0.78208999999999995</v>
      </c>
      <c r="J26" s="42">
        <f t="shared" si="8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AD8D-E198-40CB-996D-E4D3D695BB8B}">
  <dimension ref="A1:U26"/>
  <sheetViews>
    <sheetView topLeftCell="C10" workbookViewId="0">
      <selection activeCell="T19" sqref="T19:T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0.11450381679389313</v>
      </c>
      <c r="L16" s="52">
        <v>0.11450381679389313</v>
      </c>
      <c r="M16" s="52">
        <v>0.11450381679389313</v>
      </c>
      <c r="N16" s="52">
        <v>9.1603053435114504E-2</v>
      </c>
      <c r="O16" s="52">
        <v>9.1603053435114504E-2</v>
      </c>
      <c r="P16" s="52">
        <v>9.1603053435114504E-2</v>
      </c>
      <c r="Q16" s="52">
        <v>0.15267175572519084</v>
      </c>
      <c r="R16" s="52">
        <v>0.15267175572519084</v>
      </c>
      <c r="S16" s="52">
        <v>7.6335877862595422E-2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24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0.57882129155432338</v>
      </c>
      <c r="U19" s="42">
        <f>MAX($T$19:$T$26)-T19</f>
        <v>0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si="2"/>
        <v>0.99408284023668636</v>
      </c>
      <c r="M20" s="42">
        <f t="shared" si="2"/>
        <v>0.98633702016916069</v>
      </c>
      <c r="N20" s="42">
        <f t="shared" ref="N20:N26" si="5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4" si="6">SUMPRODUCT(K$16:S$16,K20:S20)</f>
        <v>0.45585528519877289</v>
      </c>
      <c r="U20" s="42">
        <f t="shared" ref="U20:U24" si="7">MAX($T$19:$T$26)-T20</f>
        <v>0.12296600635555049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2"/>
        <v>0.92307692307692313</v>
      </c>
      <c r="M21" s="42">
        <f t="shared" si="2"/>
        <v>0.99934938191281719</v>
      </c>
      <c r="N21" s="42">
        <f t="shared" si="5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6"/>
        <v>0.55760058218376818</v>
      </c>
      <c r="U21" s="42">
        <f t="shared" si="7"/>
        <v>2.1220709370555202E-2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2"/>
        <v>0</v>
      </c>
      <c r="M22" s="42">
        <f t="shared" si="2"/>
        <v>0.39037085230969421</v>
      </c>
      <c r="N22" s="42">
        <f t="shared" si="5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6"/>
        <v>0.55269307185569427</v>
      </c>
      <c r="U22" s="42">
        <f t="shared" si="7"/>
        <v>2.6128219698629107E-2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2"/>
        <v>1</v>
      </c>
      <c r="M23" s="42">
        <f t="shared" si="2"/>
        <v>1</v>
      </c>
      <c r="N23" s="42">
        <f t="shared" si="5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6"/>
        <v>0.54450171676089165</v>
      </c>
      <c r="U23" s="42">
        <f t="shared" si="7"/>
        <v>3.4319574793431729E-2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2"/>
        <v>0.83431952662721898</v>
      </c>
      <c r="M24" s="42">
        <f t="shared" si="2"/>
        <v>0.99544567338972023</v>
      </c>
      <c r="N24" s="42">
        <f t="shared" si="5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6"/>
        <v>0.55921336552585355</v>
      </c>
      <c r="U24" s="42">
        <f t="shared" si="7"/>
        <v>1.9607926028469835E-2</v>
      </c>
    </row>
    <row r="25" spans="1:21" x14ac:dyDescent="0.25">
      <c r="A25" s="40" t="s">
        <v>21</v>
      </c>
      <c r="B25" s="42">
        <f>B12</f>
        <v>45</v>
      </c>
      <c r="C25" s="42">
        <f t="shared" ref="C25:J26" si="8">C12</f>
        <v>29</v>
      </c>
      <c r="D25" s="42">
        <f t="shared" si="8"/>
        <v>61</v>
      </c>
      <c r="E25" s="42">
        <f t="shared" si="8"/>
        <v>1</v>
      </c>
      <c r="F25" s="42">
        <f t="shared" si="8"/>
        <v>1</v>
      </c>
      <c r="G25" s="42">
        <f t="shared" si="8"/>
        <v>62.72</v>
      </c>
      <c r="H25" s="42">
        <f t="shared" si="8"/>
        <v>0.64168999999999998</v>
      </c>
      <c r="I25" s="42">
        <f t="shared" si="8"/>
        <v>0.55013000000000001</v>
      </c>
      <c r="J25" s="42">
        <f t="shared" si="8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8"/>
        <v>198</v>
      </c>
      <c r="D26" s="42">
        <f t="shared" si="8"/>
        <v>1598</v>
      </c>
      <c r="E26" s="42">
        <f t="shared" si="8"/>
        <v>70.02</v>
      </c>
      <c r="F26" s="42">
        <f t="shared" si="8"/>
        <v>70.02</v>
      </c>
      <c r="G26" s="42">
        <f t="shared" si="8"/>
        <v>302</v>
      </c>
      <c r="H26" s="42">
        <f t="shared" si="8"/>
        <v>0.78208999999999995</v>
      </c>
      <c r="I26" s="42">
        <f t="shared" si="8"/>
        <v>0.78208999999999995</v>
      </c>
      <c r="J26" s="42">
        <f t="shared" si="8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DA55-69F7-48D6-9A9D-5185E691830F}">
  <dimension ref="A1:U26"/>
  <sheetViews>
    <sheetView topLeftCell="C10" workbookViewId="0">
      <selection activeCell="T19" sqref="T19:T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8.0645161290322578E-2</v>
      </c>
      <c r="L16" s="52">
        <v>8.0645161290322578E-2</v>
      </c>
      <c r="M16" s="52">
        <v>8.0645161290322578E-2</v>
      </c>
      <c r="N16" s="52">
        <v>0.16129032258064516</v>
      </c>
      <c r="O16" s="52">
        <v>0.12903225806451613</v>
      </c>
      <c r="P16" s="52">
        <v>0.12903225806451613</v>
      </c>
      <c r="Q16" s="52">
        <v>0.12096774193548387</v>
      </c>
      <c r="R16" s="52">
        <v>0.12096774193548387</v>
      </c>
      <c r="S16" s="52">
        <v>9.6774193548387094E-2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24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0.49879268141001232</v>
      </c>
      <c r="U19" s="42">
        <f>MAX($T$19:$T$26)-T19</f>
        <v>0.10762355243817423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si="2"/>
        <v>0.99408284023668636</v>
      </c>
      <c r="M20" s="42">
        <f t="shared" si="2"/>
        <v>0.98633702016916069</v>
      </c>
      <c r="N20" s="42">
        <f t="shared" ref="N20:N26" si="5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4" si="6">SUMPRODUCT(K$16:S$16,K20:S20)</f>
        <v>0.4894519599489135</v>
      </c>
      <c r="U20" s="42">
        <f t="shared" ref="U20:U24" si="7">MAX($T$19:$T$26)-T20</f>
        <v>0.11696427389927305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2"/>
        <v>0.92307692307692313</v>
      </c>
      <c r="M21" s="42">
        <f t="shared" si="2"/>
        <v>0.99934938191281719</v>
      </c>
      <c r="N21" s="42">
        <f t="shared" si="5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6"/>
        <v>0.60641623384818655</v>
      </c>
      <c r="U21" s="42">
        <f t="shared" si="7"/>
        <v>0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2"/>
        <v>0</v>
      </c>
      <c r="M22" s="42">
        <f t="shared" si="2"/>
        <v>0.39037085230969421</v>
      </c>
      <c r="N22" s="42">
        <f t="shared" si="5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6"/>
        <v>0.48035589310028104</v>
      </c>
      <c r="U22" s="42">
        <f t="shared" si="7"/>
        <v>0.12606034074790551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2"/>
        <v>1</v>
      </c>
      <c r="M23" s="42">
        <f t="shared" si="2"/>
        <v>1</v>
      </c>
      <c r="N23" s="42">
        <f t="shared" si="5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6"/>
        <v>0.55086172119143939</v>
      </c>
      <c r="U23" s="42">
        <f t="shared" si="7"/>
        <v>5.5554512656747157E-2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2"/>
        <v>0.83431952662721898</v>
      </c>
      <c r="M24" s="42">
        <f t="shared" si="2"/>
        <v>0.99544567338972023</v>
      </c>
      <c r="N24" s="42">
        <f t="shared" si="5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6"/>
        <v>0.55055400142818145</v>
      </c>
      <c r="U24" s="42">
        <f t="shared" si="7"/>
        <v>5.5862232420005098E-2</v>
      </c>
    </row>
    <row r="25" spans="1:21" x14ac:dyDescent="0.25">
      <c r="A25" s="40" t="s">
        <v>21</v>
      </c>
      <c r="B25" s="42">
        <f>B12</f>
        <v>45</v>
      </c>
      <c r="C25" s="42">
        <f t="shared" ref="C25:J26" si="8">C12</f>
        <v>29</v>
      </c>
      <c r="D25" s="42">
        <f t="shared" si="8"/>
        <v>61</v>
      </c>
      <c r="E25" s="42">
        <f t="shared" si="8"/>
        <v>1</v>
      </c>
      <c r="F25" s="42">
        <f t="shared" si="8"/>
        <v>1</v>
      </c>
      <c r="G25" s="42">
        <f t="shared" si="8"/>
        <v>62.72</v>
      </c>
      <c r="H25" s="42">
        <f t="shared" si="8"/>
        <v>0.64168999999999998</v>
      </c>
      <c r="I25" s="42">
        <f t="shared" si="8"/>
        <v>0.55013000000000001</v>
      </c>
      <c r="J25" s="42">
        <f t="shared" si="8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8"/>
        <v>198</v>
      </c>
      <c r="D26" s="42">
        <f t="shared" si="8"/>
        <v>1598</v>
      </c>
      <c r="E26" s="42">
        <f t="shared" si="8"/>
        <v>70.02</v>
      </c>
      <c r="F26" s="42">
        <f t="shared" si="8"/>
        <v>70.02</v>
      </c>
      <c r="G26" s="42">
        <f t="shared" si="8"/>
        <v>302</v>
      </c>
      <c r="H26" s="42">
        <f t="shared" si="8"/>
        <v>0.78208999999999995</v>
      </c>
      <c r="I26" s="42">
        <f t="shared" si="8"/>
        <v>0.78208999999999995</v>
      </c>
      <c r="J26" s="42">
        <f t="shared" si="8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75D0-CBF6-4FE1-B24A-D299C35BAB88}">
  <dimension ref="A1:U26"/>
  <sheetViews>
    <sheetView topLeftCell="C4" zoomScaleNormal="100" workbookViewId="0">
      <selection activeCell="T19" sqref="T19:T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8.0645161290322578E-2</v>
      </c>
      <c r="L16" s="52">
        <v>8.0645161290322578E-2</v>
      </c>
      <c r="M16" s="52">
        <v>8.0645161290322578E-2</v>
      </c>
      <c r="N16" s="52">
        <v>0.12903225806451613</v>
      </c>
      <c r="O16" s="52">
        <v>0.16129032258064516</v>
      </c>
      <c r="P16" s="52">
        <v>0.12903225806451613</v>
      </c>
      <c r="Q16" s="52">
        <v>0.12096774193548387</v>
      </c>
      <c r="R16" s="52">
        <v>0.12096774193548387</v>
      </c>
      <c r="S16" s="52">
        <v>9.6774193548387094E-2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24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0.49879268141001232</v>
      </c>
      <c r="U19" s="42">
        <f>MAX($T$19:$T$26)-T19</f>
        <v>0.10762355243817423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si="2"/>
        <v>0.99408284023668636</v>
      </c>
      <c r="M20" s="42">
        <f t="shared" si="2"/>
        <v>0.98633702016916069</v>
      </c>
      <c r="N20" s="42">
        <f t="shared" ref="N20:N26" si="5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4" si="6">SUMPRODUCT(K$16:S$16,K20:S20)</f>
        <v>0.4894519599489135</v>
      </c>
      <c r="U20" s="42">
        <f t="shared" ref="U20:U24" si="7">MAX($T$19:$T$26)-T20</f>
        <v>0.11696427389927305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2"/>
        <v>0.92307692307692313</v>
      </c>
      <c r="M21" s="42">
        <f t="shared" si="2"/>
        <v>0.99934938191281719</v>
      </c>
      <c r="N21" s="42">
        <f t="shared" si="5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6"/>
        <v>0.60641623384818655</v>
      </c>
      <c r="U21" s="42">
        <f t="shared" si="7"/>
        <v>0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2"/>
        <v>0</v>
      </c>
      <c r="M22" s="42">
        <f t="shared" si="2"/>
        <v>0.39037085230969421</v>
      </c>
      <c r="N22" s="42">
        <f t="shared" si="5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6"/>
        <v>0.48035589310028104</v>
      </c>
      <c r="U22" s="42">
        <f t="shared" si="7"/>
        <v>0.12606034074790551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2"/>
        <v>1</v>
      </c>
      <c r="M23" s="42">
        <f t="shared" si="2"/>
        <v>1</v>
      </c>
      <c r="N23" s="42">
        <f t="shared" si="5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6"/>
        <v>0.55150669553267762</v>
      </c>
      <c r="U23" s="42">
        <f t="shared" si="7"/>
        <v>5.4909538315508932E-2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2"/>
        <v>0.83431952662721898</v>
      </c>
      <c r="M24" s="42">
        <f t="shared" si="2"/>
        <v>0.99544567338972023</v>
      </c>
      <c r="N24" s="42">
        <f t="shared" si="5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6"/>
        <v>0.5434779785830034</v>
      </c>
      <c r="U24" s="42">
        <f t="shared" si="7"/>
        <v>6.2938255265183152E-2</v>
      </c>
    </row>
    <row r="25" spans="1:21" x14ac:dyDescent="0.25">
      <c r="A25" s="40" t="s">
        <v>21</v>
      </c>
      <c r="B25" s="42">
        <f>B12</f>
        <v>45</v>
      </c>
      <c r="C25" s="42">
        <f t="shared" ref="C25:J26" si="8">C12</f>
        <v>29</v>
      </c>
      <c r="D25" s="42">
        <f t="shared" si="8"/>
        <v>61</v>
      </c>
      <c r="E25" s="42">
        <f t="shared" si="8"/>
        <v>1</v>
      </c>
      <c r="F25" s="42">
        <f t="shared" si="8"/>
        <v>1</v>
      </c>
      <c r="G25" s="42">
        <f t="shared" si="8"/>
        <v>62.72</v>
      </c>
      <c r="H25" s="42">
        <f t="shared" si="8"/>
        <v>0.64168999999999998</v>
      </c>
      <c r="I25" s="42">
        <f t="shared" si="8"/>
        <v>0.55013000000000001</v>
      </c>
      <c r="J25" s="42">
        <f t="shared" si="8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8"/>
        <v>198</v>
      </c>
      <c r="D26" s="42">
        <f t="shared" si="8"/>
        <v>1598</v>
      </c>
      <c r="E26" s="42">
        <f t="shared" si="8"/>
        <v>70.02</v>
      </c>
      <c r="F26" s="42">
        <f t="shared" si="8"/>
        <v>70.02</v>
      </c>
      <c r="G26" s="42">
        <f t="shared" si="8"/>
        <v>302</v>
      </c>
      <c r="H26" s="42">
        <f t="shared" si="8"/>
        <v>0.78208999999999995</v>
      </c>
      <c r="I26" s="42">
        <f t="shared" si="8"/>
        <v>0.78208999999999995</v>
      </c>
      <c r="J26" s="42">
        <f t="shared" si="8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CCFA-668E-4233-984F-37FF544C4299}">
  <dimension ref="A1:U26"/>
  <sheetViews>
    <sheetView topLeftCell="C10" workbookViewId="0">
      <selection activeCell="T19" sqref="T19:T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8.0645161290322578E-2</v>
      </c>
      <c r="L16" s="52">
        <v>8.0645161290322578E-2</v>
      </c>
      <c r="M16" s="52">
        <v>8.0645161290322578E-2</v>
      </c>
      <c r="N16" s="52">
        <v>0.12903225806451613</v>
      </c>
      <c r="O16" s="52">
        <v>0.12903225806451613</v>
      </c>
      <c r="P16" s="52">
        <v>0.16129032258064516</v>
      </c>
      <c r="Q16" s="52">
        <v>0.12096774193548387</v>
      </c>
      <c r="R16" s="52">
        <v>0.12096774193548387</v>
      </c>
      <c r="S16" s="52">
        <v>9.6774193548387094E-2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24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0.53091593288486694</v>
      </c>
      <c r="U19" s="42">
        <f>MAX($T$19:$T$26)-T19</f>
        <v>4.7940470935602053E-2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si="2"/>
        <v>0.99408284023668636</v>
      </c>
      <c r="M20" s="42">
        <f t="shared" si="2"/>
        <v>0.98633702016916069</v>
      </c>
      <c r="N20" s="42">
        <f t="shared" ref="N20:N26" si="5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4" si="6">SUMPRODUCT(K$16:S$16,K20:S20)</f>
        <v>0.46060571622339219</v>
      </c>
      <c r="U20" s="42">
        <f t="shared" ref="U20:U24" si="7">MAX($T$19:$T$26)-T20</f>
        <v>0.1182506875970768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2"/>
        <v>0.92307692307692313</v>
      </c>
      <c r="M21" s="42">
        <f t="shared" si="2"/>
        <v>0.99934938191281719</v>
      </c>
      <c r="N21" s="42">
        <f t="shared" si="5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6"/>
        <v>0.57885640382046899</v>
      </c>
      <c r="U21" s="42">
        <f t="shared" si="7"/>
        <v>0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2"/>
        <v>0</v>
      </c>
      <c r="M22" s="42">
        <f t="shared" si="2"/>
        <v>0.39037085230969421</v>
      </c>
      <c r="N22" s="42">
        <f t="shared" si="5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6"/>
        <v>0.51261395761641004</v>
      </c>
      <c r="U22" s="42">
        <f t="shared" si="7"/>
        <v>6.6242446204058947E-2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2"/>
        <v>1</v>
      </c>
      <c r="M23" s="42">
        <f t="shared" si="2"/>
        <v>1</v>
      </c>
      <c r="N23" s="42">
        <f t="shared" si="5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6"/>
        <v>0.53260084276969499</v>
      </c>
      <c r="U23" s="42">
        <f t="shared" si="7"/>
        <v>4.6255561050773997E-2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2"/>
        <v>0.83431952662721898</v>
      </c>
      <c r="M24" s="42">
        <f t="shared" si="2"/>
        <v>0.99544567338972023</v>
      </c>
      <c r="N24" s="42">
        <f t="shared" si="5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6"/>
        <v>0.53732443633741223</v>
      </c>
      <c r="U24" s="42">
        <f t="shared" si="7"/>
        <v>4.1531967483056764E-2</v>
      </c>
    </row>
    <row r="25" spans="1:21" x14ac:dyDescent="0.25">
      <c r="A25" s="40" t="s">
        <v>21</v>
      </c>
      <c r="B25" s="42">
        <f>B12</f>
        <v>45</v>
      </c>
      <c r="C25" s="42">
        <f t="shared" ref="C25:J26" si="8">C12</f>
        <v>29</v>
      </c>
      <c r="D25" s="42">
        <f t="shared" si="8"/>
        <v>61</v>
      </c>
      <c r="E25" s="42">
        <f t="shared" si="8"/>
        <v>1</v>
      </c>
      <c r="F25" s="42">
        <f t="shared" si="8"/>
        <v>1</v>
      </c>
      <c r="G25" s="42">
        <f t="shared" si="8"/>
        <v>62.72</v>
      </c>
      <c r="H25" s="42">
        <f t="shared" si="8"/>
        <v>0.64168999999999998</v>
      </c>
      <c r="I25" s="42">
        <f t="shared" si="8"/>
        <v>0.55013000000000001</v>
      </c>
      <c r="J25" s="42">
        <f t="shared" si="8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8"/>
        <v>198</v>
      </c>
      <c r="D26" s="42">
        <f t="shared" si="8"/>
        <v>1598</v>
      </c>
      <c r="E26" s="42">
        <f t="shared" si="8"/>
        <v>70.02</v>
      </c>
      <c r="F26" s="42">
        <f t="shared" si="8"/>
        <v>70.02</v>
      </c>
      <c r="G26" s="42">
        <f t="shared" si="8"/>
        <v>302</v>
      </c>
      <c r="H26" s="42">
        <f t="shared" si="8"/>
        <v>0.78208999999999995</v>
      </c>
      <c r="I26" s="42">
        <f t="shared" si="8"/>
        <v>0.78208999999999995</v>
      </c>
      <c r="J26" s="42">
        <f t="shared" si="8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opLeftCell="A10" workbookViewId="0">
      <selection activeCell="A19" sqref="A19:A24"/>
    </sheetView>
  </sheetViews>
  <sheetFormatPr defaultRowHeight="15" x14ac:dyDescent="0.25"/>
  <cols>
    <col min="1" max="1" width="20.5703125" style="26" customWidth="1"/>
    <col min="2" max="2" width="19.28515625" style="26" customWidth="1"/>
    <col min="3" max="10" width="18.7109375" style="26" customWidth="1"/>
    <col min="11" max="12" width="9.140625" style="26"/>
    <col min="13" max="13" width="9.140625" style="26" customWidth="1"/>
    <col min="14" max="16384" width="9.140625" style="26"/>
  </cols>
  <sheetData>
    <row r="1" spans="1:21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 t="s">
        <v>18</v>
      </c>
      <c r="I2" s="29" t="s">
        <v>19</v>
      </c>
      <c r="J2" s="43" t="s">
        <v>11</v>
      </c>
    </row>
    <row r="3" spans="1:21" x14ac:dyDescent="0.25">
      <c r="A3" s="27" t="s">
        <v>12</v>
      </c>
      <c r="B3" s="35">
        <v>45</v>
      </c>
      <c r="C3" s="35">
        <v>98</v>
      </c>
      <c r="D3" s="35">
        <v>1598</v>
      </c>
      <c r="E3" s="35">
        <v>1</v>
      </c>
      <c r="F3" s="35">
        <v>1</v>
      </c>
      <c r="G3" s="35">
        <v>301</v>
      </c>
      <c r="H3" s="35">
        <v>0.78208999999999995</v>
      </c>
      <c r="I3" s="35">
        <v>0.78208999999999995</v>
      </c>
      <c r="J3" s="35">
        <v>0</v>
      </c>
    </row>
    <row r="4" spans="1:21" x14ac:dyDescent="0.25">
      <c r="A4" s="28" t="s">
        <v>13</v>
      </c>
      <c r="B4" s="35">
        <v>84</v>
      </c>
      <c r="C4" s="35">
        <v>30</v>
      </c>
      <c r="D4" s="35">
        <v>82</v>
      </c>
      <c r="E4" s="35">
        <v>62.72</v>
      </c>
      <c r="F4" s="35">
        <v>62.72</v>
      </c>
      <c r="G4" s="35">
        <v>62.72</v>
      </c>
      <c r="H4" s="35">
        <v>0.65334000000000003</v>
      </c>
      <c r="I4" s="35">
        <v>0.57117999999999902</v>
      </c>
      <c r="J4" s="35">
        <v>33.659999999999997</v>
      </c>
    </row>
    <row r="5" spans="1:21" x14ac:dyDescent="0.25">
      <c r="A5" s="28" t="s">
        <v>14</v>
      </c>
      <c r="B5" s="35">
        <v>62</v>
      </c>
      <c r="C5" s="35">
        <v>42</v>
      </c>
      <c r="D5" s="35">
        <v>62</v>
      </c>
      <c r="E5" s="35">
        <v>70.02</v>
      </c>
      <c r="F5" s="35">
        <v>70.02</v>
      </c>
      <c r="G5" s="35">
        <v>97.57</v>
      </c>
      <c r="H5" s="35">
        <v>0.64168999999999998</v>
      </c>
      <c r="I5" s="35">
        <v>0.55013000000000001</v>
      </c>
      <c r="J5" s="35">
        <v>66.33</v>
      </c>
    </row>
    <row r="6" spans="1:21" x14ac:dyDescent="0.25">
      <c r="A6" s="28" t="s">
        <v>15</v>
      </c>
      <c r="B6" s="35">
        <v>45</v>
      </c>
      <c r="C6" s="35">
        <v>198</v>
      </c>
      <c r="D6" s="35">
        <v>998</v>
      </c>
      <c r="E6" s="35">
        <v>1</v>
      </c>
      <c r="F6" s="35">
        <v>1</v>
      </c>
      <c r="G6" s="35">
        <v>302</v>
      </c>
      <c r="H6" s="35">
        <v>0.78010999999999997</v>
      </c>
      <c r="I6" s="35">
        <v>0.78010999999999997</v>
      </c>
      <c r="J6" s="35">
        <v>0</v>
      </c>
    </row>
    <row r="7" spans="1:21" x14ac:dyDescent="0.25">
      <c r="A7" s="28" t="s">
        <v>16</v>
      </c>
      <c r="B7" s="35">
        <v>62</v>
      </c>
      <c r="C7" s="35">
        <v>29</v>
      </c>
      <c r="D7" s="35">
        <v>61</v>
      </c>
      <c r="E7" s="35">
        <v>52.89</v>
      </c>
      <c r="F7" s="35">
        <v>54.27</v>
      </c>
      <c r="G7" s="35">
        <v>107.16</v>
      </c>
      <c r="H7" s="35">
        <v>0.65783999999999998</v>
      </c>
      <c r="I7" s="35">
        <v>0.58835000000000004</v>
      </c>
      <c r="J7" s="35">
        <v>44.84</v>
      </c>
    </row>
    <row r="8" spans="1:21" x14ac:dyDescent="0.25">
      <c r="A8" s="28" t="s">
        <v>17</v>
      </c>
      <c r="B8" s="35">
        <v>47</v>
      </c>
      <c r="C8" s="35">
        <v>57</v>
      </c>
      <c r="D8" s="35">
        <v>68</v>
      </c>
      <c r="E8" s="35">
        <v>48.54</v>
      </c>
      <c r="F8" s="35">
        <v>33.4</v>
      </c>
      <c r="G8" s="35">
        <v>129.4</v>
      </c>
      <c r="H8" s="35">
        <v>0.65898000000000001</v>
      </c>
      <c r="I8" s="35">
        <v>0.58511999999999997</v>
      </c>
      <c r="J8" s="35">
        <v>58.75</v>
      </c>
    </row>
    <row r="10" spans="1:21" ht="15.75" thickBot="1" x14ac:dyDescent="0.3"/>
    <row r="11" spans="1:21" ht="45.75" thickBot="1" x14ac:dyDescent="0.3">
      <c r="A11" s="36" t="s">
        <v>20</v>
      </c>
      <c r="B11" s="44" t="s">
        <v>4</v>
      </c>
      <c r="C11" s="44" t="s">
        <v>5</v>
      </c>
      <c r="D11" s="44" t="s">
        <v>6</v>
      </c>
      <c r="E11" s="44" t="s">
        <v>8</v>
      </c>
      <c r="F11" s="44" t="s">
        <v>7</v>
      </c>
      <c r="G11" s="44" t="s">
        <v>9</v>
      </c>
      <c r="H11" s="45" t="s">
        <v>18</v>
      </c>
      <c r="I11" s="45" t="s">
        <v>19</v>
      </c>
      <c r="J11" s="46" t="s">
        <v>11</v>
      </c>
    </row>
    <row r="12" spans="1:21" x14ac:dyDescent="0.25">
      <c r="A12" s="38" t="s">
        <v>21</v>
      </c>
      <c r="B12" s="26">
        <f t="shared" ref="B12:J12" si="0">MIN(B3:B8)</f>
        <v>45</v>
      </c>
      <c r="C12" s="26">
        <f t="shared" si="0"/>
        <v>29</v>
      </c>
      <c r="D12" s="26">
        <f t="shared" si="0"/>
        <v>61</v>
      </c>
      <c r="E12" s="26">
        <f t="shared" si="0"/>
        <v>1</v>
      </c>
      <c r="F12" s="26">
        <f t="shared" si="0"/>
        <v>1</v>
      </c>
      <c r="G12" s="26">
        <f t="shared" si="0"/>
        <v>62.72</v>
      </c>
      <c r="H12" s="26">
        <f t="shared" si="0"/>
        <v>0.64168999999999998</v>
      </c>
      <c r="I12" s="26">
        <f t="shared" si="0"/>
        <v>0.55013000000000001</v>
      </c>
      <c r="J12" s="26">
        <f t="shared" si="0"/>
        <v>0</v>
      </c>
    </row>
    <row r="13" spans="1:21" ht="15.75" thickBot="1" x14ac:dyDescent="0.3">
      <c r="A13" s="37" t="s">
        <v>22</v>
      </c>
      <c r="B13" s="26">
        <f t="shared" ref="B13:J13" si="1">MAX(B3:B8)</f>
        <v>84</v>
      </c>
      <c r="C13" s="26">
        <f t="shared" si="1"/>
        <v>198</v>
      </c>
      <c r="D13" s="26">
        <f t="shared" si="1"/>
        <v>1598</v>
      </c>
      <c r="E13" s="26">
        <f t="shared" si="1"/>
        <v>70.02</v>
      </c>
      <c r="F13" s="26">
        <f t="shared" si="1"/>
        <v>70.02</v>
      </c>
      <c r="G13" s="26">
        <f t="shared" si="1"/>
        <v>302</v>
      </c>
      <c r="H13" s="26">
        <f t="shared" si="1"/>
        <v>0.78208999999999995</v>
      </c>
      <c r="I13" s="26">
        <f t="shared" si="1"/>
        <v>0.78208999999999995</v>
      </c>
      <c r="J13" s="26">
        <f t="shared" si="1"/>
        <v>66.33</v>
      </c>
    </row>
    <row r="14" spans="1:21" ht="15.75" thickBot="1" x14ac:dyDescent="0.3"/>
    <row r="15" spans="1:21" x14ac:dyDescent="0.25">
      <c r="K15" s="48" t="s">
        <v>37</v>
      </c>
      <c r="L15" s="49" t="s">
        <v>38</v>
      </c>
      <c r="M15" s="49" t="s">
        <v>39</v>
      </c>
      <c r="N15" s="49" t="s">
        <v>40</v>
      </c>
      <c r="O15" s="49" t="s">
        <v>41</v>
      </c>
      <c r="P15" s="49" t="s">
        <v>42</v>
      </c>
      <c r="Q15" s="49" t="s">
        <v>43</v>
      </c>
      <c r="R15" s="49" t="s">
        <v>44</v>
      </c>
      <c r="S15" s="49" t="s">
        <v>55</v>
      </c>
      <c r="T15" s="50"/>
      <c r="U15" s="52"/>
    </row>
    <row r="16" spans="1:21" ht="15.75" thickBot="1" x14ac:dyDescent="0.3">
      <c r="K16" s="51">
        <v>0.14705882352941177</v>
      </c>
      <c r="L16" s="52">
        <v>0.14705882352941177</v>
      </c>
      <c r="M16" s="52">
        <v>0.14705882352941177</v>
      </c>
      <c r="N16" s="52">
        <v>7.3529411764705885E-2</v>
      </c>
      <c r="O16" s="52">
        <v>7.3529411764705885E-2</v>
      </c>
      <c r="P16" s="52">
        <v>7.3529411764705885E-2</v>
      </c>
      <c r="Q16" s="52">
        <v>0.11764705882352941</v>
      </c>
      <c r="R16" s="52">
        <v>0.11764705882352941</v>
      </c>
      <c r="S16" s="52">
        <v>0.10294117647058823</v>
      </c>
      <c r="T16" s="53"/>
      <c r="U16" s="52"/>
    </row>
    <row r="17" spans="1:21" ht="19.5" thickBot="1" x14ac:dyDescent="0.3">
      <c r="A17" s="25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47" t="s">
        <v>1</v>
      </c>
      <c r="K17" s="51" t="s">
        <v>29</v>
      </c>
      <c r="L17" s="52" t="s">
        <v>30</v>
      </c>
      <c r="M17" s="52" t="s">
        <v>31</v>
      </c>
      <c r="N17" s="52" t="s">
        <v>32</v>
      </c>
      <c r="O17" s="52" t="s">
        <v>33</v>
      </c>
      <c r="P17" s="52" t="s">
        <v>34</v>
      </c>
      <c r="Q17" s="52" t="s">
        <v>35</v>
      </c>
      <c r="R17" s="52" t="s">
        <v>36</v>
      </c>
      <c r="S17" s="52" t="s">
        <v>54</v>
      </c>
      <c r="T17" s="53" t="s">
        <v>56</v>
      </c>
      <c r="U17" s="52"/>
    </row>
    <row r="18" spans="1:21" ht="45.75" thickBot="1" x14ac:dyDescent="0.3">
      <c r="A18" s="4" t="s">
        <v>3</v>
      </c>
      <c r="B18" s="5" t="s">
        <v>4</v>
      </c>
      <c r="C18" s="5" t="s">
        <v>5</v>
      </c>
      <c r="D18" s="5" t="s">
        <v>6</v>
      </c>
      <c r="E18" s="5" t="s">
        <v>8</v>
      </c>
      <c r="F18" s="5" t="s">
        <v>7</v>
      </c>
      <c r="G18" s="5" t="s">
        <v>9</v>
      </c>
      <c r="H18" s="29" t="s">
        <v>18</v>
      </c>
      <c r="I18" s="29" t="s">
        <v>19</v>
      </c>
      <c r="J18" s="29" t="s">
        <v>11</v>
      </c>
      <c r="K18" s="54" t="s">
        <v>45</v>
      </c>
      <c r="L18" s="55" t="s">
        <v>46</v>
      </c>
      <c r="M18" s="55" t="s">
        <v>47</v>
      </c>
      <c r="N18" s="55" t="s">
        <v>48</v>
      </c>
      <c r="O18" s="55" t="s">
        <v>49</v>
      </c>
      <c r="P18" s="55" t="s">
        <v>50</v>
      </c>
      <c r="Q18" s="55" t="s">
        <v>51</v>
      </c>
      <c r="R18" s="55" t="s">
        <v>52</v>
      </c>
      <c r="S18" s="55" t="s">
        <v>53</v>
      </c>
      <c r="T18" s="56" t="s">
        <v>57</v>
      </c>
      <c r="U18" s="62" t="s">
        <v>59</v>
      </c>
    </row>
    <row r="19" spans="1:21" x14ac:dyDescent="0.25">
      <c r="A19" s="27" t="s">
        <v>12</v>
      </c>
      <c r="B19" s="42">
        <v>45</v>
      </c>
      <c r="C19" s="42">
        <v>98</v>
      </c>
      <c r="D19" s="42">
        <v>1598</v>
      </c>
      <c r="E19" s="42">
        <v>1</v>
      </c>
      <c r="F19" s="42">
        <v>1</v>
      </c>
      <c r="G19" s="42">
        <v>301</v>
      </c>
      <c r="H19" s="42">
        <v>0.78208999999999995</v>
      </c>
      <c r="I19" s="42">
        <v>0.78208999999999995</v>
      </c>
      <c r="J19" s="42">
        <v>0</v>
      </c>
      <c r="K19" s="42">
        <f>(B$26-B19)/(B$26-B$25)</f>
        <v>1</v>
      </c>
      <c r="L19" s="42">
        <f t="shared" ref="L19:M19" si="2">(C$26-C19)/(C$26-C$25)</f>
        <v>0.59171597633136097</v>
      </c>
      <c r="M19" s="42">
        <f t="shared" si="2"/>
        <v>0</v>
      </c>
      <c r="N19" s="42">
        <f>(E19-E$25)/(E$26-E$25)</f>
        <v>0</v>
      </c>
      <c r="O19" s="42">
        <f t="shared" ref="O19:S26" si="3">(F19-F$25)/(F$26-F$25)</f>
        <v>0</v>
      </c>
      <c r="P19" s="42">
        <f t="shared" si="3"/>
        <v>0.99582079572049487</v>
      </c>
      <c r="Q19" s="42">
        <f t="shared" si="3"/>
        <v>1</v>
      </c>
      <c r="R19" s="42">
        <f t="shared" si="3"/>
        <v>1</v>
      </c>
      <c r="S19" s="42">
        <f t="shared" si="3"/>
        <v>0</v>
      </c>
      <c r="T19" s="42">
        <f>SUMPRODUCT(K$16:S$16,K19:S19)</f>
        <v>0.54259211385170714</v>
      </c>
      <c r="U19" s="42">
        <f>MAX($T$19:$T$26)-T19</f>
        <v>9.5073452629748423E-2</v>
      </c>
    </row>
    <row r="20" spans="1:21" x14ac:dyDescent="0.25">
      <c r="A20" s="28" t="s">
        <v>13</v>
      </c>
      <c r="B20" s="42">
        <v>84</v>
      </c>
      <c r="C20" s="42">
        <v>30</v>
      </c>
      <c r="D20" s="42">
        <v>82</v>
      </c>
      <c r="E20" s="42">
        <v>62.72</v>
      </c>
      <c r="F20" s="42">
        <v>62.72</v>
      </c>
      <c r="G20" s="42">
        <v>62.72</v>
      </c>
      <c r="H20" s="42">
        <v>0.65334000000000003</v>
      </c>
      <c r="I20" s="42">
        <v>0.57117999999999902</v>
      </c>
      <c r="J20" s="42">
        <v>33.659999999999997</v>
      </c>
      <c r="K20" s="42">
        <f t="shared" ref="K20:K26" si="4">(B$26-B20)/(B$26-B$25)</f>
        <v>0</v>
      </c>
      <c r="L20" s="42">
        <f t="shared" ref="L20:L26" si="5">(C$26-C20)/(C$26-C$25)</f>
        <v>0.99408284023668636</v>
      </c>
      <c r="M20" s="42">
        <f t="shared" ref="M20:M26" si="6">(D$26-D20)/(D$26-D$25)</f>
        <v>0.98633702016916069</v>
      </c>
      <c r="N20" s="42">
        <f t="shared" ref="N20:N26" si="7">(E20-E$25)/(E$26-E$25)</f>
        <v>0.89423355549116201</v>
      </c>
      <c r="O20" s="42">
        <f t="shared" si="3"/>
        <v>0.89423355549116201</v>
      </c>
      <c r="P20" s="42">
        <f t="shared" si="3"/>
        <v>0</v>
      </c>
      <c r="Q20" s="42">
        <f t="shared" si="3"/>
        <v>8.2977207977208339E-2</v>
      </c>
      <c r="R20" s="42">
        <f t="shared" si="3"/>
        <v>9.0748404897391874E-2</v>
      </c>
      <c r="S20" s="42">
        <f t="shared" si="3"/>
        <v>0.50746268656716409</v>
      </c>
      <c r="T20" s="42">
        <f t="shared" ref="T20:T26" si="8">SUMPRODUCT(K$16:S$16,K20:S20)</f>
        <v>0.49542026276378009</v>
      </c>
      <c r="U20" s="42">
        <f t="shared" ref="U20:U26" si="9">MAX($T$19:$T$26)-T20</f>
        <v>0.14224530371767546</v>
      </c>
    </row>
    <row r="21" spans="1:21" x14ac:dyDescent="0.25">
      <c r="A21" s="28" t="s">
        <v>14</v>
      </c>
      <c r="B21" s="42">
        <v>62</v>
      </c>
      <c r="C21" s="42">
        <v>42</v>
      </c>
      <c r="D21" s="42">
        <v>62</v>
      </c>
      <c r="E21" s="42">
        <v>70.02</v>
      </c>
      <c r="F21" s="42">
        <v>70.02</v>
      </c>
      <c r="G21" s="42">
        <v>97.57</v>
      </c>
      <c r="H21" s="42">
        <v>0.64168999999999998</v>
      </c>
      <c r="I21" s="42">
        <v>0.55013000000000001</v>
      </c>
      <c r="J21" s="42">
        <v>66.33</v>
      </c>
      <c r="K21" s="42">
        <f t="shared" si="4"/>
        <v>0.5641025641025641</v>
      </c>
      <c r="L21" s="42">
        <f t="shared" si="5"/>
        <v>0.92307692307692313</v>
      </c>
      <c r="M21" s="42">
        <f t="shared" si="6"/>
        <v>0.99934938191281719</v>
      </c>
      <c r="N21" s="42">
        <f t="shared" si="7"/>
        <v>1</v>
      </c>
      <c r="O21" s="42">
        <f t="shared" si="3"/>
        <v>1</v>
      </c>
      <c r="P21" s="42">
        <f t="shared" si="3"/>
        <v>0.14564526914075557</v>
      </c>
      <c r="Q21" s="42">
        <f t="shared" si="3"/>
        <v>0</v>
      </c>
      <c r="R21" s="42">
        <f t="shared" si="3"/>
        <v>0</v>
      </c>
      <c r="S21" s="42">
        <f t="shared" si="3"/>
        <v>1</v>
      </c>
      <c r="T21" s="42">
        <f t="shared" si="8"/>
        <v>0.62637522112686495</v>
      </c>
      <c r="U21" s="42">
        <f t="shared" si="9"/>
        <v>1.1290345354590614E-2</v>
      </c>
    </row>
    <row r="22" spans="1:21" x14ac:dyDescent="0.25">
      <c r="A22" s="28" t="s">
        <v>15</v>
      </c>
      <c r="B22" s="42">
        <v>45</v>
      </c>
      <c r="C22" s="42">
        <v>198</v>
      </c>
      <c r="D22" s="42">
        <v>998</v>
      </c>
      <c r="E22" s="42">
        <v>1</v>
      </c>
      <c r="F22" s="42">
        <v>1</v>
      </c>
      <c r="G22" s="42">
        <v>302</v>
      </c>
      <c r="H22" s="42">
        <v>0.78010999999999997</v>
      </c>
      <c r="I22" s="42">
        <v>0.78010999999999997</v>
      </c>
      <c r="J22" s="42">
        <v>0</v>
      </c>
      <c r="K22" s="42">
        <f t="shared" si="4"/>
        <v>1</v>
      </c>
      <c r="L22" s="42">
        <f t="shared" si="5"/>
        <v>0</v>
      </c>
      <c r="M22" s="42">
        <f t="shared" si="6"/>
        <v>0.39037085230969421</v>
      </c>
      <c r="N22" s="42">
        <f t="shared" si="7"/>
        <v>0</v>
      </c>
      <c r="O22" s="42">
        <f t="shared" si="3"/>
        <v>0</v>
      </c>
      <c r="P22" s="42">
        <f t="shared" si="3"/>
        <v>1</v>
      </c>
      <c r="Q22" s="42">
        <f t="shared" si="3"/>
        <v>0.98589743589743606</v>
      </c>
      <c r="R22" s="42">
        <f t="shared" si="3"/>
        <v>0.9914640455250906</v>
      </c>
      <c r="S22" s="42">
        <f t="shared" si="3"/>
        <v>0</v>
      </c>
      <c r="T22" s="42">
        <f t="shared" si="8"/>
        <v>0.51062647609525236</v>
      </c>
      <c r="U22" s="42">
        <f t="shared" si="9"/>
        <v>0.1270390903862032</v>
      </c>
    </row>
    <row r="23" spans="1:21" x14ac:dyDescent="0.25">
      <c r="A23" s="28" t="s">
        <v>16</v>
      </c>
      <c r="B23" s="42">
        <v>62</v>
      </c>
      <c r="C23" s="42">
        <v>29</v>
      </c>
      <c r="D23" s="42">
        <v>61</v>
      </c>
      <c r="E23" s="42">
        <v>52.89</v>
      </c>
      <c r="F23" s="42">
        <v>54.27</v>
      </c>
      <c r="G23" s="42">
        <v>107.16</v>
      </c>
      <c r="H23" s="42">
        <v>0.65783999999999998</v>
      </c>
      <c r="I23" s="42">
        <v>0.58835000000000004</v>
      </c>
      <c r="J23" s="42">
        <v>44.84</v>
      </c>
      <c r="K23" s="42">
        <f t="shared" si="4"/>
        <v>0.5641025641025641</v>
      </c>
      <c r="L23" s="42">
        <f t="shared" si="5"/>
        <v>1</v>
      </c>
      <c r="M23" s="42">
        <f t="shared" si="6"/>
        <v>1</v>
      </c>
      <c r="N23" s="42">
        <f t="shared" si="7"/>
        <v>0.7518110692552884</v>
      </c>
      <c r="O23" s="42">
        <f t="shared" si="3"/>
        <v>0.77180527383367148</v>
      </c>
      <c r="P23" s="42">
        <f t="shared" si="3"/>
        <v>0.1857238381812103</v>
      </c>
      <c r="Q23" s="42">
        <f t="shared" si="3"/>
        <v>0.11502849002849004</v>
      </c>
      <c r="R23" s="42">
        <f t="shared" si="3"/>
        <v>0.16476978789446475</v>
      </c>
      <c r="S23" s="42">
        <f t="shared" si="3"/>
        <v>0.67601387004372082</v>
      </c>
      <c r="T23" s="42">
        <f t="shared" si="8"/>
        <v>0.60526779207450265</v>
      </c>
      <c r="U23" s="42">
        <f t="shared" si="9"/>
        <v>3.2397774406952906E-2</v>
      </c>
    </row>
    <row r="24" spans="1:21" x14ac:dyDescent="0.25">
      <c r="A24" s="28" t="s">
        <v>17</v>
      </c>
      <c r="B24" s="42">
        <v>47</v>
      </c>
      <c r="C24" s="42">
        <v>57</v>
      </c>
      <c r="D24" s="42">
        <v>68</v>
      </c>
      <c r="E24" s="42">
        <v>48.54</v>
      </c>
      <c r="F24" s="42">
        <v>33.4</v>
      </c>
      <c r="G24" s="42">
        <v>129.4</v>
      </c>
      <c r="H24" s="42">
        <v>0.65898000000000001</v>
      </c>
      <c r="I24" s="42">
        <v>0.58511999999999997</v>
      </c>
      <c r="J24" s="42">
        <v>58.75</v>
      </c>
      <c r="K24" s="42">
        <f t="shared" si="4"/>
        <v>0.94871794871794868</v>
      </c>
      <c r="L24" s="42">
        <f t="shared" si="5"/>
        <v>0.83431952662721898</v>
      </c>
      <c r="M24" s="42">
        <f t="shared" si="6"/>
        <v>0.99544567338972023</v>
      </c>
      <c r="N24" s="42">
        <f t="shared" si="7"/>
        <v>0.68878585917125479</v>
      </c>
      <c r="O24" s="42">
        <f t="shared" si="3"/>
        <v>0.46942915097073312</v>
      </c>
      <c r="P24" s="42">
        <f t="shared" si="3"/>
        <v>0.27866934135740556</v>
      </c>
      <c r="Q24" s="42">
        <f t="shared" si="3"/>
        <v>0.12314814814814837</v>
      </c>
      <c r="R24" s="42">
        <f t="shared" si="3"/>
        <v>0.15084497327125354</v>
      </c>
      <c r="S24" s="42">
        <f t="shared" si="3"/>
        <v>0.88572290064827386</v>
      </c>
      <c r="T24" s="42">
        <f t="shared" si="8"/>
        <v>0.63766556648145556</v>
      </c>
      <c r="U24" s="42">
        <f t="shared" si="9"/>
        <v>0</v>
      </c>
    </row>
    <row r="25" spans="1:21" x14ac:dyDescent="0.25">
      <c r="A25" s="40" t="s">
        <v>21</v>
      </c>
      <c r="B25" s="42">
        <f>B12</f>
        <v>45</v>
      </c>
      <c r="C25" s="42">
        <f t="shared" ref="C25:J26" si="10">C12</f>
        <v>29</v>
      </c>
      <c r="D25" s="42">
        <f t="shared" si="10"/>
        <v>61</v>
      </c>
      <c r="E25" s="42">
        <f t="shared" si="10"/>
        <v>1</v>
      </c>
      <c r="F25" s="42">
        <f t="shared" si="10"/>
        <v>1</v>
      </c>
      <c r="G25" s="42">
        <f t="shared" si="10"/>
        <v>62.72</v>
      </c>
      <c r="H25" s="42">
        <f t="shared" si="10"/>
        <v>0.64168999999999998</v>
      </c>
      <c r="I25" s="42">
        <f t="shared" si="10"/>
        <v>0.55013000000000001</v>
      </c>
      <c r="J25" s="42">
        <f t="shared" si="10"/>
        <v>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5.75" thickBot="1" x14ac:dyDescent="0.3">
      <c r="A26" s="41" t="s">
        <v>22</v>
      </c>
      <c r="B26" s="42">
        <f>B13</f>
        <v>84</v>
      </c>
      <c r="C26" s="42">
        <f t="shared" si="10"/>
        <v>198</v>
      </c>
      <c r="D26" s="42">
        <f t="shared" si="10"/>
        <v>1598</v>
      </c>
      <c r="E26" s="42">
        <f t="shared" si="10"/>
        <v>70.02</v>
      </c>
      <c r="F26" s="42">
        <f t="shared" si="10"/>
        <v>70.02</v>
      </c>
      <c r="G26" s="42">
        <f t="shared" si="10"/>
        <v>302</v>
      </c>
      <c r="H26" s="42">
        <f t="shared" si="10"/>
        <v>0.78208999999999995</v>
      </c>
      <c r="I26" s="42">
        <f t="shared" si="10"/>
        <v>0.78208999999999995</v>
      </c>
      <c r="J26" s="42">
        <f t="shared" si="10"/>
        <v>66.33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</sheetData>
  <phoneticPr fontId="5" type="noConversion"/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FC9A-20CC-4DF7-BCEB-04E9D7791628}">
  <dimension ref="A1:L17"/>
  <sheetViews>
    <sheetView workbookViewId="0">
      <selection activeCell="A13" sqref="A13:K14"/>
    </sheetView>
  </sheetViews>
  <sheetFormatPr defaultRowHeight="15" x14ac:dyDescent="0.25"/>
  <cols>
    <col min="1" max="1" width="23.85546875" customWidth="1"/>
    <col min="2" max="2" width="33.140625" bestFit="1" customWidth="1"/>
    <col min="3" max="3" width="19" customWidth="1"/>
    <col min="4" max="4" width="15.140625" customWidth="1"/>
    <col min="5" max="5" width="15.5703125" customWidth="1"/>
    <col min="6" max="6" width="13" customWidth="1"/>
    <col min="7" max="7" width="11.5703125" customWidth="1"/>
    <col min="8" max="8" width="12.140625" customWidth="1"/>
    <col min="9" max="9" width="20.28515625" customWidth="1"/>
    <col min="10" max="10" width="16.7109375" customWidth="1"/>
    <col min="11" max="11" width="10.5703125" bestFit="1" customWidth="1"/>
  </cols>
  <sheetData>
    <row r="1" spans="1:12" ht="45.75" thickBot="1" x14ac:dyDescent="0.3">
      <c r="A1" s="63" t="s">
        <v>66</v>
      </c>
      <c r="B1" s="50"/>
      <c r="C1" s="57" t="s">
        <v>4</v>
      </c>
      <c r="D1" s="44" t="s">
        <v>5</v>
      </c>
      <c r="E1" s="44" t="s">
        <v>6</v>
      </c>
      <c r="F1" s="44" t="s">
        <v>8</v>
      </c>
      <c r="G1" s="44" t="s">
        <v>7</v>
      </c>
      <c r="H1" s="44" t="s">
        <v>9</v>
      </c>
      <c r="I1" s="45" t="s">
        <v>18</v>
      </c>
      <c r="J1" s="45" t="s">
        <v>19</v>
      </c>
      <c r="K1" s="45" t="s">
        <v>11</v>
      </c>
      <c r="L1" s="58" t="s">
        <v>58</v>
      </c>
    </row>
    <row r="2" spans="1:12" x14ac:dyDescent="0.25">
      <c r="A2" s="51" t="s">
        <v>60</v>
      </c>
      <c r="B2" s="53" t="s">
        <v>23</v>
      </c>
      <c r="C2">
        <v>100</v>
      </c>
      <c r="D2">
        <v>100</v>
      </c>
      <c r="E2">
        <v>100</v>
      </c>
      <c r="F2">
        <v>50</v>
      </c>
      <c r="G2">
        <v>50</v>
      </c>
      <c r="H2">
        <v>50</v>
      </c>
      <c r="I2">
        <v>80</v>
      </c>
      <c r="J2">
        <v>80</v>
      </c>
      <c r="K2">
        <v>70</v>
      </c>
      <c r="L2">
        <f>SUM(C2:K2)</f>
        <v>680</v>
      </c>
    </row>
    <row r="3" spans="1:12" x14ac:dyDescent="0.25">
      <c r="A3" s="51" t="s">
        <v>61</v>
      </c>
      <c r="B3" s="53" t="s">
        <v>24</v>
      </c>
      <c r="C3">
        <v>50</v>
      </c>
      <c r="D3">
        <v>50</v>
      </c>
      <c r="E3">
        <v>50</v>
      </c>
      <c r="F3">
        <v>80</v>
      </c>
      <c r="G3">
        <v>80</v>
      </c>
      <c r="H3">
        <v>100</v>
      </c>
      <c r="I3">
        <v>75</v>
      </c>
      <c r="J3">
        <v>75</v>
      </c>
      <c r="K3">
        <v>60</v>
      </c>
      <c r="L3" s="35">
        <f t="shared" ref="L3:L8" si="0">SUM(C3:K3)</f>
        <v>620</v>
      </c>
    </row>
    <row r="4" spans="1:12" x14ac:dyDescent="0.25">
      <c r="A4" s="51" t="s">
        <v>62</v>
      </c>
      <c r="B4" s="53" t="s">
        <v>25</v>
      </c>
      <c r="C4">
        <v>50</v>
      </c>
      <c r="D4">
        <v>50</v>
      </c>
      <c r="E4">
        <v>50</v>
      </c>
      <c r="F4">
        <v>80</v>
      </c>
      <c r="G4">
        <v>100</v>
      </c>
      <c r="H4">
        <v>80</v>
      </c>
      <c r="I4">
        <v>75</v>
      </c>
      <c r="J4">
        <v>75</v>
      </c>
      <c r="K4">
        <v>60</v>
      </c>
      <c r="L4" s="35">
        <f t="shared" si="0"/>
        <v>620</v>
      </c>
    </row>
    <row r="5" spans="1:12" x14ac:dyDescent="0.25">
      <c r="A5" s="51" t="s">
        <v>63</v>
      </c>
      <c r="B5" s="53" t="s">
        <v>26</v>
      </c>
      <c r="C5">
        <v>50</v>
      </c>
      <c r="D5">
        <v>50</v>
      </c>
      <c r="E5">
        <v>50</v>
      </c>
      <c r="F5">
        <v>100</v>
      </c>
      <c r="G5">
        <v>80</v>
      </c>
      <c r="H5">
        <v>80</v>
      </c>
      <c r="I5">
        <v>75</v>
      </c>
      <c r="J5">
        <v>75</v>
      </c>
      <c r="K5">
        <v>60</v>
      </c>
      <c r="L5" s="35">
        <f t="shared" si="0"/>
        <v>620</v>
      </c>
    </row>
    <row r="6" spans="1:12" x14ac:dyDescent="0.25">
      <c r="A6" s="51" t="s">
        <v>64</v>
      </c>
      <c r="B6" s="53" t="s">
        <v>27</v>
      </c>
      <c r="C6">
        <v>75</v>
      </c>
      <c r="D6">
        <v>75</v>
      </c>
      <c r="E6">
        <v>75</v>
      </c>
      <c r="F6">
        <v>60</v>
      </c>
      <c r="G6">
        <v>60</v>
      </c>
      <c r="H6">
        <v>60</v>
      </c>
      <c r="I6">
        <v>100</v>
      </c>
      <c r="J6">
        <v>100</v>
      </c>
      <c r="K6">
        <v>50</v>
      </c>
      <c r="L6" s="35">
        <f t="shared" si="0"/>
        <v>655</v>
      </c>
    </row>
    <row r="7" spans="1:12" ht="15.75" thickBot="1" x14ac:dyDescent="0.3">
      <c r="A7" s="54" t="s">
        <v>65</v>
      </c>
      <c r="B7" s="56" t="s">
        <v>28</v>
      </c>
      <c r="C7" s="35">
        <v>75</v>
      </c>
      <c r="D7" s="35">
        <v>75</v>
      </c>
      <c r="E7" s="35">
        <v>75</v>
      </c>
      <c r="F7" s="35">
        <v>60</v>
      </c>
      <c r="G7" s="35">
        <v>60</v>
      </c>
      <c r="H7" s="35">
        <v>60</v>
      </c>
      <c r="I7">
        <v>50</v>
      </c>
      <c r="J7">
        <v>50</v>
      </c>
      <c r="K7">
        <v>100</v>
      </c>
      <c r="L7" s="35">
        <f t="shared" si="0"/>
        <v>605</v>
      </c>
    </row>
    <row r="9" spans="1:12" ht="15.75" thickBot="1" x14ac:dyDescent="0.3"/>
    <row r="10" spans="1:12" ht="45.75" thickBot="1" x14ac:dyDescent="0.3">
      <c r="A10" s="63" t="s">
        <v>66</v>
      </c>
      <c r="B10" s="59"/>
      <c r="C10" s="57" t="s">
        <v>4</v>
      </c>
      <c r="D10" s="44" t="s">
        <v>5</v>
      </c>
      <c r="E10" s="44" t="s">
        <v>6</v>
      </c>
      <c r="F10" s="44" t="s">
        <v>8</v>
      </c>
      <c r="G10" s="44" t="s">
        <v>7</v>
      </c>
      <c r="H10" s="44" t="s">
        <v>9</v>
      </c>
      <c r="I10" s="45" t="s">
        <v>18</v>
      </c>
      <c r="J10" s="45" t="s">
        <v>19</v>
      </c>
      <c r="K10" s="45" t="s">
        <v>11</v>
      </c>
      <c r="L10" s="58" t="s">
        <v>58</v>
      </c>
    </row>
    <row r="11" spans="1:12" x14ac:dyDescent="0.25">
      <c r="A11" s="51" t="s">
        <v>60</v>
      </c>
      <c r="B11" s="60" t="s">
        <v>23</v>
      </c>
      <c r="C11" s="39">
        <f>C2/$L2</f>
        <v>0.14705882352941177</v>
      </c>
      <c r="D11" s="39">
        <f t="shared" ref="D11:K11" si="1">D2/$L$2</f>
        <v>0.14705882352941177</v>
      </c>
      <c r="E11" s="39">
        <f t="shared" si="1"/>
        <v>0.14705882352941177</v>
      </c>
      <c r="F11" s="39">
        <f t="shared" si="1"/>
        <v>7.3529411764705885E-2</v>
      </c>
      <c r="G11" s="39">
        <f t="shared" si="1"/>
        <v>7.3529411764705885E-2</v>
      </c>
      <c r="H11" s="39">
        <f t="shared" si="1"/>
        <v>7.3529411764705885E-2</v>
      </c>
      <c r="I11" s="39">
        <f t="shared" si="1"/>
        <v>0.11764705882352941</v>
      </c>
      <c r="J11" s="39">
        <f t="shared" si="1"/>
        <v>0.11764705882352941</v>
      </c>
      <c r="K11" s="39">
        <f t="shared" si="1"/>
        <v>0.10294117647058823</v>
      </c>
      <c r="L11">
        <f>SUM(C11:K11)</f>
        <v>0.99999999999999989</v>
      </c>
    </row>
    <row r="12" spans="1:12" x14ac:dyDescent="0.25">
      <c r="A12" s="51" t="s">
        <v>61</v>
      </c>
      <c r="B12" s="60" t="s">
        <v>24</v>
      </c>
      <c r="C12" s="39">
        <f>C3/$L$3</f>
        <v>8.0645161290322578E-2</v>
      </c>
      <c r="D12" s="39">
        <f t="shared" ref="D12:K12" si="2">D3/$L$3</f>
        <v>8.0645161290322578E-2</v>
      </c>
      <c r="E12" s="39">
        <f t="shared" si="2"/>
        <v>8.0645161290322578E-2</v>
      </c>
      <c r="F12" s="39">
        <f t="shared" si="2"/>
        <v>0.12903225806451613</v>
      </c>
      <c r="G12" s="39">
        <f t="shared" si="2"/>
        <v>0.12903225806451613</v>
      </c>
      <c r="H12" s="39">
        <f t="shared" si="2"/>
        <v>0.16129032258064516</v>
      </c>
      <c r="I12" s="39">
        <f t="shared" si="2"/>
        <v>0.12096774193548387</v>
      </c>
      <c r="J12" s="39">
        <f t="shared" si="2"/>
        <v>0.12096774193548387</v>
      </c>
      <c r="K12" s="39">
        <f t="shared" si="2"/>
        <v>9.6774193548387094E-2</v>
      </c>
      <c r="L12" s="35">
        <f t="shared" ref="L12:L17" si="3">SUM(C12:K12)</f>
        <v>1</v>
      </c>
    </row>
    <row r="13" spans="1:12" x14ac:dyDescent="0.25">
      <c r="A13" s="51" t="s">
        <v>62</v>
      </c>
      <c r="B13" s="60" t="s">
        <v>25</v>
      </c>
      <c r="C13" s="39">
        <f>C4/$L$4</f>
        <v>8.0645161290322578E-2</v>
      </c>
      <c r="D13" s="39">
        <f t="shared" ref="D13:K13" si="4">D4/$L$4</f>
        <v>8.0645161290322578E-2</v>
      </c>
      <c r="E13" s="39">
        <f t="shared" si="4"/>
        <v>8.0645161290322578E-2</v>
      </c>
      <c r="F13" s="39">
        <f t="shared" si="4"/>
        <v>0.12903225806451613</v>
      </c>
      <c r="G13" s="39">
        <f t="shared" si="4"/>
        <v>0.16129032258064516</v>
      </c>
      <c r="H13" s="39">
        <f t="shared" si="4"/>
        <v>0.12903225806451613</v>
      </c>
      <c r="I13" s="39">
        <f t="shared" si="4"/>
        <v>0.12096774193548387</v>
      </c>
      <c r="J13" s="39">
        <f t="shared" si="4"/>
        <v>0.12096774193548387</v>
      </c>
      <c r="K13" s="39">
        <f t="shared" si="4"/>
        <v>9.6774193548387094E-2</v>
      </c>
      <c r="L13" s="35">
        <f t="shared" si="3"/>
        <v>1</v>
      </c>
    </row>
    <row r="14" spans="1:12" x14ac:dyDescent="0.25">
      <c r="A14" s="51" t="s">
        <v>63</v>
      </c>
      <c r="B14" s="60" t="s">
        <v>26</v>
      </c>
      <c r="C14" s="39">
        <f>C5/$L$5</f>
        <v>8.0645161290322578E-2</v>
      </c>
      <c r="D14" s="39">
        <f t="shared" ref="D14:K14" si="5">D5/$L$5</f>
        <v>8.0645161290322578E-2</v>
      </c>
      <c r="E14" s="39">
        <f t="shared" si="5"/>
        <v>8.0645161290322578E-2</v>
      </c>
      <c r="F14" s="39">
        <f t="shared" si="5"/>
        <v>0.16129032258064516</v>
      </c>
      <c r="G14" s="39">
        <f t="shared" si="5"/>
        <v>0.12903225806451613</v>
      </c>
      <c r="H14" s="39">
        <f t="shared" si="5"/>
        <v>0.12903225806451613</v>
      </c>
      <c r="I14" s="39">
        <f t="shared" si="5"/>
        <v>0.12096774193548387</v>
      </c>
      <c r="J14" s="39">
        <f t="shared" si="5"/>
        <v>0.12096774193548387</v>
      </c>
      <c r="K14" s="39">
        <f t="shared" si="5"/>
        <v>9.6774193548387094E-2</v>
      </c>
      <c r="L14" s="35">
        <f t="shared" si="3"/>
        <v>1</v>
      </c>
    </row>
    <row r="15" spans="1:12" x14ac:dyDescent="0.25">
      <c r="A15" s="51" t="s">
        <v>64</v>
      </c>
      <c r="B15" s="60" t="s">
        <v>27</v>
      </c>
      <c r="C15" s="39">
        <f>C6/$L$6</f>
        <v>0.11450381679389313</v>
      </c>
      <c r="D15" s="39">
        <f t="shared" ref="D15:K15" si="6">D6/$L$6</f>
        <v>0.11450381679389313</v>
      </c>
      <c r="E15" s="39">
        <f t="shared" si="6"/>
        <v>0.11450381679389313</v>
      </c>
      <c r="F15" s="39">
        <f t="shared" si="6"/>
        <v>9.1603053435114504E-2</v>
      </c>
      <c r="G15" s="39">
        <f t="shared" si="6"/>
        <v>9.1603053435114504E-2</v>
      </c>
      <c r="H15" s="39">
        <f t="shared" si="6"/>
        <v>9.1603053435114504E-2</v>
      </c>
      <c r="I15" s="39">
        <f t="shared" si="6"/>
        <v>0.15267175572519084</v>
      </c>
      <c r="J15" s="39">
        <f t="shared" si="6"/>
        <v>0.15267175572519084</v>
      </c>
      <c r="K15" s="39">
        <f t="shared" si="6"/>
        <v>7.6335877862595422E-2</v>
      </c>
      <c r="L15" s="35">
        <f t="shared" si="3"/>
        <v>1</v>
      </c>
    </row>
    <row r="16" spans="1:12" ht="15.75" thickBot="1" x14ac:dyDescent="0.3">
      <c r="A16" s="54" t="s">
        <v>65</v>
      </c>
      <c r="B16" s="61" t="s">
        <v>28</v>
      </c>
      <c r="C16" s="39">
        <f>C7/$L$7</f>
        <v>0.12396694214876033</v>
      </c>
      <c r="D16" s="39">
        <f t="shared" ref="D16:K16" si="7">D7/$L$7</f>
        <v>0.12396694214876033</v>
      </c>
      <c r="E16" s="39">
        <f t="shared" si="7"/>
        <v>0.12396694214876033</v>
      </c>
      <c r="F16" s="39">
        <f t="shared" si="7"/>
        <v>9.9173553719008267E-2</v>
      </c>
      <c r="G16" s="39">
        <f t="shared" si="7"/>
        <v>9.9173553719008267E-2</v>
      </c>
      <c r="H16" s="39">
        <f t="shared" si="7"/>
        <v>9.9173553719008267E-2</v>
      </c>
      <c r="I16" s="39">
        <f t="shared" si="7"/>
        <v>8.2644628099173556E-2</v>
      </c>
      <c r="J16" s="39">
        <f t="shared" si="7"/>
        <v>8.2644628099173556E-2</v>
      </c>
      <c r="K16" s="39">
        <f t="shared" si="7"/>
        <v>0.16528925619834711</v>
      </c>
      <c r="L16" s="35">
        <f t="shared" si="3"/>
        <v>0.99999999999999989</v>
      </c>
    </row>
    <row r="17" spans="1:12" x14ac:dyDescent="0.25">
      <c r="A17" s="64" t="s">
        <v>67</v>
      </c>
      <c r="C17">
        <v>0.20580000000000001</v>
      </c>
      <c r="D17">
        <v>0.18079999999999999</v>
      </c>
      <c r="E17">
        <v>0.1565</v>
      </c>
      <c r="F17">
        <v>0.13320000000000001</v>
      </c>
      <c r="G17">
        <v>0.1095</v>
      </c>
      <c r="H17">
        <v>8.6699999999999999E-2</v>
      </c>
      <c r="I17">
        <v>6.4399999999999999E-2</v>
      </c>
      <c r="J17">
        <v>4.2500000000000003E-2</v>
      </c>
      <c r="K17">
        <v>2.1100000000000001E-2</v>
      </c>
      <c r="L17" s="3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C37D-AF76-49D7-995D-7D4905EE025D}">
  <dimension ref="A1:J8"/>
  <sheetViews>
    <sheetView workbookViewId="0">
      <selection sqref="A1:J8"/>
    </sheetView>
  </sheetViews>
  <sheetFormatPr defaultRowHeight="15" x14ac:dyDescent="0.25"/>
  <sheetData>
    <row r="1" spans="1:10" ht="19.5" thickBot="1" x14ac:dyDescent="0.3">
      <c r="A1" s="25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/>
      <c r="I1" s="3" t="s">
        <v>2</v>
      </c>
      <c r="J1" s="2" t="s">
        <v>1</v>
      </c>
    </row>
    <row r="2" spans="1:10" ht="10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7</v>
      </c>
      <c r="G2" s="5" t="s">
        <v>9</v>
      </c>
      <c r="H2" s="29"/>
      <c r="I2" s="29" t="s">
        <v>10</v>
      </c>
      <c r="J2" s="29" t="s">
        <v>11</v>
      </c>
    </row>
    <row r="3" spans="1:10" x14ac:dyDescent="0.25">
      <c r="A3" s="27" t="s">
        <v>12</v>
      </c>
      <c r="B3" s="6">
        <v>0</v>
      </c>
      <c r="C3" s="7">
        <v>0</v>
      </c>
      <c r="D3" s="8">
        <v>0</v>
      </c>
      <c r="E3" s="8">
        <v>0</v>
      </c>
      <c r="F3" s="8">
        <v>0</v>
      </c>
      <c r="G3" s="9">
        <v>0</v>
      </c>
      <c r="H3" s="30">
        <v>2.8145370999999999E-2</v>
      </c>
      <c r="I3" s="30">
        <v>2.8145370999999999E-2</v>
      </c>
      <c r="J3" s="30">
        <v>0</v>
      </c>
    </row>
    <row r="4" spans="1:10" x14ac:dyDescent="0.25">
      <c r="A4" s="28" t="s">
        <v>13</v>
      </c>
      <c r="B4" s="10">
        <v>0</v>
      </c>
      <c r="C4" s="11">
        <v>0</v>
      </c>
      <c r="D4" s="12">
        <v>0</v>
      </c>
      <c r="E4" s="12">
        <v>7.3892895459999997</v>
      </c>
      <c r="F4" s="12">
        <v>7.3892895459999997</v>
      </c>
      <c r="G4" s="13">
        <v>7.3892895459999997</v>
      </c>
      <c r="H4" s="31">
        <v>2.1733946000000001E-2</v>
      </c>
      <c r="I4" s="31">
        <v>3.1428452000000003E-2</v>
      </c>
      <c r="J4" s="31">
        <v>7.3310572230000002</v>
      </c>
    </row>
    <row r="5" spans="1:10" x14ac:dyDescent="0.25">
      <c r="A5" s="28" t="s">
        <v>14</v>
      </c>
      <c r="B5" s="14">
        <v>0</v>
      </c>
      <c r="C5" s="15">
        <v>0</v>
      </c>
      <c r="D5" s="16">
        <v>0</v>
      </c>
      <c r="E5" s="16">
        <v>10.706988369999999</v>
      </c>
      <c r="F5" s="16">
        <v>10.706988369999999</v>
      </c>
      <c r="G5" s="17">
        <v>12.7351914</v>
      </c>
      <c r="H5" s="32">
        <v>2.2969412000000002E-2</v>
      </c>
      <c r="I5" s="32">
        <v>3.0007551E-2</v>
      </c>
      <c r="J5" s="32">
        <v>11.20361995</v>
      </c>
    </row>
    <row r="6" spans="1:10" x14ac:dyDescent="0.25">
      <c r="A6" s="28" t="s">
        <v>15</v>
      </c>
      <c r="B6" s="14">
        <v>0</v>
      </c>
      <c r="C6" s="18">
        <v>0</v>
      </c>
      <c r="D6" s="19">
        <v>0</v>
      </c>
      <c r="E6" s="19">
        <v>0</v>
      </c>
      <c r="F6" s="19">
        <v>0</v>
      </c>
      <c r="G6" s="13">
        <v>0</v>
      </c>
      <c r="H6" s="31">
        <v>2.9133450000000002E-2</v>
      </c>
      <c r="I6" s="31">
        <v>2.9133450000000002E-2</v>
      </c>
      <c r="J6" s="31">
        <v>0</v>
      </c>
    </row>
    <row r="7" spans="1:10" x14ac:dyDescent="0.25">
      <c r="A7" s="28" t="s">
        <v>16</v>
      </c>
      <c r="B7" s="14">
        <v>0</v>
      </c>
      <c r="C7" s="11">
        <v>0</v>
      </c>
      <c r="D7" s="12">
        <v>0</v>
      </c>
      <c r="E7" s="12">
        <v>7.8254648419999997</v>
      </c>
      <c r="F7" s="12">
        <v>7.4254360139999998</v>
      </c>
      <c r="G7" s="20">
        <v>13.20357527</v>
      </c>
      <c r="H7" s="33">
        <v>2.0608600000000001E-2</v>
      </c>
      <c r="I7" s="33">
        <v>3.4257955E-2</v>
      </c>
      <c r="J7" s="33">
        <v>13.20357527</v>
      </c>
    </row>
    <row r="8" spans="1:10" x14ac:dyDescent="0.25">
      <c r="A8" s="28" t="s">
        <v>17</v>
      </c>
      <c r="B8" s="21">
        <v>0</v>
      </c>
      <c r="C8" s="22">
        <v>0</v>
      </c>
      <c r="D8" s="23">
        <v>0</v>
      </c>
      <c r="E8" s="23">
        <v>6.1178754480000004</v>
      </c>
      <c r="F8" s="23">
        <v>4.6303347610000003</v>
      </c>
      <c r="G8" s="24">
        <v>16.01062147</v>
      </c>
      <c r="H8" s="34">
        <v>2.2896278999999999E-2</v>
      </c>
      <c r="I8" s="34">
        <v>3.5329386999999997E-2</v>
      </c>
      <c r="J8" s="34">
        <v>15.56622947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7508-6DD3-47A9-AC95-663B7B5EC19B}">
  <dimension ref="A1:G9"/>
  <sheetViews>
    <sheetView tabSelected="1" workbookViewId="0">
      <selection activeCell="E23" sqref="E23"/>
    </sheetView>
  </sheetViews>
  <sheetFormatPr defaultRowHeight="15" x14ac:dyDescent="0.25"/>
  <cols>
    <col min="1" max="1" width="9.140625" style="35"/>
    <col min="2" max="2" width="27.42578125" customWidth="1"/>
    <col min="3" max="3" width="30.140625" customWidth="1"/>
    <col min="4" max="4" width="31.7109375" customWidth="1"/>
    <col min="5" max="5" width="22.85546875" bestFit="1" customWidth="1"/>
    <col min="6" max="6" width="25.7109375" bestFit="1" customWidth="1"/>
    <col min="7" max="7" width="17.7109375" bestFit="1" customWidth="1"/>
  </cols>
  <sheetData>
    <row r="1" spans="1:7" ht="15.75" thickBot="1" x14ac:dyDescent="0.3">
      <c r="B1" s="68" t="s">
        <v>60</v>
      </c>
      <c r="C1" s="68" t="s">
        <v>61</v>
      </c>
      <c r="D1" s="68" t="s">
        <v>62</v>
      </c>
      <c r="E1" s="68" t="s">
        <v>63</v>
      </c>
      <c r="F1" s="68" t="s">
        <v>64</v>
      </c>
      <c r="G1" s="69" t="s">
        <v>65</v>
      </c>
    </row>
    <row r="2" spans="1:7" x14ac:dyDescent="0.25">
      <c r="A2" s="70" t="s">
        <v>12</v>
      </c>
      <c r="B2" s="39">
        <v>0.54259211385170714</v>
      </c>
      <c r="C2" s="39">
        <v>0.53091593288486694</v>
      </c>
      <c r="D2" s="39">
        <v>0.49879268141001232</v>
      </c>
      <c r="E2" s="39">
        <v>0.49879268141001232</v>
      </c>
      <c r="F2" s="39">
        <v>0.57882129155432338</v>
      </c>
      <c r="G2" s="39">
        <v>0.46136850573236654</v>
      </c>
    </row>
    <row r="3" spans="1:7" x14ac:dyDescent="0.25">
      <c r="A3" s="71" t="s">
        <v>13</v>
      </c>
      <c r="B3" s="39">
        <v>0.49542026276378009</v>
      </c>
      <c r="C3" s="39">
        <v>0.46060571622339219</v>
      </c>
      <c r="D3" s="39">
        <v>0.4894519599489135</v>
      </c>
      <c r="E3" s="39">
        <v>0.4894519599489135</v>
      </c>
      <c r="F3" s="39">
        <v>0.45585528519877289</v>
      </c>
      <c r="G3" s="39">
        <v>0.52111085204929652</v>
      </c>
    </row>
    <row r="4" spans="1:7" x14ac:dyDescent="0.25">
      <c r="A4" s="71" t="s">
        <v>14</v>
      </c>
      <c r="B4" s="39">
        <v>0.62637522112686495</v>
      </c>
      <c r="C4" s="39">
        <v>0.57885640382046899</v>
      </c>
      <c r="D4" s="39">
        <v>0.60641623384818655</v>
      </c>
      <c r="E4" s="39">
        <v>0.60641623384818655</v>
      </c>
      <c r="F4" s="39">
        <v>0.55760058218376818</v>
      </c>
      <c r="G4" s="39">
        <v>0.68632790302540203</v>
      </c>
    </row>
    <row r="5" spans="1:7" x14ac:dyDescent="0.25">
      <c r="A5" s="71" t="s">
        <v>15</v>
      </c>
      <c r="B5" s="39">
        <v>0.51062647609525236</v>
      </c>
      <c r="C5" s="39">
        <v>0.51261395761641004</v>
      </c>
      <c r="D5" s="39">
        <v>0.48035589310028104</v>
      </c>
      <c r="E5" s="39">
        <v>0.48035589310028104</v>
      </c>
      <c r="F5" s="39">
        <v>0.55269307185569427</v>
      </c>
      <c r="G5" s="39">
        <v>0.43495188098240234</v>
      </c>
    </row>
    <row r="6" spans="1:7" x14ac:dyDescent="0.25">
      <c r="A6" s="71" t="s">
        <v>16</v>
      </c>
      <c r="B6" s="39">
        <v>0.60526779207450265</v>
      </c>
      <c r="C6" s="39">
        <v>0.53260084276969499</v>
      </c>
      <c r="D6" s="39">
        <v>0.55150669553267762</v>
      </c>
      <c r="E6" s="39">
        <v>0.55086172119143939</v>
      </c>
      <c r="F6" s="39">
        <v>0.54450171676089165</v>
      </c>
      <c r="G6" s="39">
        <v>0.62224694889987164</v>
      </c>
    </row>
    <row r="7" spans="1:7" ht="15.75" thickBot="1" x14ac:dyDescent="0.3">
      <c r="A7" s="72" t="s">
        <v>17</v>
      </c>
      <c r="B7" s="39">
        <v>0.63766556648145556</v>
      </c>
      <c r="C7" s="39">
        <v>0.53732443633741223</v>
      </c>
      <c r="D7" s="39">
        <v>0.5434779785830034</v>
      </c>
      <c r="E7" s="39">
        <v>0.55055400142818145</v>
      </c>
      <c r="F7" s="39">
        <v>0.55921336552585355</v>
      </c>
      <c r="G7" s="39">
        <v>0.65598552624938467</v>
      </c>
    </row>
    <row r="8" spans="1:7" ht="30.75" thickBot="1" x14ac:dyDescent="0.3">
      <c r="A8" s="66"/>
      <c r="B8" s="62" t="s">
        <v>23</v>
      </c>
      <c r="C8" s="67" t="s">
        <v>24</v>
      </c>
      <c r="D8" s="67" t="s">
        <v>25</v>
      </c>
      <c r="E8" s="67" t="s">
        <v>26</v>
      </c>
      <c r="F8" s="67" t="s">
        <v>27</v>
      </c>
      <c r="G8" s="67" t="s">
        <v>28</v>
      </c>
    </row>
    <row r="9" spans="1:7" x14ac:dyDescent="0.25">
      <c r="B9" s="65"/>
      <c r="C9" s="65"/>
      <c r="D9" s="65"/>
      <c r="E9" s="65"/>
      <c r="F9" s="65"/>
      <c r="G9" s="65"/>
    </row>
  </sheetData>
  <conditionalFormatting sqref="B2:G7">
    <cfRule type="colorScale" priority="7">
      <colorScale>
        <cfvo type="min"/>
        <cfvo type="max"/>
        <color rgb="FFFFEF9C"/>
        <color rgb="FF63BE7B"/>
      </colorScale>
    </cfRule>
  </conditionalFormatting>
  <conditionalFormatting sqref="B2:B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MS6</vt:lpstr>
      <vt:lpstr>MS5</vt:lpstr>
      <vt:lpstr>MS4</vt:lpstr>
      <vt:lpstr>MS3</vt:lpstr>
      <vt:lpstr>MS2</vt:lpstr>
      <vt:lpstr>MS1</vt:lpstr>
      <vt:lpstr>Ranks and MS</vt:lpstr>
      <vt:lpstr>SD</vt:lpstr>
      <vt:lpstr>Combined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Gopal</dc:creator>
  <cp:lastModifiedBy>Siddharth Gopal</cp:lastModifiedBy>
  <dcterms:created xsi:type="dcterms:W3CDTF">2015-06-05T18:17:20Z</dcterms:created>
  <dcterms:modified xsi:type="dcterms:W3CDTF">2022-05-07T20:27:17Z</dcterms:modified>
</cp:coreProperties>
</file>