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ivotTables/pivotTable5.xml" ContentType="application/vnd.openxmlformats-officedocument.spreadsheetml.pivotTable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pivotCache/pivotCacheDefinition4.xml" ContentType="application/vnd.openxmlformats-officedocument.spreadsheetml.pivotCacheDefinitio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xl/pivotCache/pivotCacheRecords3.xml" ContentType="application/vnd.openxmlformats-officedocument.spreadsheetml.pivotCacheRecords+xml"/>
  <Override PartName="/xl/pivotCache/pivotCacheRecords4.xml" ContentType="application/vnd.openxmlformats-officedocument.spreadsheetml.pivotCacheRecords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8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hidePivotFieldList="1" showPivotChartFilter="1" defaultThemeVersion="124226"/>
  <bookViews>
    <workbookView xWindow="-10" yWindow="-10" windowWidth="19230" windowHeight="8100" activeTab="2"/>
  </bookViews>
  <sheets>
    <sheet name="Project statement" sheetId="2" r:id="rId1"/>
    <sheet name="Analysis" sheetId="1" r:id="rId2"/>
    <sheet name="Summary" sheetId="7" r:id="rId3"/>
  </sheets>
  <definedNames>
    <definedName name="_xlnm._FilterDatabase" localSheetId="2" hidden="1">Summary!$A$36:$C$36</definedName>
  </definedNames>
  <calcPr calcId="125725"/>
  <pivotCaches>
    <pivotCache cacheId="0" r:id="rId4"/>
    <pivotCache cacheId="1" r:id="rId5"/>
    <pivotCache cacheId="4" r:id="rId6"/>
    <pivotCache cacheId="8" r:id="rId7"/>
  </pivotCaches>
</workbook>
</file>

<file path=xl/calcChain.xml><?xml version="1.0" encoding="utf-8"?>
<calcChain xmlns="http://schemas.openxmlformats.org/spreadsheetml/2006/main">
  <c r="E56" i="1"/>
  <c r="F56" s="1"/>
  <c r="D14" l="1"/>
  <c r="C14"/>
  <c r="B57" s="1"/>
  <c r="B14"/>
  <c r="F7"/>
  <c r="F8"/>
  <c r="F9"/>
  <c r="F10"/>
  <c r="F11"/>
  <c r="F12"/>
  <c r="F13"/>
  <c r="F6"/>
  <c r="E7"/>
  <c r="E8"/>
  <c r="E9"/>
  <c r="E10"/>
  <c r="E11"/>
  <c r="E12"/>
  <c r="E13"/>
  <c r="E6"/>
  <c r="C57" l="1"/>
  <c r="D57"/>
  <c r="B31"/>
  <c r="F31" s="1"/>
  <c r="B46"/>
  <c r="B29"/>
  <c r="B35"/>
  <c r="B47"/>
  <c r="B30"/>
  <c r="B34"/>
  <c r="B33"/>
  <c r="B32"/>
  <c r="B36"/>
  <c r="I12"/>
  <c r="K12"/>
  <c r="H8"/>
  <c r="J8"/>
  <c r="K13"/>
  <c r="I13"/>
  <c r="I9"/>
  <c r="K9"/>
  <c r="H9"/>
  <c r="J9"/>
  <c r="H12"/>
  <c r="J12"/>
  <c r="H13"/>
  <c r="J13"/>
  <c r="I8"/>
  <c r="K8"/>
  <c r="I6"/>
  <c r="K6"/>
  <c r="K10"/>
  <c r="I10"/>
  <c r="J6"/>
  <c r="K11"/>
  <c r="I11"/>
  <c r="K7"/>
  <c r="I7"/>
  <c r="J10"/>
  <c r="J11"/>
  <c r="J7"/>
  <c r="H11"/>
  <c r="H7"/>
  <c r="H6"/>
  <c r="H10"/>
  <c r="E57" l="1"/>
  <c r="F57" s="1"/>
  <c r="D46"/>
  <c r="C46"/>
  <c r="D47"/>
  <c r="C47"/>
  <c r="G31"/>
  <c r="I14"/>
  <c r="K14" s="1"/>
  <c r="F19" s="1"/>
  <c r="G32"/>
  <c r="F32"/>
  <c r="G36"/>
  <c r="F36"/>
  <c r="F30"/>
  <c r="G30"/>
  <c r="G34"/>
  <c r="F34"/>
  <c r="F29"/>
  <c r="G29"/>
  <c r="G33"/>
  <c r="F33"/>
  <c r="G35"/>
  <c r="F35"/>
  <c r="H14"/>
  <c r="E19" l="1"/>
  <c r="E46"/>
  <c r="F46" s="1"/>
  <c r="E47"/>
  <c r="F47" s="1"/>
  <c r="E18"/>
  <c r="J14"/>
  <c r="F18" s="1"/>
</calcChain>
</file>

<file path=xl/sharedStrings.xml><?xml version="1.0" encoding="utf-8"?>
<sst xmlns="http://schemas.openxmlformats.org/spreadsheetml/2006/main" count="162" uniqueCount="79">
  <si>
    <t>Summary</t>
  </si>
  <si>
    <t>Project  statement</t>
  </si>
  <si>
    <t>Analysis</t>
  </si>
  <si>
    <t>I had invested in stocks in mid 2020 but have sold all of them now, I wanted to see how much would be my networth if I had invested the same amount in gold, silver, bitcoin and the present value of my stocks.</t>
  </si>
  <si>
    <t>Stocks</t>
  </si>
  <si>
    <t>Stock</t>
  </si>
  <si>
    <t>Quantity</t>
  </si>
  <si>
    <t>Gail India Ltd</t>
  </si>
  <si>
    <t>SCIL</t>
  </si>
  <si>
    <t>Tata Power</t>
  </si>
  <si>
    <t>Tata Motor</t>
  </si>
  <si>
    <t>SAIL</t>
  </si>
  <si>
    <t>ICICI Bank</t>
  </si>
  <si>
    <t>Philips Carbon Black</t>
  </si>
  <si>
    <t>Birla Tyres Ltd</t>
  </si>
  <si>
    <t>Total Cost price</t>
  </si>
  <si>
    <t>Total Selling price</t>
  </si>
  <si>
    <t>Average cost price</t>
  </si>
  <si>
    <t>Average selling price</t>
  </si>
  <si>
    <t>Total</t>
  </si>
  <si>
    <t>Present value</t>
  </si>
  <si>
    <t>Original Profit/Loss</t>
  </si>
  <si>
    <t>Present value Profit/Loss</t>
  </si>
  <si>
    <t>First investment</t>
  </si>
  <si>
    <t>Date</t>
  </si>
  <si>
    <t>Last investment</t>
  </si>
  <si>
    <t>Today</t>
  </si>
  <si>
    <t>Real ROI</t>
  </si>
  <si>
    <t>Time period</t>
  </si>
  <si>
    <t>7 months</t>
  </si>
  <si>
    <t>12 months</t>
  </si>
  <si>
    <t>ROI</t>
  </si>
  <si>
    <t>Today's  ROI</t>
  </si>
  <si>
    <t>Profit/Loss</t>
  </si>
  <si>
    <t>Best performer</t>
  </si>
  <si>
    <t>Worst performer</t>
  </si>
  <si>
    <t>At Selling price</t>
  </si>
  <si>
    <t>At present value</t>
  </si>
  <si>
    <t>Cost price</t>
  </si>
  <si>
    <t>Selling price then</t>
  </si>
  <si>
    <t>Selling price now</t>
  </si>
  <si>
    <t>Metals</t>
  </si>
  <si>
    <t>Gold</t>
  </si>
  <si>
    <t>Silver</t>
  </si>
  <si>
    <t>Value on 1st stock investment date</t>
  </si>
  <si>
    <t>Standard price</t>
  </si>
  <si>
    <t>Metal</t>
  </si>
  <si>
    <t xml:space="preserve">Metals </t>
  </si>
  <si>
    <t>Quantity(grams)</t>
  </si>
  <si>
    <t>Bitcoin &amp; Crypto</t>
  </si>
  <si>
    <t xml:space="preserve">Bitcoin </t>
  </si>
  <si>
    <t>Crypto</t>
  </si>
  <si>
    <t>Dogecoin</t>
  </si>
  <si>
    <t>Grand Total</t>
  </si>
  <si>
    <t>Values</t>
  </si>
  <si>
    <t>Column1</t>
  </si>
  <si>
    <t>Investments</t>
  </si>
  <si>
    <t>If I invested everything in that particular stock</t>
  </si>
  <si>
    <t>ROI(Worst Performer)</t>
  </si>
  <si>
    <t>ROI(Best Performer)</t>
  </si>
  <si>
    <t xml:space="preserve"> Real ROI</t>
  </si>
  <si>
    <t>Today's ROI</t>
  </si>
  <si>
    <t>Average</t>
  </si>
  <si>
    <t>Original Profit</t>
  </si>
  <si>
    <t>Present value Profit</t>
  </si>
  <si>
    <t>Profit</t>
  </si>
  <si>
    <t>Present ROI</t>
  </si>
  <si>
    <t>Row Labels</t>
  </si>
  <si>
    <t xml:space="preserve"> Profit/Loss</t>
  </si>
  <si>
    <t xml:space="preserve"> ROI</t>
  </si>
  <si>
    <t>Type</t>
  </si>
  <si>
    <t>Birla Tyres</t>
  </si>
  <si>
    <t>Bitcoin</t>
  </si>
  <si>
    <t>1.This is a comparison of the profit made then and the profit I would have made now.</t>
  </si>
  <si>
    <t>2. This is a comparison of the ROI on each stock then and the ROI now.</t>
  </si>
  <si>
    <t>4. This is the profit and ROI I would have made now by investing on Gold and Silver then.</t>
  </si>
  <si>
    <t>3. This is the profit I would have made then on each stock if I had invested all my capital only on that stock then Vs the profit I would have made now.</t>
  </si>
  <si>
    <t>5. This is the Profit/Loss and ROI I would have made now by investing in Bitcoin/Crypto then.</t>
  </si>
  <si>
    <t>6. This is a comparison of the Profit and ROI I would have made now had I invested all my capital in those listed below individually then.</t>
  </si>
</sst>
</file>

<file path=xl/styles.xml><?xml version="1.0" encoding="utf-8"?>
<styleSheet xmlns="http://schemas.openxmlformats.org/spreadsheetml/2006/main">
  <numFmts count="2">
    <numFmt numFmtId="44" formatCode="_ &quot;₹&quot;\ * #,##0.00_ ;_ &quot;₹&quot;\ * \-#,##0.00_ ;_ &quot;₹&quot;\ * &quot;-&quot;??_ ;_ @_ "/>
    <numFmt numFmtId="164" formatCode="_ [$₹-4009]\ * #,##0.00_ ;_ [$₹-4009]\ * \-#,##0.00_ ;_ [$₹-4009]\ * &quot;-&quot;??_ ;_ @_ "/>
  </numFmts>
  <fonts count="12">
    <font>
      <sz val="11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8"/>
      <color rgb="FF70757A"/>
      <name val="Arial"/>
      <family val="2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8"/>
      </left>
      <right/>
      <top style="thin">
        <color theme="8"/>
      </top>
      <bottom/>
      <diagonal/>
    </border>
  </borders>
  <cellStyleXfs count="3">
    <xf numFmtId="0" fontId="0" fillId="0" borderId="0"/>
    <xf numFmtId="9" fontId="5" fillId="0" borderId="0" applyFont="0" applyFill="0" applyBorder="0" applyAlignment="0" applyProtection="0"/>
    <xf numFmtId="44" fontId="5" fillId="0" borderId="0" applyFont="0" applyFill="0" applyBorder="0" applyAlignment="0" applyProtection="0"/>
  </cellStyleXfs>
  <cellXfs count="42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2" fillId="0" borderId="0" xfId="0" applyFont="1" applyAlignment="1">
      <alignment wrapText="1"/>
    </xf>
    <xf numFmtId="0" fontId="3" fillId="0" borderId="0" xfId="0" applyFont="1"/>
    <xf numFmtId="0" fontId="4" fillId="0" borderId="0" xfId="0" applyFont="1"/>
    <xf numFmtId="14" fontId="0" fillId="0" borderId="0" xfId="0" applyNumberFormat="1"/>
    <xf numFmtId="2" fontId="0" fillId="0" borderId="0" xfId="0" applyNumberFormat="1"/>
    <xf numFmtId="164" fontId="0" fillId="0" borderId="0" xfId="0" applyNumberFormat="1"/>
    <xf numFmtId="9" fontId="0" fillId="0" borderId="0" xfId="1" applyFont="1"/>
    <xf numFmtId="9" fontId="0" fillId="0" borderId="0" xfId="0" applyNumberFormat="1"/>
    <xf numFmtId="1" fontId="0" fillId="0" borderId="0" xfId="0" applyNumberFormat="1"/>
    <xf numFmtId="0" fontId="8" fillId="0" borderId="0" xfId="0" applyFont="1"/>
    <xf numFmtId="164" fontId="7" fillId="0" borderId="0" xfId="0" applyNumberFormat="1" applyFont="1"/>
    <xf numFmtId="164" fontId="6" fillId="0" borderId="0" xfId="0" applyNumberFormat="1" applyFont="1"/>
    <xf numFmtId="164" fontId="4" fillId="0" borderId="0" xfId="0" applyNumberFormat="1" applyFont="1"/>
    <xf numFmtId="0" fontId="9" fillId="0" borderId="0" xfId="0" applyFont="1"/>
    <xf numFmtId="0" fontId="10" fillId="0" borderId="0" xfId="0" applyFont="1"/>
    <xf numFmtId="3" fontId="0" fillId="0" borderId="0" xfId="0" applyNumberFormat="1"/>
    <xf numFmtId="0" fontId="0" fillId="0" borderId="0" xfId="0" applyNumberFormat="1"/>
    <xf numFmtId="44" fontId="0" fillId="0" borderId="0" xfId="2" applyFont="1"/>
    <xf numFmtId="4" fontId="0" fillId="0" borderId="0" xfId="0" applyNumberFormat="1"/>
    <xf numFmtId="44" fontId="0" fillId="0" borderId="0" xfId="0" applyNumberFormat="1"/>
    <xf numFmtId="44" fontId="6" fillId="0" borderId="0" xfId="0" applyNumberFormat="1" applyFont="1"/>
    <xf numFmtId="1" fontId="0" fillId="0" borderId="0" xfId="2" applyNumberFormat="1" applyFont="1"/>
    <xf numFmtId="44" fontId="7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Border="1"/>
    <xf numFmtId="2" fontId="0" fillId="0" borderId="0" xfId="0" applyNumberFormat="1" applyBorder="1"/>
    <xf numFmtId="9" fontId="0" fillId="0" borderId="0" xfId="1" applyFont="1" applyBorder="1"/>
    <xf numFmtId="14" fontId="0" fillId="0" borderId="0" xfId="0" applyNumberFormat="1" applyBorder="1"/>
    <xf numFmtId="0" fontId="7" fillId="0" borderId="0" xfId="0" applyFont="1" applyAlignment="1">
      <alignment horizontal="left"/>
    </xf>
    <xf numFmtId="9" fontId="7" fillId="0" borderId="0" xfId="0" applyNumberFormat="1" applyFont="1"/>
    <xf numFmtId="0" fontId="4" fillId="0" borderId="0" xfId="0" applyFont="1" applyAlignment="1">
      <alignment horizontal="left"/>
    </xf>
    <xf numFmtId="44" fontId="4" fillId="0" borderId="0" xfId="0" applyNumberFormat="1" applyFont="1"/>
    <xf numFmtId="44" fontId="7" fillId="0" borderId="0" xfId="0" applyNumberFormat="1" applyFont="1" applyAlignment="1">
      <alignment horizontal="center" vertical="center"/>
    </xf>
    <xf numFmtId="10" fontId="0" fillId="0" borderId="0" xfId="0" applyNumberFormat="1"/>
    <xf numFmtId="0" fontId="11" fillId="0" borderId="0" xfId="0" applyFont="1"/>
    <xf numFmtId="44" fontId="11" fillId="0" borderId="0" xfId="0" applyNumberFormat="1" applyFont="1"/>
    <xf numFmtId="9" fontId="11" fillId="0" borderId="0" xfId="0" applyNumberFormat="1" applyFont="1"/>
    <xf numFmtId="0" fontId="0" fillId="0" borderId="1" xfId="0" applyBorder="1"/>
  </cellXfs>
  <cellStyles count="3">
    <cellStyle name="Currency" xfId="2" builtinId="4"/>
    <cellStyle name="Normal" xfId="0" builtinId="0"/>
    <cellStyle name="Percent" xfId="1" builtinId="5"/>
  </cellStyles>
  <dxfs count="57">
    <dxf>
      <numFmt numFmtId="34" formatCode="_ &quot;₹&quot;\ * #,##0.00_ ;_ &quot;₹&quot;\ * \-#,##0.00_ ;_ &quot;₹&quot;\ * &quot;-&quot;??_ ;_ @_ "/>
    </dxf>
    <dxf>
      <numFmt numFmtId="13" formatCode="0%"/>
    </dxf>
    <dxf>
      <numFmt numFmtId="14" formatCode="0.00%"/>
    </dxf>
    <dxf>
      <numFmt numFmtId="14" formatCode="0.00%"/>
    </dxf>
    <dxf>
      <numFmt numFmtId="13" formatCode="0%"/>
    </dxf>
    <dxf>
      <numFmt numFmtId="34" formatCode="_ &quot;₹&quot;\ * #,##0.00_ ;_ &quot;₹&quot;\ * \-#,##0.00_ ;_ &quot;₹&quot;\ * &quot;-&quot;??_ ;_ @_ "/>
    </dxf>
    <dxf>
      <numFmt numFmtId="34" formatCode="_ &quot;₹&quot;\ * #,##0.00_ ;_ &quot;₹&quot;\ * \-#,##0.00_ ;_ &quot;₹&quot;\ * &quot;-&quot;??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4" formatCode="#,##0.00"/>
    </dxf>
    <dxf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164" formatCode="_ [$₹-4009]\ * #,##0.00_ ;_ [$₹-4009]\ * \-#,##0.00_ ;_ [$₹-4009]\ * &quot;-&quot;??_ ;_ @_ "/>
    </dxf>
    <dxf>
      <numFmt numFmtId="164" formatCode="_ [$₹-4009]\ * #,##0.00_ ;_ [$₹-4009]\ * \-#,##0.00_ ;_ [$₹-4009]\ * &quot;-&quot;??_ ;_ @_ "/>
    </dxf>
    <dxf>
      <numFmt numFmtId="164" formatCode="_ [$₹-4009]\ * #,##0.00_ ;_ [$₹-4009]\ * \-#,##0.00_ ;_ [$₹-4009]\ * &quot;-&quot;??_ ;_ @_ "/>
    </dxf>
    <dxf>
      <numFmt numFmtId="2" formatCode="0.00"/>
    </dxf>
    <dxf>
      <numFmt numFmtId="164" formatCode="_ [$₹-4009]\ * #,##0.00_ ;_ [$₹-4009]\ * \-#,##0.00_ ;_ [$₹-4009]\ * &quot;-&quot;??_ ;_ @_ "/>
    </dxf>
    <dxf>
      <numFmt numFmtId="164" formatCode="_ [$₹-4009]\ * #,##0.00_ ;_ [$₹-4009]\ * \-#,##0.00_ ;_ [$₹-4009]\ * &quot;-&quot;??_ ;_ @_ "/>
    </dxf>
    <dxf>
      <numFmt numFmtId="2" formatCode="0.00"/>
    </dxf>
    <dxf>
      <numFmt numFmtId="2" formatCode="0.00"/>
    </dxf>
    <dxf>
      <numFmt numFmtId="1" formatCode="0"/>
    </dxf>
    <dxf>
      <numFmt numFmtId="13" formatCode="0%"/>
    </dxf>
    <dxf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numFmt numFmtId="13" formatCode="0%"/>
    </dxf>
    <dxf>
      <numFmt numFmtId="164" formatCode="_ [$₹-4009]\ * #,##0.00_ ;_ [$₹-4009]\ * \-#,##0.00_ ;_ [$₹-4009]\ * &quot;-&quot;??_ ;_ @_ "/>
    </dxf>
    <dxf>
      <numFmt numFmtId="19" formatCode="dd/mm/yyyy"/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2" formatCode="0.00"/>
    </dxf>
    <dxf>
      <numFmt numFmtId="2" formatCode="0.00"/>
    </dxf>
    <dxf>
      <border outline="0">
        <bottom style="double">
          <color indexed="64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00B050"/>
      </font>
      <fill>
        <patternFill>
          <fgColor rgb="FF92D050"/>
          <bgColor theme="6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00B050"/>
      </font>
      <fill>
        <patternFill>
          <bgColor theme="6" tint="0.59996337778862885"/>
        </patternFill>
      </fill>
    </dxf>
    <dxf>
      <alignment horizontal="center" readingOrder="0"/>
    </dxf>
    <dxf>
      <alignment vertical="center" readingOrder="0"/>
    </dxf>
    <dxf>
      <numFmt numFmtId="34" formatCode="_ &quot;₹&quot;\ * #,##0.00_ ;_ &quot;₹&quot;\ * \-#,##0.00_ ;_ &quot;₹&quot;\ * &quot;-&quot;??_ ;_ @_ "/>
    </dxf>
    <dxf>
      <numFmt numFmtId="34" formatCode="_ &quot;₹&quot;\ * #,##0.00_ ;_ &quot;₹&quot;\ * \-#,##0.00_ ;_ &quot;₹&quot;\ * &quot;-&quot;??_ ;_ @_ "/>
    </dxf>
    <dxf>
      <font>
        <b val="0"/>
      </font>
    </dxf>
    <dxf>
      <font>
        <b val="0"/>
      </font>
    </dxf>
    <dxf>
      <font>
        <color auto="1"/>
      </font>
    </dxf>
    <dxf>
      <font>
        <color auto="1"/>
      </font>
    </dxf>
    <dxf>
      <font>
        <b/>
      </font>
    </dxf>
    <dxf>
      <font>
        <color rgb="FFFF0000"/>
      </font>
    </dxf>
    <dxf>
      <font>
        <b/>
      </font>
    </dxf>
    <dxf>
      <font>
        <color rgb="FF00B050"/>
      </font>
    </dxf>
    <dxf>
      <font>
        <b/>
      </font>
    </dxf>
    <dxf>
      <font>
        <color rgb="FF00B050"/>
      </font>
    </dxf>
    <dxf>
      <numFmt numFmtId="34" formatCode="_ &quot;₹&quot;\ * #,##0.00_ ;_ &quot;₹&quot;\ * \-#,##0.00_ ;_ &quot;₹&quot;\ * &quot;-&quot;??_ ;_ @_ "/>
    </dxf>
    <dxf>
      <font>
        <b/>
      </font>
    </dxf>
    <dxf>
      <font>
        <color rgb="FF00B050"/>
      </font>
    </dxf>
    <dxf>
      <numFmt numFmtId="13" formatCode="0%"/>
    </dxf>
    <dxf>
      <numFmt numFmtId="13" formatCode="0%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2.xml"/><Relationship Id="rId10" Type="http://schemas.openxmlformats.org/officeDocument/2006/relationships/sharedStrings" Target="sharedStrings.xml"/><Relationship Id="rId4" Type="http://schemas.openxmlformats.org/officeDocument/2006/relationships/pivotCacheDefinition" Target="pivotCache/pivotCacheDefinition1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[Stocks Vs Gold Vs Bitcoin Vs Silver.xlsx]Summary!PivotTable4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Profit Comparison</a:t>
            </a:r>
          </a:p>
        </c:rich>
      </c:tx>
      <c:layout/>
    </c:title>
    <c:pivotFmts>
      <c:pivotFmt>
        <c:idx val="0"/>
        <c:marker>
          <c:symbol val="none"/>
        </c:marker>
        <c:dLbl>
          <c:idx val="0"/>
          <c:delete val="1"/>
        </c:dLbl>
      </c:pivotFmt>
      <c:pivotFmt>
        <c:idx val="1"/>
        <c:marker>
          <c:symbol val="none"/>
        </c:marker>
        <c:dLbl>
          <c:idx val="0"/>
          <c:delete val="1"/>
        </c:dLbl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</c:pivotFmt>
      <c:pivotFmt>
        <c:idx val="5"/>
      </c:pivotFmt>
      <c:pivotFmt>
        <c:idx val="6"/>
        <c:dLbl>
          <c:idx val="0"/>
          <c:showVal val="1"/>
        </c:dLbl>
      </c:pivotFmt>
      <c:pivotFmt>
        <c:idx val="7"/>
        <c:dLbl>
          <c:idx val="0"/>
          <c:delete val="1"/>
        </c:dLbl>
      </c:pivotFmt>
      <c:pivotFmt>
        <c:idx val="8"/>
        <c:marker>
          <c:symbol val="none"/>
        </c:marker>
        <c:dLbl>
          <c:idx val="0"/>
          <c:delete val="1"/>
        </c:dLbl>
      </c:pivotFmt>
      <c:pivotFmt>
        <c:idx val="9"/>
        <c:marker>
          <c:symbol val="none"/>
        </c:marker>
        <c:dLbl>
          <c:idx val="0"/>
          <c:delete val="1"/>
        </c:dLbl>
      </c:pivotFmt>
      <c:pivotFmt>
        <c:idx val="10"/>
        <c:marker>
          <c:symbol val="none"/>
        </c:marker>
        <c:dLbl>
          <c:idx val="0"/>
          <c:delete val="1"/>
        </c:dLbl>
      </c:pivotFmt>
      <c:pivotFmt>
        <c:idx val="11"/>
        <c:marker>
          <c:symbol val="none"/>
        </c:marker>
        <c:dLbl>
          <c:idx val="0"/>
          <c:delete val="1"/>
        </c:dLbl>
      </c:pivotFmt>
      <c:pivotFmt>
        <c:idx val="12"/>
        <c:marker>
          <c:symbol val="none"/>
        </c:marker>
        <c:dLbl>
          <c:idx val="0"/>
          <c:delete val="1"/>
        </c:dLbl>
      </c:pivotFmt>
      <c:pivotFmt>
        <c:idx val="13"/>
        <c:marker>
          <c:symbol val="none"/>
        </c:marker>
        <c:dLbl>
          <c:idx val="0"/>
          <c:delete val="1"/>
        </c:dLbl>
      </c:pivotFmt>
      <c:pivotFmt>
        <c:idx val="14"/>
        <c:marker>
          <c:symbol val="none"/>
        </c:marker>
        <c:dLbl>
          <c:idx val="0"/>
          <c:delete val="1"/>
        </c:dLbl>
      </c:pivotFmt>
      <c:pivotFmt>
        <c:idx val="15"/>
        <c:marker>
          <c:symbol val="none"/>
        </c:marker>
        <c:dLbl>
          <c:idx val="0"/>
          <c:delete val="1"/>
        </c:dLbl>
      </c:pivotFmt>
      <c:pivotFmt>
        <c:idx val="16"/>
        <c:marker>
          <c:symbol val="none"/>
        </c:marker>
        <c:dLbl>
          <c:idx val="0"/>
          <c:delete val="1"/>
        </c:dLbl>
      </c:pivotFmt>
      <c:pivotFmt>
        <c:idx val="17"/>
        <c:marker>
          <c:symbol val="none"/>
        </c:marker>
        <c:dLbl>
          <c:idx val="0"/>
          <c:delete val="1"/>
        </c:dLbl>
      </c:pivotFmt>
      <c:pivotFmt>
        <c:idx val="18"/>
        <c:marker>
          <c:symbol val="none"/>
        </c:marker>
        <c:dLbl>
          <c:idx val="0"/>
          <c:delete val="1"/>
        </c:dLbl>
      </c:pivotFmt>
      <c:pivotFmt>
        <c:idx val="19"/>
        <c:marker>
          <c:symbol val="none"/>
        </c:marker>
        <c:dLbl>
          <c:idx val="0"/>
          <c:delete val="1"/>
        </c:dLbl>
      </c:pivotFmt>
      <c:pivotFmt>
        <c:idx val="20"/>
        <c:marker>
          <c:symbol val="none"/>
        </c:marker>
        <c:dLbl>
          <c:idx val="0"/>
          <c:delete val="1"/>
        </c:dLbl>
      </c:pivotFmt>
      <c:pivotFmt>
        <c:idx val="21"/>
        <c:marker>
          <c:symbol val="none"/>
        </c:marker>
        <c:dLbl>
          <c:idx val="0"/>
          <c:delete val="1"/>
        </c:dLbl>
      </c:pivotFmt>
      <c:pivotFmt>
        <c:idx val="22"/>
        <c:marker>
          <c:symbol val="none"/>
        </c:marker>
        <c:dLbl>
          <c:idx val="0"/>
          <c:delete val="1"/>
        </c:dLbl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Summary!$B$3:$B$4</c:f>
              <c:strCache>
                <c:ptCount val="1"/>
                <c:pt idx="0">
                  <c:v>Original Profit</c:v>
                </c:pt>
              </c:strCache>
            </c:strRef>
          </c:tx>
          <c:cat>
            <c:strRef>
              <c:f>Summary!$A$5:$A$13</c:f>
              <c:strCache>
                <c:ptCount val="8"/>
                <c:pt idx="0">
                  <c:v>Tata Power</c:v>
                </c:pt>
                <c:pt idx="1">
                  <c:v>Tata Motor</c:v>
                </c:pt>
                <c:pt idx="2">
                  <c:v>SCIL</c:v>
                </c:pt>
                <c:pt idx="3">
                  <c:v>SAIL</c:v>
                </c:pt>
                <c:pt idx="4">
                  <c:v>Philips Carbon Black</c:v>
                </c:pt>
                <c:pt idx="5">
                  <c:v>ICICI Bank</c:v>
                </c:pt>
                <c:pt idx="6">
                  <c:v>Gail India Ltd</c:v>
                </c:pt>
                <c:pt idx="7">
                  <c:v>Birla Tyres Ltd</c:v>
                </c:pt>
              </c:strCache>
            </c:strRef>
          </c:cat>
          <c:val>
            <c:numRef>
              <c:f>Summary!$B$5:$B$13</c:f>
              <c:numCache>
                <c:formatCode>_ "₹"\ * #,##0.00_ ;_ "₹"\ * \-#,##0.00_ ;_ "₹"\ * "-"??_ ;_ @_ </c:formatCode>
                <c:ptCount val="8"/>
                <c:pt idx="0">
                  <c:v>3685.4500000000007</c:v>
                </c:pt>
                <c:pt idx="1">
                  <c:v>2299.7499999999991</c:v>
                </c:pt>
                <c:pt idx="2">
                  <c:v>2509.0000000000009</c:v>
                </c:pt>
                <c:pt idx="3">
                  <c:v>719.5</c:v>
                </c:pt>
                <c:pt idx="4">
                  <c:v>3358.7500000000005</c:v>
                </c:pt>
                <c:pt idx="5">
                  <c:v>2009.0000000000009</c:v>
                </c:pt>
                <c:pt idx="6">
                  <c:v>307.25</c:v>
                </c:pt>
                <c:pt idx="7">
                  <c:v>146.95000000000007</c:v>
                </c:pt>
              </c:numCache>
            </c:numRef>
          </c:val>
        </c:ser>
        <c:ser>
          <c:idx val="1"/>
          <c:order val="1"/>
          <c:tx>
            <c:strRef>
              <c:f>Summary!$C$3:$C$4</c:f>
              <c:strCache>
                <c:ptCount val="1"/>
                <c:pt idx="0">
                  <c:v>Present value Profit</c:v>
                </c:pt>
              </c:strCache>
            </c:strRef>
          </c:tx>
          <c:cat>
            <c:strRef>
              <c:f>Summary!$A$5:$A$13</c:f>
              <c:strCache>
                <c:ptCount val="8"/>
                <c:pt idx="0">
                  <c:v>Tata Power</c:v>
                </c:pt>
                <c:pt idx="1">
                  <c:v>Tata Motor</c:v>
                </c:pt>
                <c:pt idx="2">
                  <c:v>SCIL</c:v>
                </c:pt>
                <c:pt idx="3">
                  <c:v>SAIL</c:v>
                </c:pt>
                <c:pt idx="4">
                  <c:v>Philips Carbon Black</c:v>
                </c:pt>
                <c:pt idx="5">
                  <c:v>ICICI Bank</c:v>
                </c:pt>
                <c:pt idx="6">
                  <c:v>Gail India Ltd</c:v>
                </c:pt>
                <c:pt idx="7">
                  <c:v>Birla Tyres Ltd</c:v>
                </c:pt>
              </c:strCache>
            </c:strRef>
          </c:cat>
          <c:val>
            <c:numRef>
              <c:f>Summary!$C$5:$C$13</c:f>
              <c:numCache>
                <c:formatCode>_ "₹"\ * #,##0.00_ ;_ "₹"\ * \-#,##0.00_ ;_ "₹"\ * "-"??_ ;_ @_ </c:formatCode>
                <c:ptCount val="8"/>
                <c:pt idx="0">
                  <c:v>17777.2</c:v>
                </c:pt>
                <c:pt idx="1">
                  <c:v>15840.749999999998</c:v>
                </c:pt>
                <c:pt idx="2">
                  <c:v>3874.0000000000009</c:v>
                </c:pt>
                <c:pt idx="3">
                  <c:v>1202.0000000000002</c:v>
                </c:pt>
                <c:pt idx="4">
                  <c:v>4590</c:v>
                </c:pt>
                <c:pt idx="5">
                  <c:v>9109.5000000000036</c:v>
                </c:pt>
                <c:pt idx="6">
                  <c:v>178</c:v>
                </c:pt>
                <c:pt idx="7">
                  <c:v>56.950000000000074</c:v>
                </c:pt>
              </c:numCache>
            </c:numRef>
          </c:val>
        </c:ser>
        <c:axId val="86415232"/>
        <c:axId val="86416768"/>
      </c:barChart>
      <c:catAx>
        <c:axId val="86415232"/>
        <c:scaling>
          <c:orientation val="minMax"/>
        </c:scaling>
        <c:axPos val="b"/>
        <c:majorTickMark val="none"/>
        <c:tickLblPos val="nextTo"/>
        <c:crossAx val="86416768"/>
        <c:crosses val="autoZero"/>
        <c:auto val="1"/>
        <c:lblAlgn val="ctr"/>
        <c:lblOffset val="100"/>
      </c:catAx>
      <c:valAx>
        <c:axId val="86416768"/>
        <c:scaling>
          <c:orientation val="minMax"/>
        </c:scaling>
        <c:axPos val="l"/>
        <c:majorGridlines/>
        <c:numFmt formatCode="_ &quot;₹&quot;\ * #,##0.00_ ;_ &quot;₹&quot;\ * \-#,##0.00_ ;_ &quot;₹&quot;\ * &quot;-&quot;??_ ;_ @_ " sourceLinked="1"/>
        <c:majorTickMark val="none"/>
        <c:tickLblPos val="nextTo"/>
        <c:crossAx val="8641523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[Stocks Vs Gold Vs Bitcoin Vs Silver.xlsx]Summary!PivotTable8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ROI</a:t>
            </a:r>
            <a:r>
              <a:rPr lang="en-US" baseline="0"/>
              <a:t> Comparison</a:t>
            </a:r>
            <a:endParaRPr lang="en-US"/>
          </a:p>
        </c:rich>
      </c:tx>
      <c:layout/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Summary!$B$21:$B$22</c:f>
              <c:strCache>
                <c:ptCount val="1"/>
                <c:pt idx="0">
                  <c:v> Real ROI</c:v>
                </c:pt>
              </c:strCache>
            </c:strRef>
          </c:tx>
          <c:cat>
            <c:strRef>
              <c:f>Summary!$A$23:$A$31</c:f>
              <c:strCache>
                <c:ptCount val="8"/>
                <c:pt idx="0">
                  <c:v>Tata Power</c:v>
                </c:pt>
                <c:pt idx="1">
                  <c:v>SAIL</c:v>
                </c:pt>
                <c:pt idx="2">
                  <c:v>Birla Tyres Ltd</c:v>
                </c:pt>
                <c:pt idx="3">
                  <c:v>SCIL</c:v>
                </c:pt>
                <c:pt idx="4">
                  <c:v>Gail India Ltd</c:v>
                </c:pt>
                <c:pt idx="5">
                  <c:v>Philips Carbon Black</c:v>
                </c:pt>
                <c:pt idx="6">
                  <c:v>Tata Motor</c:v>
                </c:pt>
                <c:pt idx="7">
                  <c:v>ICICI Bank</c:v>
                </c:pt>
              </c:strCache>
            </c:strRef>
          </c:cat>
          <c:val>
            <c:numRef>
              <c:f>Summary!$B$23:$B$31</c:f>
              <c:numCache>
                <c:formatCode>0%</c:formatCode>
                <c:ptCount val="8"/>
                <c:pt idx="0">
                  <c:v>0.27998981979518045</c:v>
                </c:pt>
                <c:pt idx="1">
                  <c:v>0.18075618640874264</c:v>
                </c:pt>
                <c:pt idx="2">
                  <c:v>0.15715737126356888</c:v>
                </c:pt>
                <c:pt idx="3">
                  <c:v>0.15405870072454875</c:v>
                </c:pt>
                <c:pt idx="4">
                  <c:v>0.14561611374407582</c:v>
                </c:pt>
                <c:pt idx="5">
                  <c:v>0.14328374126806381</c:v>
                </c:pt>
                <c:pt idx="6">
                  <c:v>9.4971144216970671E-2</c:v>
                </c:pt>
                <c:pt idx="7">
                  <c:v>8.7292793673553679E-2</c:v>
                </c:pt>
              </c:numCache>
            </c:numRef>
          </c:val>
        </c:ser>
        <c:ser>
          <c:idx val="1"/>
          <c:order val="1"/>
          <c:tx>
            <c:strRef>
              <c:f>Summary!$C$21:$C$22</c:f>
              <c:strCache>
                <c:ptCount val="1"/>
                <c:pt idx="0">
                  <c:v>Today's ROI</c:v>
                </c:pt>
              </c:strCache>
            </c:strRef>
          </c:tx>
          <c:cat>
            <c:strRef>
              <c:f>Summary!$A$23:$A$31</c:f>
              <c:strCache>
                <c:ptCount val="8"/>
                <c:pt idx="0">
                  <c:v>Tata Power</c:v>
                </c:pt>
                <c:pt idx="1">
                  <c:v>SAIL</c:v>
                </c:pt>
                <c:pt idx="2">
                  <c:v>Birla Tyres Ltd</c:v>
                </c:pt>
                <c:pt idx="3">
                  <c:v>SCIL</c:v>
                </c:pt>
                <c:pt idx="4">
                  <c:v>Gail India Ltd</c:v>
                </c:pt>
                <c:pt idx="5">
                  <c:v>Philips Carbon Black</c:v>
                </c:pt>
                <c:pt idx="6">
                  <c:v>Tata Motor</c:v>
                </c:pt>
                <c:pt idx="7">
                  <c:v>ICICI Bank</c:v>
                </c:pt>
              </c:strCache>
            </c:strRef>
          </c:cat>
          <c:val>
            <c:numRef>
              <c:f>Summary!$C$23:$C$31</c:f>
              <c:numCache>
                <c:formatCode>0%</c:formatCode>
                <c:ptCount val="8"/>
                <c:pt idx="0">
                  <c:v>1.3505637098489685</c:v>
                </c:pt>
                <c:pt idx="1">
                  <c:v>0.3019721140560232</c:v>
                </c:pt>
                <c:pt idx="2">
                  <c:v>6.0905833912625072E-2</c:v>
                </c:pt>
                <c:pt idx="3">
                  <c:v>0.23787301977158301</c:v>
                </c:pt>
                <c:pt idx="4">
                  <c:v>8.4360189573459712E-2</c:v>
                </c:pt>
                <c:pt idx="5">
                  <c:v>0.19580867061270196</c:v>
                </c:pt>
                <c:pt idx="6">
                  <c:v>0.65416421469941455</c:v>
                </c:pt>
                <c:pt idx="7">
                  <c:v>0.39581568141823648</c:v>
                </c:pt>
              </c:numCache>
            </c:numRef>
          </c:val>
        </c:ser>
        <c:axId val="86622976"/>
        <c:axId val="86624512"/>
      </c:barChart>
      <c:catAx>
        <c:axId val="86622976"/>
        <c:scaling>
          <c:orientation val="minMax"/>
        </c:scaling>
        <c:axPos val="b"/>
        <c:majorTickMark val="none"/>
        <c:tickLblPos val="nextTo"/>
        <c:crossAx val="86624512"/>
        <c:crosses val="autoZero"/>
        <c:auto val="1"/>
        <c:lblAlgn val="ctr"/>
        <c:lblOffset val="100"/>
      </c:catAx>
      <c:valAx>
        <c:axId val="8662451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ROI</a:t>
                </a:r>
              </a:p>
            </c:rich>
          </c:tx>
          <c:layout>
            <c:manualLayout>
              <c:xMode val="edge"/>
              <c:yMode val="edge"/>
              <c:x val="3.333333333333334E-2"/>
              <c:y val="0.29213983668708077"/>
            </c:manualLayout>
          </c:layout>
        </c:title>
        <c:numFmt formatCode="0%" sourceLinked="1"/>
        <c:majorTickMark val="none"/>
        <c:tickLblPos val="nextTo"/>
        <c:crossAx val="86622976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[Stocks Vs Gold Vs Bitcoin Vs Silver.xlsx]Summary!PivotTable9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Profit from each stock</a:t>
            </a:r>
          </a:p>
        </c:rich>
      </c:tx>
      <c:layout/>
    </c:title>
    <c:pivotFmts>
      <c:pivotFmt>
        <c:idx val="0"/>
        <c:marker>
          <c:symbol val="none"/>
        </c:marker>
        <c:dLbl>
          <c:idx val="0"/>
          <c:delete val="1"/>
        </c:dLbl>
      </c:pivotFmt>
      <c:pivotFmt>
        <c:idx val="1"/>
        <c:marker>
          <c:symbol val="none"/>
        </c:marker>
        <c:dLbl>
          <c:idx val="0"/>
          <c:delete val="1"/>
        </c:dLbl>
      </c:pivotFmt>
      <c:pivotFmt>
        <c:idx val="2"/>
      </c:pivotFmt>
      <c:pivotFmt>
        <c:idx val="3"/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Summary!$B$40:$B$41</c:f>
              <c:strCache>
                <c:ptCount val="1"/>
                <c:pt idx="0">
                  <c:v>Original Profit</c:v>
                </c:pt>
              </c:strCache>
            </c:strRef>
          </c:tx>
          <c:cat>
            <c:strRef>
              <c:f>Summary!$A$42:$A$50</c:f>
              <c:strCache>
                <c:ptCount val="8"/>
                <c:pt idx="0">
                  <c:v>Tata Power</c:v>
                </c:pt>
                <c:pt idx="1">
                  <c:v>SAIL</c:v>
                </c:pt>
                <c:pt idx="2">
                  <c:v>Birla Tyres Ltd</c:v>
                </c:pt>
                <c:pt idx="3">
                  <c:v>SCIL</c:v>
                </c:pt>
                <c:pt idx="4">
                  <c:v>Gail India Ltd</c:v>
                </c:pt>
                <c:pt idx="5">
                  <c:v>Philips Carbon Black</c:v>
                </c:pt>
                <c:pt idx="6">
                  <c:v>Tata Motor</c:v>
                </c:pt>
                <c:pt idx="7">
                  <c:v>ICICI Bank</c:v>
                </c:pt>
              </c:strCache>
            </c:strRef>
          </c:cat>
          <c:val>
            <c:numRef>
              <c:f>Summary!$B$42:$B$50</c:f>
              <c:numCache>
                <c:formatCode>_ "₹"\ * #,##0.00_ ;_ "₹"\ * \-#,##0.00_ ;_ "₹"\ * "-"??_ ;_ @_ </c:formatCode>
                <c:ptCount val="8"/>
                <c:pt idx="0">
                  <c:v>30002.733049382714</c:v>
                </c:pt>
                <c:pt idx="1">
                  <c:v>19367.184857429973</c:v>
                </c:pt>
                <c:pt idx="2">
                  <c:v>16838.68154911503</c:v>
                </c:pt>
                <c:pt idx="3">
                  <c:v>16506.673409677031</c:v>
                </c:pt>
                <c:pt idx="4">
                  <c:v>15602.089472748818</c:v>
                </c:pt>
                <c:pt idx="5">
                  <c:v>15352.186607476142</c:v>
                </c:pt>
                <c:pt idx="6">
                  <c:v>10175.716487027799</c:v>
                </c:pt>
                <c:pt idx="7">
                  <c:v>9353.0169306306943</c:v>
                </c:pt>
              </c:numCache>
            </c:numRef>
          </c:val>
        </c:ser>
        <c:ser>
          <c:idx val="1"/>
          <c:order val="1"/>
          <c:tx>
            <c:strRef>
              <c:f>Summary!$C$40:$C$41</c:f>
              <c:strCache>
                <c:ptCount val="1"/>
                <c:pt idx="0">
                  <c:v>Present value Profit</c:v>
                </c:pt>
              </c:strCache>
            </c:strRef>
          </c:tx>
          <c:cat>
            <c:strRef>
              <c:f>Summary!$A$42:$A$50</c:f>
              <c:strCache>
                <c:ptCount val="8"/>
                <c:pt idx="0">
                  <c:v>Tata Power</c:v>
                </c:pt>
                <c:pt idx="1">
                  <c:v>SAIL</c:v>
                </c:pt>
                <c:pt idx="2">
                  <c:v>Birla Tyres Ltd</c:v>
                </c:pt>
                <c:pt idx="3">
                  <c:v>SCIL</c:v>
                </c:pt>
                <c:pt idx="4">
                  <c:v>Gail India Ltd</c:v>
                </c:pt>
                <c:pt idx="5">
                  <c:v>Philips Carbon Black</c:v>
                </c:pt>
                <c:pt idx="6">
                  <c:v>Tata Motor</c:v>
                </c:pt>
                <c:pt idx="7">
                  <c:v>ICICI Bank</c:v>
                </c:pt>
              </c:strCache>
            </c:strRef>
          </c:cat>
          <c:val>
            <c:numRef>
              <c:f>Summary!$C$42:$C$50</c:f>
              <c:numCache>
                <c:formatCode>_ "₹"\ * #,##0.00_ ;_ "₹"\ * \-#,##0.00_ ;_ "₹"\ * "-"??_ ;_ @_ </c:formatCode>
                <c:ptCount val="8"/>
                <c:pt idx="0">
                  <c:v>144712.36160493828</c:v>
                </c:pt>
                <c:pt idx="1">
                  <c:v>32354.907850772524</c:v>
                </c:pt>
                <c:pt idx="2">
                  <c:v>6525.7768916100831</c:v>
                </c:pt>
                <c:pt idx="3">
                  <c:v>25486.987958983183</c:v>
                </c:pt>
                <c:pt idx="4">
                  <c:v>9038.8020379146928</c:v>
                </c:pt>
                <c:pt idx="5">
                  <c:v>20979.988545832668</c:v>
                </c:pt>
                <c:pt idx="6">
                  <c:v>70090.653741443923</c:v>
                </c:pt>
                <c:pt idx="7">
                  <c:v>42409.809721045443</c:v>
                </c:pt>
              </c:numCache>
            </c:numRef>
          </c:val>
        </c:ser>
        <c:gapWidth val="75"/>
        <c:overlap val="-25"/>
        <c:axId val="87065728"/>
        <c:axId val="87067264"/>
      </c:barChart>
      <c:catAx>
        <c:axId val="87065728"/>
        <c:scaling>
          <c:orientation val="minMax"/>
        </c:scaling>
        <c:axPos val="b"/>
        <c:majorTickMark val="none"/>
        <c:tickLblPos val="nextTo"/>
        <c:crossAx val="87067264"/>
        <c:crosses val="autoZero"/>
        <c:auto val="1"/>
        <c:lblAlgn val="ctr"/>
        <c:lblOffset val="100"/>
      </c:catAx>
      <c:valAx>
        <c:axId val="87067264"/>
        <c:scaling>
          <c:orientation val="minMax"/>
        </c:scaling>
        <c:axPos val="l"/>
        <c:majorGridlines/>
        <c:numFmt formatCode="_ &quot;₹&quot;\ * #,##0.00_ ;_ &quot;₹&quot;\ * \-#,##0.00_ ;_ &quot;₹&quot;\ * &quot;-&quot;??_ ;_ @_ " sourceLinked="1"/>
        <c:majorTickMark val="none"/>
        <c:tickLblPos val="nextTo"/>
        <c:spPr>
          <a:ln w="9525">
            <a:noFill/>
          </a:ln>
        </c:spPr>
        <c:crossAx val="8706572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[Stocks Vs Gold Vs Bitcoin Vs Silver.xlsx]Summary!PivotTable4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Percentage</a:t>
            </a:r>
            <a:endParaRPr lang="en-US" baseline="0"/>
          </a:p>
        </c:rich>
      </c:tx>
      <c:layout/>
    </c:title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 b="1">
                  <a:solidFill>
                    <a:schemeClr val="tx1"/>
                  </a:solidFill>
                </a:defRPr>
              </a:pPr>
              <a:endParaRPr lang="en-US"/>
            </a:p>
          </c:txPr>
          <c:dLblPos val="bestFit"/>
          <c:showPercent val="1"/>
        </c:dLbl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Percent val="1"/>
        </c:dLbl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Percent val="1"/>
        </c:dLbl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</c:pivotFmt>
      <c:pivotFmt>
        <c:idx val="15"/>
        <c:marker>
          <c:symbol val="none"/>
        </c:marker>
      </c:pivotFmt>
      <c:pivotFmt>
        <c:idx val="16"/>
        <c:marker>
          <c:symbol val="none"/>
        </c:marker>
      </c:pivotFmt>
    </c:pivotFmts>
    <c:plotArea>
      <c:layout/>
      <c:pieChart>
        <c:varyColors val="1"/>
        <c:ser>
          <c:idx val="0"/>
          <c:order val="0"/>
          <c:tx>
            <c:strRef>
              <c:f>Summary!$B$3:$B$4</c:f>
              <c:strCache>
                <c:ptCount val="1"/>
                <c:pt idx="0">
                  <c:v>Original Profit</c:v>
                </c:pt>
              </c:strCache>
            </c:strRef>
          </c:tx>
          <c:cat>
            <c:strRef>
              <c:f>Summary!$A$5:$A$13</c:f>
              <c:strCache>
                <c:ptCount val="8"/>
                <c:pt idx="0">
                  <c:v>Tata Power</c:v>
                </c:pt>
                <c:pt idx="1">
                  <c:v>Tata Motor</c:v>
                </c:pt>
                <c:pt idx="2">
                  <c:v>SCIL</c:v>
                </c:pt>
                <c:pt idx="3">
                  <c:v>SAIL</c:v>
                </c:pt>
                <c:pt idx="4">
                  <c:v>Philips Carbon Black</c:v>
                </c:pt>
                <c:pt idx="5">
                  <c:v>ICICI Bank</c:v>
                </c:pt>
                <c:pt idx="6">
                  <c:v>Gail India Ltd</c:v>
                </c:pt>
                <c:pt idx="7">
                  <c:v>Birla Tyres Ltd</c:v>
                </c:pt>
              </c:strCache>
            </c:strRef>
          </c:cat>
          <c:val>
            <c:numRef>
              <c:f>Summary!$B$5:$B$13</c:f>
              <c:numCache>
                <c:formatCode>_ "₹"\ * #,##0.00_ ;_ "₹"\ * \-#,##0.00_ ;_ "₹"\ * "-"??_ ;_ @_ </c:formatCode>
                <c:ptCount val="8"/>
                <c:pt idx="0">
                  <c:v>3685.4500000000007</c:v>
                </c:pt>
                <c:pt idx="1">
                  <c:v>2299.7499999999991</c:v>
                </c:pt>
                <c:pt idx="2">
                  <c:v>2509.0000000000009</c:v>
                </c:pt>
                <c:pt idx="3">
                  <c:v>719.5</c:v>
                </c:pt>
                <c:pt idx="4">
                  <c:v>3358.7500000000005</c:v>
                </c:pt>
                <c:pt idx="5">
                  <c:v>2009.0000000000009</c:v>
                </c:pt>
                <c:pt idx="6">
                  <c:v>307.25</c:v>
                </c:pt>
                <c:pt idx="7">
                  <c:v>146.95000000000007</c:v>
                </c:pt>
              </c:numCache>
            </c:numRef>
          </c:val>
        </c:ser>
        <c:ser>
          <c:idx val="1"/>
          <c:order val="1"/>
          <c:tx>
            <c:strRef>
              <c:f>Summary!$C$3:$C$4</c:f>
              <c:strCache>
                <c:ptCount val="1"/>
                <c:pt idx="0">
                  <c:v>Present value Profit</c:v>
                </c:pt>
              </c:strCache>
            </c:strRef>
          </c:tx>
          <c:cat>
            <c:strRef>
              <c:f>Summary!$A$5:$A$13</c:f>
              <c:strCache>
                <c:ptCount val="8"/>
                <c:pt idx="0">
                  <c:v>Tata Power</c:v>
                </c:pt>
                <c:pt idx="1">
                  <c:v>Tata Motor</c:v>
                </c:pt>
                <c:pt idx="2">
                  <c:v>SCIL</c:v>
                </c:pt>
                <c:pt idx="3">
                  <c:v>SAIL</c:v>
                </c:pt>
                <c:pt idx="4">
                  <c:v>Philips Carbon Black</c:v>
                </c:pt>
                <c:pt idx="5">
                  <c:v>ICICI Bank</c:v>
                </c:pt>
                <c:pt idx="6">
                  <c:v>Gail India Ltd</c:v>
                </c:pt>
                <c:pt idx="7">
                  <c:v>Birla Tyres Ltd</c:v>
                </c:pt>
              </c:strCache>
            </c:strRef>
          </c:cat>
          <c:val>
            <c:numRef>
              <c:f>Summary!$C$5:$C$13</c:f>
              <c:numCache>
                <c:formatCode>_ "₹"\ * #,##0.00_ ;_ "₹"\ * \-#,##0.00_ ;_ "₹"\ * "-"??_ ;_ @_ </c:formatCode>
                <c:ptCount val="8"/>
                <c:pt idx="0">
                  <c:v>17777.2</c:v>
                </c:pt>
                <c:pt idx="1">
                  <c:v>15840.749999999998</c:v>
                </c:pt>
                <c:pt idx="2">
                  <c:v>3874.0000000000009</c:v>
                </c:pt>
                <c:pt idx="3">
                  <c:v>1202.0000000000002</c:v>
                </c:pt>
                <c:pt idx="4">
                  <c:v>4590</c:v>
                </c:pt>
                <c:pt idx="5">
                  <c:v>9109.5000000000036</c:v>
                </c:pt>
                <c:pt idx="6">
                  <c:v>178</c:v>
                </c:pt>
                <c:pt idx="7">
                  <c:v>56.950000000000074</c:v>
                </c:pt>
              </c:numCache>
            </c:numRef>
          </c:val>
        </c:ser>
        <c:firstSliceAng val="0"/>
      </c:pieChart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[Stocks Vs Gold Vs Bitcoin Vs Silver.xlsx]Summary!PivotTable10</c:name>
    <c:fmtId val="6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Metals</a:t>
            </a:r>
          </a:p>
        </c:rich>
      </c:tx>
      <c:layout/>
    </c:title>
    <c:pivotFmts>
      <c:pivotFmt>
        <c:idx val="0"/>
        <c:marker>
          <c:symbol val="none"/>
        </c:marker>
      </c:pivotFmt>
      <c:pivotFmt>
        <c:idx val="1"/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Summary!$B$58:$B$59</c:f>
              <c:strCache>
                <c:ptCount val="1"/>
                <c:pt idx="0">
                  <c:v>Profit</c:v>
                </c:pt>
              </c:strCache>
            </c:strRef>
          </c:tx>
          <c:cat>
            <c:strRef>
              <c:f>Summary!$A$60:$A$62</c:f>
              <c:strCache>
                <c:ptCount val="2"/>
                <c:pt idx="0">
                  <c:v>Gold</c:v>
                </c:pt>
                <c:pt idx="1">
                  <c:v>Silver</c:v>
                </c:pt>
              </c:strCache>
            </c:strRef>
          </c:cat>
          <c:val>
            <c:numRef>
              <c:f>Summary!$B$60:$B$62</c:f>
              <c:numCache>
                <c:formatCode>_ "₹"\ * #,##0.00_ ;_ "₹"\ * \-#,##0.00_ ;_ "₹"\ * "-"??_ ;_ @_ </c:formatCode>
                <c:ptCount val="2"/>
                <c:pt idx="0">
                  <c:v>4750.6160595337133</c:v>
                </c:pt>
                <c:pt idx="1">
                  <c:v>4687.6090624999924</c:v>
                </c:pt>
              </c:numCache>
            </c:numRef>
          </c:val>
        </c:ser>
        <c:axId val="72177920"/>
        <c:axId val="72241152"/>
      </c:barChart>
      <c:lineChart>
        <c:grouping val="standard"/>
        <c:ser>
          <c:idx val="1"/>
          <c:order val="1"/>
          <c:tx>
            <c:strRef>
              <c:f>Summary!$C$58:$C$59</c:f>
              <c:strCache>
                <c:ptCount val="1"/>
                <c:pt idx="0">
                  <c:v>Present ROI</c:v>
                </c:pt>
              </c:strCache>
            </c:strRef>
          </c:tx>
          <c:cat>
            <c:strRef>
              <c:f>Summary!$A$60:$A$62</c:f>
              <c:strCache>
                <c:ptCount val="2"/>
                <c:pt idx="0">
                  <c:v>Gold</c:v>
                </c:pt>
                <c:pt idx="1">
                  <c:v>Silver</c:v>
                </c:pt>
              </c:strCache>
            </c:strRef>
          </c:cat>
          <c:val>
            <c:numRef>
              <c:f>Summary!$C$60:$C$62</c:f>
              <c:numCache>
                <c:formatCode>0.00%</c:formatCode>
                <c:ptCount val="2"/>
                <c:pt idx="0">
                  <c:v>4.4338051623646881E-2</c:v>
                </c:pt>
                <c:pt idx="1">
                  <c:v>4.3749999999999928E-2</c:v>
                </c:pt>
              </c:numCache>
            </c:numRef>
          </c:val>
        </c:ser>
        <c:marker val="1"/>
        <c:axId val="166130048"/>
        <c:axId val="156419200"/>
      </c:lineChart>
      <c:catAx>
        <c:axId val="72177920"/>
        <c:scaling>
          <c:orientation val="minMax"/>
        </c:scaling>
        <c:axPos val="b"/>
        <c:majorTickMark val="none"/>
        <c:tickLblPos val="nextTo"/>
        <c:crossAx val="72241152"/>
        <c:crosses val="autoZero"/>
        <c:auto val="1"/>
        <c:lblAlgn val="ctr"/>
        <c:lblOffset val="100"/>
      </c:catAx>
      <c:valAx>
        <c:axId val="7224115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Amount</a:t>
                </a:r>
              </a:p>
            </c:rich>
          </c:tx>
          <c:layout/>
        </c:title>
        <c:numFmt formatCode="_ &quot;₹&quot;\ * #,##0.00_ ;_ &quot;₹&quot;\ * \-#,##0.00_ ;_ &quot;₹&quot;\ * &quot;-&quot;??_ ;_ @_ " sourceLinked="1"/>
        <c:majorTickMark val="none"/>
        <c:tickLblPos val="nextTo"/>
        <c:crossAx val="72177920"/>
        <c:crosses val="autoZero"/>
        <c:crossBetween val="between"/>
      </c:valAx>
      <c:valAx>
        <c:axId val="156419200"/>
        <c:scaling>
          <c:orientation val="minMax"/>
        </c:scaling>
        <c:axPos val="r"/>
        <c:numFmt formatCode="0.00%" sourceLinked="1"/>
        <c:tickLblPos val="nextTo"/>
        <c:crossAx val="166130048"/>
        <c:crosses val="max"/>
        <c:crossBetween val="between"/>
      </c:valAx>
      <c:catAx>
        <c:axId val="166130048"/>
        <c:scaling>
          <c:orientation val="minMax"/>
        </c:scaling>
        <c:delete val="1"/>
        <c:axPos val="b"/>
        <c:tickLblPos val="none"/>
        <c:crossAx val="156419200"/>
        <c:auto val="1"/>
        <c:lblAlgn val="ctr"/>
        <c:lblOffset val="100"/>
      </c:catAx>
      <c:dTable>
        <c:showHorzBorder val="1"/>
        <c:showVertBorder val="1"/>
        <c:showOutline val="1"/>
        <c:showKeys val="1"/>
      </c:dTable>
    </c:plotArea>
    <c:plotVisOnly val="1"/>
    <c:dispBlanksAs val="gap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[Stocks Vs Gold Vs Bitcoin Vs Silver.xlsx]Summary!PivotTable1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Bitcoin &amp; Crypto</a:t>
            </a:r>
          </a:p>
        </c:rich>
      </c:tx>
      <c:layout/>
    </c:title>
    <c:pivotFmts>
      <c:pivotFmt>
        <c:idx val="0"/>
        <c:marker>
          <c:symbol val="none"/>
        </c:marker>
      </c:pivotFmt>
      <c:pivotFmt>
        <c:idx val="1"/>
      </c:pivotFmt>
      <c:pivotFmt>
        <c:idx val="2"/>
        <c:spPr>
          <a:solidFill>
            <a:srgbClr val="FF0000"/>
          </a:solidFill>
        </c:spPr>
      </c:pivotFmt>
      <c:pivotFmt>
        <c:idx val="3"/>
        <c:spPr>
          <a:solidFill>
            <a:srgbClr val="00B050"/>
          </a:solidFill>
        </c:spP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Summary!$B$77:$B$78</c:f>
              <c:strCache>
                <c:ptCount val="1"/>
                <c:pt idx="0">
                  <c:v> Profit/Loss</c:v>
                </c:pt>
              </c:strCache>
            </c:strRef>
          </c:tx>
          <c:dPt>
            <c:idx val="0"/>
            <c:spPr>
              <a:solidFill>
                <a:srgbClr val="FF0000"/>
              </a:solidFill>
            </c:spPr>
          </c:dPt>
          <c:dPt>
            <c:idx val="1"/>
            <c:spPr>
              <a:solidFill>
                <a:srgbClr val="00B050"/>
              </a:solidFill>
            </c:spPr>
          </c:dPt>
          <c:cat>
            <c:strRef>
              <c:f>Summary!$A$79:$A$81</c:f>
              <c:strCache>
                <c:ptCount val="2"/>
                <c:pt idx="0">
                  <c:v>Bitcoin </c:v>
                </c:pt>
                <c:pt idx="1">
                  <c:v>Dogecoin</c:v>
                </c:pt>
              </c:strCache>
            </c:strRef>
          </c:cat>
          <c:val>
            <c:numRef>
              <c:f>Summary!$B$79:$B$81</c:f>
              <c:numCache>
                <c:formatCode>_ "₹"\ * #,##0.00_ ;_ "₹"\ * \-#,##0.00_ ;_ "₹"\ * "-"??_ ;_ @_ </c:formatCode>
                <c:ptCount val="2"/>
                <c:pt idx="0">
                  <c:v>-600062.31999999983</c:v>
                </c:pt>
                <c:pt idx="1">
                  <c:v>221470.54304123714</c:v>
                </c:pt>
              </c:numCache>
            </c:numRef>
          </c:val>
        </c:ser>
        <c:dLbls/>
        <c:axId val="71572096"/>
        <c:axId val="71628288"/>
      </c:barChart>
      <c:lineChart>
        <c:grouping val="standard"/>
        <c:ser>
          <c:idx val="1"/>
          <c:order val="1"/>
          <c:tx>
            <c:strRef>
              <c:f>Summary!$C$77:$C$78</c:f>
              <c:strCache>
                <c:ptCount val="1"/>
                <c:pt idx="0">
                  <c:v> ROI</c:v>
                </c:pt>
              </c:strCache>
            </c:strRef>
          </c:tx>
          <c:cat>
            <c:strRef>
              <c:f>Summary!$A$79:$A$81</c:f>
              <c:strCache>
                <c:ptCount val="2"/>
                <c:pt idx="0">
                  <c:v>Bitcoin </c:v>
                </c:pt>
                <c:pt idx="1">
                  <c:v>Dogecoin</c:v>
                </c:pt>
              </c:strCache>
            </c:strRef>
          </c:cat>
          <c:val>
            <c:numRef>
              <c:f>Summary!$C$79:$C$81</c:f>
              <c:numCache>
                <c:formatCode>0%</c:formatCode>
                <c:ptCount val="2"/>
                <c:pt idx="0">
                  <c:v>-0.1529885553448504</c:v>
                </c:pt>
                <c:pt idx="1">
                  <c:v>2.0670103092783507</c:v>
                </c:pt>
              </c:numCache>
            </c:numRef>
          </c:val>
        </c:ser>
        <c:dLbls/>
        <c:marker val="1"/>
        <c:axId val="108196608"/>
        <c:axId val="107995904"/>
      </c:lineChart>
      <c:catAx>
        <c:axId val="71572096"/>
        <c:scaling>
          <c:orientation val="minMax"/>
        </c:scaling>
        <c:axPos val="b"/>
        <c:majorTickMark val="none"/>
        <c:tickLblPos val="nextTo"/>
        <c:crossAx val="71628288"/>
        <c:crosses val="autoZero"/>
        <c:auto val="1"/>
        <c:lblAlgn val="ctr"/>
        <c:lblOffset val="100"/>
      </c:catAx>
      <c:valAx>
        <c:axId val="7162828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Amount</a:t>
                </a:r>
              </a:p>
            </c:rich>
          </c:tx>
          <c:layout/>
        </c:title>
        <c:numFmt formatCode="_ &quot;₹&quot;\ * #,##0.00_ ;_ &quot;₹&quot;\ * \-#,##0.00_ ;_ &quot;₹&quot;\ * &quot;-&quot;??_ ;_ @_ " sourceLinked="1"/>
        <c:majorTickMark val="none"/>
        <c:tickLblPos val="nextTo"/>
        <c:crossAx val="71572096"/>
        <c:crosses val="autoZero"/>
        <c:crossBetween val="between"/>
      </c:valAx>
      <c:valAx>
        <c:axId val="107995904"/>
        <c:scaling>
          <c:orientation val="minMax"/>
        </c:scaling>
        <c:axPos val="r"/>
        <c:numFmt formatCode="0%" sourceLinked="1"/>
        <c:tickLblPos val="nextTo"/>
        <c:crossAx val="108196608"/>
        <c:crosses val="max"/>
        <c:crossBetween val="between"/>
      </c:valAx>
      <c:catAx>
        <c:axId val="108196608"/>
        <c:scaling>
          <c:orientation val="minMax"/>
        </c:scaling>
        <c:delete val="1"/>
        <c:axPos val="b"/>
        <c:tickLblPos val="none"/>
        <c:crossAx val="107995904"/>
        <c:auto val="1"/>
        <c:lblAlgn val="ctr"/>
        <c:lblOffset val="100"/>
      </c:catAx>
      <c:dTable>
        <c:showHorzBorder val="1"/>
        <c:showVertBorder val="1"/>
        <c:showOutline val="1"/>
        <c:showKeys val="1"/>
      </c:dTable>
    </c:plotArea>
    <c:plotVisOnly val="1"/>
    <c:dispBlanksAs val="gap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Summary!$B$95</c:f>
              <c:strCache>
                <c:ptCount val="1"/>
                <c:pt idx="0">
                  <c:v>Profit/Loss</c:v>
                </c:pt>
              </c:strCache>
            </c:strRef>
          </c:tx>
          <c:dPt>
            <c:idx val="5"/>
            <c:spPr>
              <a:solidFill>
                <a:srgbClr val="FF0000"/>
              </a:solidFill>
            </c:spPr>
          </c:dPt>
          <c:cat>
            <c:strRef>
              <c:f>Summary!$A$96:$A$101</c:f>
              <c:strCache>
                <c:ptCount val="6"/>
                <c:pt idx="0">
                  <c:v>Tata Power</c:v>
                </c:pt>
                <c:pt idx="1">
                  <c:v>Birla Tyres</c:v>
                </c:pt>
                <c:pt idx="2">
                  <c:v>Gold</c:v>
                </c:pt>
                <c:pt idx="3">
                  <c:v>Silver</c:v>
                </c:pt>
                <c:pt idx="4">
                  <c:v>Dogecoin</c:v>
                </c:pt>
                <c:pt idx="5">
                  <c:v>Bitcoin</c:v>
                </c:pt>
              </c:strCache>
            </c:strRef>
          </c:cat>
          <c:val>
            <c:numRef>
              <c:f>Summary!$B$96:$B$101</c:f>
              <c:numCache>
                <c:formatCode>_ "₹"\ * #,##0.00_ ;_ "₹"\ * \-#,##0.00_ ;_ "₹"\ * "-"??_ ;_ @_ </c:formatCode>
                <c:ptCount val="6"/>
                <c:pt idx="0">
                  <c:v>144712.36160493828</c:v>
                </c:pt>
                <c:pt idx="1">
                  <c:v>6525.7768916100831</c:v>
                </c:pt>
                <c:pt idx="2">
                  <c:v>4750.6160595337133</c:v>
                </c:pt>
                <c:pt idx="3">
                  <c:v>4687.6090624999924</c:v>
                </c:pt>
                <c:pt idx="4">
                  <c:v>221470.54304123714</c:v>
                </c:pt>
                <c:pt idx="5">
                  <c:v>-600062.31999999983</c:v>
                </c:pt>
              </c:numCache>
            </c:numRef>
          </c:val>
        </c:ser>
        <c:dLbls/>
        <c:shape val="box"/>
        <c:axId val="105365504"/>
        <c:axId val="106347136"/>
        <c:axId val="0"/>
      </c:bar3DChart>
      <c:catAx>
        <c:axId val="105365504"/>
        <c:scaling>
          <c:orientation val="minMax"/>
        </c:scaling>
        <c:axPos val="b"/>
        <c:tickLblPos val="nextTo"/>
        <c:crossAx val="106347136"/>
        <c:crosses val="autoZero"/>
        <c:auto val="1"/>
        <c:lblAlgn val="ctr"/>
        <c:lblOffset val="100"/>
      </c:catAx>
      <c:valAx>
        <c:axId val="106347136"/>
        <c:scaling>
          <c:orientation val="minMax"/>
        </c:scaling>
        <c:axPos val="l"/>
        <c:majorGridlines/>
        <c:numFmt formatCode="_ &quot;₹&quot;\ * #,##0.00_ ;_ &quot;₹&quot;\ * \-#,##0.00_ ;_ &quot;₹&quot;\ * &quot;-&quot;??_ ;_ @_ " sourceLinked="1"/>
        <c:tickLblPos val="nextTo"/>
        <c:crossAx val="10536550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Summary!$C$95</c:f>
              <c:strCache>
                <c:ptCount val="1"/>
                <c:pt idx="0">
                  <c:v>ROI</c:v>
                </c:pt>
              </c:strCache>
            </c:strRef>
          </c:tx>
          <c:dPt>
            <c:idx val="5"/>
            <c:spPr>
              <a:solidFill>
                <a:srgbClr val="FF0000"/>
              </a:solidFill>
            </c:spPr>
          </c:dPt>
          <c:cat>
            <c:strRef>
              <c:f>Summary!$A$96:$A$101</c:f>
              <c:strCache>
                <c:ptCount val="6"/>
                <c:pt idx="0">
                  <c:v>Tata Power</c:v>
                </c:pt>
                <c:pt idx="1">
                  <c:v>Birla Tyres</c:v>
                </c:pt>
                <c:pt idx="2">
                  <c:v>Gold</c:v>
                </c:pt>
                <c:pt idx="3">
                  <c:v>Silver</c:v>
                </c:pt>
                <c:pt idx="4">
                  <c:v>Dogecoin</c:v>
                </c:pt>
                <c:pt idx="5">
                  <c:v>Bitcoin</c:v>
                </c:pt>
              </c:strCache>
            </c:strRef>
          </c:cat>
          <c:val>
            <c:numRef>
              <c:f>Summary!$C$96:$C$101</c:f>
              <c:numCache>
                <c:formatCode>0%</c:formatCode>
                <c:ptCount val="6"/>
                <c:pt idx="0">
                  <c:v>1.3505637098489685</c:v>
                </c:pt>
                <c:pt idx="1">
                  <c:v>6.0905833912625072E-2</c:v>
                </c:pt>
                <c:pt idx="2" formatCode="0.00%">
                  <c:v>4.4338051623646881E-2</c:v>
                </c:pt>
                <c:pt idx="3" formatCode="0.00%">
                  <c:v>4.3749999999999928E-2</c:v>
                </c:pt>
                <c:pt idx="4">
                  <c:v>2.0670103092783507</c:v>
                </c:pt>
                <c:pt idx="5">
                  <c:v>-0.1529885553448504</c:v>
                </c:pt>
              </c:numCache>
            </c:numRef>
          </c:val>
        </c:ser>
        <c:dLbls/>
        <c:shape val="box"/>
        <c:axId val="190648704"/>
        <c:axId val="190650240"/>
        <c:axId val="0"/>
      </c:bar3DChart>
      <c:catAx>
        <c:axId val="190648704"/>
        <c:scaling>
          <c:orientation val="minMax"/>
        </c:scaling>
        <c:axPos val="b"/>
        <c:majorTickMark val="none"/>
        <c:tickLblPos val="nextTo"/>
        <c:crossAx val="190650240"/>
        <c:crosses val="autoZero"/>
        <c:auto val="1"/>
        <c:lblAlgn val="ctr"/>
        <c:lblOffset val="100"/>
      </c:catAx>
      <c:valAx>
        <c:axId val="19065024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Amount</a:t>
                </a:r>
              </a:p>
            </c:rich>
          </c:tx>
          <c:layout/>
        </c:title>
        <c:numFmt formatCode="0%" sourceLinked="1"/>
        <c:majorTickMark val="none"/>
        <c:tickLblPos val="nextTo"/>
        <c:crossAx val="190648704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133350</xdr:colOff>
      <xdr:row>2</xdr:row>
      <xdr:rowOff>31750</xdr:rowOff>
    </xdr:from>
    <xdr:to>
      <xdr:col>8</xdr:col>
      <xdr:colOff>273050</xdr:colOff>
      <xdr:row>18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177800</xdr:colOff>
      <xdr:row>20</xdr:row>
      <xdr:rowOff>6350</xdr:rowOff>
    </xdr:from>
    <xdr:to>
      <xdr:col>6</xdr:col>
      <xdr:colOff>882650</xdr:colOff>
      <xdr:row>35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196850</xdr:colOff>
      <xdr:row>39</xdr:row>
      <xdr:rowOff>19050</xdr:rowOff>
    </xdr:from>
    <xdr:to>
      <xdr:col>6</xdr:col>
      <xdr:colOff>901700</xdr:colOff>
      <xdr:row>55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457200</xdr:colOff>
      <xdr:row>2</xdr:row>
      <xdr:rowOff>12700</xdr:rowOff>
    </xdr:from>
    <xdr:to>
      <xdr:col>16</xdr:col>
      <xdr:colOff>171450</xdr:colOff>
      <xdr:row>16</xdr:row>
      <xdr:rowOff>177800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203200</xdr:colOff>
      <xdr:row>57</xdr:row>
      <xdr:rowOff>25400</xdr:rowOff>
    </xdr:from>
    <xdr:to>
      <xdr:col>6</xdr:col>
      <xdr:colOff>908050</xdr:colOff>
      <xdr:row>73</xdr:row>
      <xdr:rowOff>6350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152400</xdr:colOff>
      <xdr:row>76</xdr:row>
      <xdr:rowOff>31750</xdr:rowOff>
    </xdr:from>
    <xdr:to>
      <xdr:col>6</xdr:col>
      <xdr:colOff>1257300</xdr:colOff>
      <xdr:row>92</xdr:row>
      <xdr:rowOff>12700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412750</xdr:colOff>
      <xdr:row>94</xdr:row>
      <xdr:rowOff>63500</xdr:rowOff>
    </xdr:from>
    <xdr:to>
      <xdr:col>7</xdr:col>
      <xdr:colOff>76200</xdr:colOff>
      <xdr:row>109</xdr:row>
      <xdr:rowOff>44450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241300</xdr:colOff>
      <xdr:row>94</xdr:row>
      <xdr:rowOff>63500</xdr:rowOff>
    </xdr:from>
    <xdr:to>
      <xdr:col>14</xdr:col>
      <xdr:colOff>292100</xdr:colOff>
      <xdr:row>109</xdr:row>
      <xdr:rowOff>44450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" refreshedDate="44602.599860995368" createdVersion="3" refreshedVersion="3" minRefreshableVersion="3" recordCount="8">
  <cacheSource type="worksheet">
    <worksheetSource name="Table1"/>
  </cacheSource>
  <cacheFields count="11">
    <cacheField name="Stock" numFmtId="0">
      <sharedItems count="8">
        <s v="Gail India Ltd"/>
        <s v="SCIL"/>
        <s v="Tata Power"/>
        <s v="Tata Motor"/>
        <s v="SAIL"/>
        <s v="ICICI Bank"/>
        <s v="Philips Carbon Black"/>
        <s v="Birla Tyres Ltd"/>
      </sharedItems>
    </cacheField>
    <cacheField name="Quantity" numFmtId="0">
      <sharedItems containsSemiMixedTypes="0" containsString="0" containsNumber="1" containsInteger="1" minValue="16" maxValue="160"/>
    </cacheField>
    <cacheField name="Total Cost price" numFmtId="0">
      <sharedItems containsSemiMixedTypes="0" containsString="0" containsNumber="1" minValue="935.05" maxValue="24215.25"/>
    </cacheField>
    <cacheField name="Total Selling price" numFmtId="0">
      <sharedItems containsSemiMixedTypes="0" containsString="0" containsNumber="1" minValue="1082" maxValue="26800"/>
    </cacheField>
    <cacheField name="Average cost price" numFmtId="2">
      <sharedItems containsSemiMixedTypes="0" containsString="0" containsNumber="1" minValue="23.376249999999999" maxValue="575.36249999999995"/>
    </cacheField>
    <cacheField name="Average selling price" numFmtId="2">
      <sharedItems containsSemiMixedTypes="0" containsString="0" containsNumber="1" minValue="27.05" maxValue="625.58749999999998"/>
    </cacheField>
    <cacheField name="Present value" numFmtId="0">
      <sharedItems containsSemiMixedTypes="0" containsString="0" containsNumber="1" minValue="24.8" maxValue="803.1"/>
    </cacheField>
    <cacheField name="Original Profit/Loss" numFmtId="0">
      <sharedItems containsSemiMixedTypes="0" containsString="0" containsNumber="1" minValue="146.95000000000007" maxValue="3685.4500000000007"/>
    </cacheField>
    <cacheField name="Present value Profit/Loss" numFmtId="0">
      <sharedItems containsSemiMixedTypes="0" containsString="0" containsNumber="1" minValue="56.950000000000074" maxValue="17777.2"/>
    </cacheField>
    <cacheField name="Real ROI" numFmtId="9">
      <sharedItems containsSemiMixedTypes="0" containsString="0" containsNumber="1" minValue="8.7292793673553679E-2" maxValue="0.27998981979518045" count="8">
        <n v="0.14561611374407582"/>
        <n v="0.15405870072454875"/>
        <n v="0.27998981979518045"/>
        <n v="9.4971144216970671E-2"/>
        <n v="0.18075618640874264"/>
        <n v="8.7292793673553679E-2"/>
        <n v="0.14328374126806381"/>
        <n v="0.15715737126356888"/>
      </sharedItems>
    </cacheField>
    <cacheField name="Today's  ROI" numFmtId="9">
      <sharedItems containsSemiMixedTypes="0" containsString="0" containsNumber="1" minValue="6.0905833912625072E-2" maxValue="1.3505637098489685"/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dmin" refreshedDate="44602.659477893518" createdVersion="3" refreshedVersion="3" minRefreshableVersion="3" recordCount="8">
  <cacheSource type="worksheet">
    <worksheetSource name="Table6"/>
  </cacheSource>
  <cacheFields count="7">
    <cacheField name="Stock" numFmtId="0">
      <sharedItems count="8">
        <s v="Gail India Ltd"/>
        <s v="SCIL"/>
        <s v="Tata Power"/>
        <s v="Tata Motor"/>
        <s v="SAIL"/>
        <s v="ICICI Bank"/>
        <s v="Philips Carbon Black"/>
        <s v="Birla Tyres Ltd"/>
      </sharedItems>
    </cacheField>
    <cacheField name="Quantity" numFmtId="1">
      <sharedItems containsSemiMixedTypes="0" containsString="0" containsNumber="1" minValue="186.2223380912034" maxValue="4583.5131811133097"/>
    </cacheField>
    <cacheField name="Cost price" numFmtId="2">
      <sharedItems containsSemiMixedTypes="0" containsString="0" containsNumber="1" minValue="23.376249999999999" maxValue="575.36249999999995"/>
    </cacheField>
    <cacheField name="Selling price then" numFmtId="2">
      <sharedItems containsSemiMixedTypes="0" containsString="0" containsNumber="1" minValue="27.05" maxValue="625.58749999999998"/>
    </cacheField>
    <cacheField name="Selling price now" numFmtId="0">
      <sharedItems containsSemiMixedTypes="0" containsString="0" containsNumber="1" minValue="24.8" maxValue="803.1"/>
    </cacheField>
    <cacheField name="Original Profit/Loss" numFmtId="164">
      <sharedItems containsSemiMixedTypes="0" containsString="0" containsNumber="1" minValue="9353.0169306306943" maxValue="30002.733049382714"/>
    </cacheField>
    <cacheField name="Present value Profit/Loss" numFmtId="164">
      <sharedItems containsSemiMixedTypes="0" containsString="0" containsNumber="1" minValue="6525.7768916100831" maxValue="144712.36160493828"/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dmin" refreshedDate="44602.70529849537" createdVersion="3" refreshedVersion="3" minRefreshableVersion="3" recordCount="2">
  <cacheSource type="worksheet">
    <worksheetSource name="Table10"/>
  </cacheSource>
  <cacheFields count="6">
    <cacheField name="Metals" numFmtId="0">
      <sharedItems count="2">
        <s v="Gold"/>
        <s v="Silver"/>
      </sharedItems>
    </cacheField>
    <cacheField name="Quantity(grams)" numFmtId="2">
      <sharedItems containsSemiMixedTypes="0" containsString="0" containsNumber="1" minValue="22.303361781848459" maxValue="1674.1460937500001"/>
    </cacheField>
    <cacheField name="Value on 1st stock investment date" numFmtId="164">
      <sharedItems containsSemiMixedTypes="0" containsString="0" containsNumber="1" minValue="107145.35" maxValue="107145.35"/>
    </cacheField>
    <cacheField name="Present value" numFmtId="164">
      <sharedItems containsSemiMixedTypes="0" containsString="0" containsNumber="1" minValue="111832.9590625" maxValue="111895.96605953372"/>
    </cacheField>
    <cacheField name="Profit/Loss" numFmtId="164">
      <sharedItems containsSemiMixedTypes="0" containsString="0" containsNumber="1" minValue="4687.6090624999924" maxValue="4750.6160595337133"/>
    </cacheField>
    <cacheField name="ROI" numFmtId="9">
      <sharedItems containsSemiMixedTypes="0" containsString="0" containsNumber="1" minValue="4.3749999999999928E-2" maxValue="4.4338051623646881E-2"/>
    </cacheField>
  </cacheFields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admin" refreshedDate="44603.636410879626" createdVersion="3" refreshedVersion="3" minRefreshableVersion="3" recordCount="2">
  <cacheSource type="worksheet">
    <worksheetSource name="Table12"/>
  </cacheSource>
  <cacheFields count="6">
    <cacheField name="Column1" numFmtId="0">
      <sharedItems count="2">
        <s v="Bitcoin "/>
        <s v="Dogecoin"/>
      </sharedItems>
    </cacheField>
    <cacheField name="Quantity" numFmtId="0">
      <sharedItems containsSemiMixedTypes="0" containsString="0" containsNumber="1" minValue="1" maxValue="27614.780927835054"/>
    </cacheField>
    <cacheField name="Value on 1st stock investment date" numFmtId="44">
      <sharedItems containsSemiMixedTypes="0" containsString="0" containsNumber="1" minValue="107145.35" maxValue="3922269.34"/>
    </cacheField>
    <cacheField name="Present value" numFmtId="44">
      <sharedItems containsSemiMixedTypes="0" containsString="0" containsNumber="1" minValue="328615.89304123714" maxValue="3322207.02"/>
    </cacheField>
    <cacheField name="Profit/Loss" numFmtId="44">
      <sharedItems containsSemiMixedTypes="0" containsString="0" containsNumber="1" minValue="-600062.31999999983" maxValue="221470.54304123714" count="2">
        <n v="-600062.31999999983"/>
        <n v="221470.54304123714"/>
      </sharedItems>
    </cacheField>
    <cacheField name="ROI" numFmtId="9">
      <sharedItems containsSemiMixedTypes="0" containsString="0" containsNumber="1" minValue="-0.1529885553448504" maxValue="2.0670103092783507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">
  <r>
    <x v="0"/>
    <n v="16"/>
    <n v="2110"/>
    <n v="2417.25"/>
    <n v="131.875"/>
    <n v="151.078125"/>
    <n v="143"/>
    <n v="307.25"/>
    <n v="178"/>
    <x v="0"/>
    <n v="8.4360189573459712E-2"/>
  </r>
  <r>
    <x v="1"/>
    <n v="160"/>
    <n v="16286"/>
    <n v="18795"/>
    <n v="101.78749999999999"/>
    <n v="117.46875"/>
    <n v="126"/>
    <n v="2509.0000000000009"/>
    <n v="3874.0000000000009"/>
    <x v="1"/>
    <n v="0.23787301977158301"/>
  </r>
  <r>
    <x v="2"/>
    <n v="130"/>
    <n v="13162.8"/>
    <n v="16848.25"/>
    <n v="101.25230769230768"/>
    <n v="129.60192307692307"/>
    <n v="238"/>
    <n v="3685.4500000000007"/>
    <n v="17777.2"/>
    <x v="2"/>
    <n v="1.3505637098489685"/>
  </r>
  <r>
    <x v="3"/>
    <n v="80"/>
    <n v="24215.25"/>
    <n v="26515"/>
    <n v="302.69062500000001"/>
    <n v="331.4375"/>
    <n v="500.7"/>
    <n v="2299.7499999999991"/>
    <n v="15840.749999999998"/>
    <x v="3"/>
    <n v="0.65416421469941455"/>
  </r>
  <r>
    <x v="4"/>
    <n v="50"/>
    <n v="3980.5"/>
    <n v="4700"/>
    <n v="79.61"/>
    <n v="94"/>
    <n v="103.65"/>
    <n v="719.5"/>
    <n v="1202.0000000000002"/>
    <x v="4"/>
    <n v="0.3019721140560232"/>
  </r>
  <r>
    <x v="5"/>
    <n v="40"/>
    <n v="23014.5"/>
    <n v="25023.5"/>
    <n v="575.36249999999995"/>
    <n v="625.58749999999998"/>
    <n v="803.1"/>
    <n v="2009.0000000000009"/>
    <n v="9109.5000000000036"/>
    <x v="5"/>
    <n v="0.39581568141823648"/>
  </r>
  <r>
    <x v="6"/>
    <n v="125"/>
    <n v="23441.25"/>
    <n v="26800"/>
    <n v="187.53"/>
    <n v="214.4"/>
    <n v="224.25"/>
    <n v="3358.7500000000005"/>
    <n v="4590"/>
    <x v="6"/>
    <n v="0.19580867061270196"/>
  </r>
  <r>
    <x v="7"/>
    <n v="40"/>
    <n v="935.05"/>
    <n v="1082"/>
    <n v="23.376249999999999"/>
    <n v="27.05"/>
    <n v="24.8"/>
    <n v="146.95000000000007"/>
    <n v="56.950000000000074"/>
    <x v="7"/>
    <n v="6.0905833912625072E-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8">
  <r>
    <x v="0"/>
    <n v="812.47658767772521"/>
    <n v="131.875"/>
    <n v="151.078125"/>
    <n v="143"/>
    <n v="15602.089472748818"/>
    <n v="9038.8020379146928"/>
  </r>
  <r>
    <x v="1"/>
    <n v="1052.6376028490729"/>
    <n v="101.78749999999999"/>
    <n v="117.46875"/>
    <n v="126"/>
    <n v="16506.673409677031"/>
    <n v="25486.987958983183"/>
  </r>
  <r>
    <x v="2"/>
    <n v="1058.2256790123458"/>
    <n v="101.25"/>
    <n v="129.60192307692307"/>
    <n v="238"/>
    <n v="30002.733049382714"/>
    <n v="144712.36160493828"/>
  </r>
  <r>
    <x v="3"/>
    <n v="353.97644046623515"/>
    <n v="302.69062500000001"/>
    <n v="331.4375"/>
    <n v="500.7"/>
    <n v="10175.716487027799"/>
    <n v="70090.653741443923"/>
  </r>
  <r>
    <x v="4"/>
    <n v="1345.8780303981912"/>
    <n v="79.61"/>
    <n v="94"/>
    <n v="103.65"/>
    <n v="19367.184857429973"/>
    <n v="32354.907850772524"/>
  </r>
  <r>
    <x v="5"/>
    <n v="186.2223380912034"/>
    <n v="575.36249999999995"/>
    <n v="625.58749999999998"/>
    <n v="803.1"/>
    <n v="9353.0169306306943"/>
    <n v="42409.809721045443"/>
  </r>
  <r>
    <x v="6"/>
    <n v="571.35045059457161"/>
    <n v="187.53"/>
    <n v="214.4"/>
    <n v="224.25"/>
    <n v="15352.186607476142"/>
    <n v="20979.988545832668"/>
  </r>
  <r>
    <x v="7"/>
    <n v="4583.5131811133097"/>
    <n v="23.376249999999999"/>
    <n v="27.05"/>
    <n v="24.8"/>
    <n v="16838.68154911503"/>
    <n v="6525.776891610083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2">
  <r>
    <x v="0"/>
    <n v="22.303361781848459"/>
    <n v="107145.35"/>
    <n v="111895.96605953372"/>
    <n v="4750.6160595337133"/>
    <n v="4.4338051623646881E-2"/>
  </r>
  <r>
    <x v="1"/>
    <n v="1674.1460937500001"/>
    <n v="107145.35"/>
    <n v="111832.9590625"/>
    <n v="4687.6090624999924"/>
    <n v="4.3749999999999928E-2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2">
  <r>
    <x v="0"/>
    <n v="1"/>
    <n v="3922269.34"/>
    <n v="3322207.02"/>
    <x v="0"/>
    <n v="-0.1529885553448504"/>
  </r>
  <r>
    <x v="1"/>
    <n v="27614.780927835054"/>
    <n v="107145.35"/>
    <n v="328615.89304123714"/>
    <x v="1"/>
    <n v="2.067010309278350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8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>
  <location ref="A77:C81" firstHeaderRow="1" firstDataRow="2" firstDataCol="1"/>
  <pivotFields count="6">
    <pivotField axis="axisRow" showAll="0">
      <items count="3">
        <item x="0"/>
        <item x="1"/>
        <item t="default"/>
      </items>
    </pivotField>
    <pivotField showAll="0"/>
    <pivotField numFmtId="44" showAll="0"/>
    <pivotField numFmtId="44" showAll="0"/>
    <pivotField dataField="1" numFmtId="44" showAll="0">
      <items count="3">
        <item x="0"/>
        <item x="1"/>
        <item t="default"/>
      </items>
    </pivotField>
    <pivotField dataField="1" numFmtId="9" showAll="0"/>
  </pivotFields>
  <rowFields count="1">
    <field x="0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 Profit/Loss" fld="4" baseField="0" baseItem="0"/>
    <dataField name=" ROI" fld="5" baseField="0" baseItem="0"/>
  </dataFields>
  <formats count="2">
    <format dxfId="1">
      <pivotArea collapsedLevelsAreSubtotals="1" fieldPosition="0">
        <references count="2">
          <reference field="4294967294" count="1" selected="0">
            <x v="1"/>
          </reference>
          <reference field="0" count="0"/>
        </references>
      </pivotArea>
    </format>
    <format dxfId="0">
      <pivotArea collapsedLevelsAreSubtotals="1" fieldPosition="0">
        <references count="2">
          <reference field="4294967294" count="1" selected="0">
            <x v="0"/>
          </reference>
          <reference field="0" count="0"/>
        </references>
      </pivotArea>
    </format>
  </format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9" rowHeaderCaption="Stocks">
  <location ref="A3:C13" firstHeaderRow="1" firstDataRow="2" firstDataCol="1"/>
  <pivotFields count="11">
    <pivotField axis="axisRow" showAll="0">
      <items count="9">
        <item x="2"/>
        <item x="3"/>
        <item x="1"/>
        <item x="4"/>
        <item x="6"/>
        <item x="5"/>
        <item x="0"/>
        <item x="7"/>
        <item t="default"/>
      </items>
    </pivotField>
    <pivotField showAll="0"/>
    <pivotField showAll="0"/>
    <pivotField showAll="0"/>
    <pivotField numFmtId="2" showAll="0"/>
    <pivotField numFmtId="2" showAll="0"/>
    <pivotField showAll="0"/>
    <pivotField dataField="1" showAll="0"/>
    <pivotField dataField="1" showAll="0"/>
    <pivotField numFmtId="9" showAll="0">
      <items count="9">
        <item x="5"/>
        <item x="3"/>
        <item x="6"/>
        <item x="0"/>
        <item x="1"/>
        <item x="7"/>
        <item x="4"/>
        <item x="2"/>
        <item t="default"/>
      </items>
    </pivotField>
    <pivotField numFmtId="9"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Original Profit" fld="7" baseField="0" baseItem="0"/>
    <dataField name="Present value Profit" fld="8" baseField="0" baseItem="0"/>
  </dataFields>
  <formats count="13">
    <format dxfId="49">
      <pivotArea dataOnly="0" fieldPosition="0">
        <references count="1">
          <reference field="0" count="1">
            <x v="0"/>
          </reference>
        </references>
      </pivotArea>
    </format>
    <format dxfId="48">
      <pivotArea dataOnly="0" fieldPosition="0">
        <references count="1">
          <reference field="0" count="1">
            <x v="0"/>
          </reference>
        </references>
      </pivotArea>
    </format>
    <format dxfId="47">
      <pivotArea dataOnly="0" fieldPosition="0">
        <references count="1">
          <reference field="0" count="1">
            <x v="7"/>
          </reference>
        </references>
      </pivotArea>
    </format>
    <format dxfId="46">
      <pivotArea dataOnly="0" fieldPosition="0">
        <references count="1">
          <reference field="0" count="1">
            <x v="7"/>
          </reference>
        </references>
      </pivotArea>
    </format>
    <format dxfId="45">
      <pivotArea collapsedLevelsAreSubtotals="1" fieldPosition="0">
        <references count="1">
          <reference field="0" count="1">
            <x v="7"/>
          </reference>
        </references>
      </pivotArea>
    </format>
    <format dxfId="44">
      <pivotArea dataOnly="0" labelOnly="1" fieldPosition="0">
        <references count="1">
          <reference field="0" count="1">
            <x v="7"/>
          </reference>
        </references>
      </pivotArea>
    </format>
    <format dxfId="43">
      <pivotArea collapsedLevelsAreSubtotals="1" fieldPosition="0">
        <references count="1">
          <reference field="0" count="1">
            <x v="7"/>
          </reference>
        </references>
      </pivotArea>
    </format>
    <format dxfId="42">
      <pivotArea dataOnly="0" labelOnly="1" fieldPosition="0">
        <references count="1">
          <reference field="0" count="1">
            <x v="7"/>
          </reference>
        </references>
      </pivotArea>
    </format>
    <format dxfId="41">
      <pivotArea collapsedLevelsAreSubtotals="1" fieldPosition="0">
        <references count="1">
          <reference field="0" count="0"/>
        </references>
      </pivotArea>
    </format>
    <format dxfId="40">
      <pivotArea collapsedLevelsAreSubtotals="1" fieldPosition="0">
        <references count="2">
          <reference field="4294967294" count="1" selected="0">
            <x v="0"/>
          </reference>
          <reference field="0" count="1">
            <x v="0"/>
          </reference>
        </references>
      </pivotArea>
    </format>
    <format dxfId="39">
      <pivotArea collapsedLevelsAreSubtotals="1" fieldPosition="0">
        <references count="2">
          <reference field="4294967294" count="1" selected="0">
            <x v="0"/>
          </reference>
          <reference field="0" count="1">
            <x v="0"/>
          </reference>
        </references>
      </pivotArea>
    </format>
    <format dxfId="38">
      <pivotArea collapsedLevelsAreSubtotals="1" fieldPosition="0">
        <references count="2">
          <reference field="4294967294" count="1" selected="0">
            <x v="0"/>
          </reference>
          <reference field="0" count="1">
            <x v="0"/>
          </reference>
        </references>
      </pivotArea>
    </format>
    <format dxfId="6">
      <pivotArea grandRow="1" outline="0" collapsedLevelsAreSubtotals="1" fieldPosition="0"/>
    </format>
  </formats>
  <chartFormats count="12">
    <chartFormat chart="8" format="1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1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1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1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1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2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10" cacheId="4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7" rowHeaderCaption="Metals">
  <location ref="A58:C62" firstHeaderRow="1" firstDataRow="2" firstDataCol="1"/>
  <pivotFields count="6">
    <pivotField axis="axisRow" showAll="0" defaultSubtotal="0">
      <items count="2">
        <item x="0"/>
        <item x="1"/>
      </items>
    </pivotField>
    <pivotField showAll="0"/>
    <pivotField showAll="0"/>
    <pivotField showAll="0"/>
    <pivotField dataField="1" numFmtId="164" showAll="0" defaultSubtotal="0"/>
    <pivotField dataField="1" numFmtId="9" showAll="0" defaultSubtotal="0"/>
  </pivotFields>
  <rowFields count="1">
    <field x="0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Profit" fld="4" baseField="0" baseItem="0"/>
    <dataField name="Present ROI" fld="5" baseField="0" baseItem="0"/>
  </dataFields>
  <formats count="4">
    <format dxfId="5">
      <pivotArea collapsedLevelsAreSubtotals="1" fieldPosition="0">
        <references count="2">
          <reference field="4294967294" count="1" selected="0">
            <x v="0"/>
          </reference>
          <reference field="0" count="0"/>
        </references>
      </pivotArea>
    </format>
    <format dxfId="4">
      <pivotArea collapsedLevelsAreSubtotals="1" fieldPosition="0">
        <references count="2">
          <reference field="4294967294" count="1" selected="0">
            <x v="1"/>
          </reference>
          <reference field="0" count="0"/>
        </references>
      </pivotArea>
    </format>
    <format dxfId="3">
      <pivotArea collapsedLevelsAreSubtotals="1" fieldPosition="0">
        <references count="2">
          <reference field="4294967294" count="1" selected="0">
            <x v="1"/>
          </reference>
          <reference field="0" count="1">
            <x v="0"/>
          </reference>
        </references>
      </pivotArea>
    </format>
    <format dxfId="2">
      <pivotArea collapsedLevelsAreSubtotals="1" fieldPosition="0">
        <references count="2">
          <reference field="4294967294" count="1" selected="0">
            <x v="1"/>
          </reference>
          <reference field="0" count="1">
            <x v="1"/>
          </reference>
        </references>
      </pivotArea>
    </format>
  </formats>
  <chartFormats count="2"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PivotTable9" cacheId="1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 rowHeaderCaption="Stocks">
  <location ref="A40:C50" firstHeaderRow="1" firstDataRow="2" firstDataCol="1"/>
  <pivotFields count="7">
    <pivotField axis="axisRow" showAll="0" sortType="descending">
      <items count="9">
        <item x="7"/>
        <item x="0"/>
        <item x="5"/>
        <item x="6"/>
        <item x="4"/>
        <item x="1"/>
        <item x="3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" showAll="0"/>
    <pivotField numFmtId="2" showAll="0"/>
    <pivotField numFmtId="2" showAll="0"/>
    <pivotField showAll="0"/>
    <pivotField dataField="1" numFmtId="164" showAll="0"/>
    <pivotField dataField="1" numFmtId="164" showAll="0"/>
  </pivotFields>
  <rowFields count="1">
    <field x="0"/>
  </rowFields>
  <rowItems count="9">
    <i>
      <x v="7"/>
    </i>
    <i>
      <x v="4"/>
    </i>
    <i>
      <x/>
    </i>
    <i>
      <x v="5"/>
    </i>
    <i>
      <x v="1"/>
    </i>
    <i>
      <x v="3"/>
    </i>
    <i>
      <x v="6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Original Profit" fld="5" baseField="0" baseItem="0"/>
    <dataField name="Present value Profit" fld="6" baseField="0" baseItem="0"/>
  </dataFields>
  <formats count="3">
    <format dxfId="52">
      <pivotArea collapsedLevelsAreSubtotals="1" fieldPosition="0">
        <references count="1">
          <reference field="0" count="0"/>
        </references>
      </pivotArea>
    </format>
    <format dxfId="51">
      <pivotArea dataOnly="0" fieldPosition="0">
        <references count="1">
          <reference field="0" count="1">
            <x v="7"/>
          </reference>
        </references>
      </pivotArea>
    </format>
    <format dxfId="50">
      <pivotArea dataOnly="0" fieldPosition="0">
        <references count="1">
          <reference field="0" count="1">
            <x v="7"/>
          </reference>
        </references>
      </pivotArea>
    </format>
  </format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1"/>
          </reference>
          <reference field="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5.xml><?xml version="1.0" encoding="utf-8"?>
<pivotTableDefinition xmlns="http://schemas.openxmlformats.org/spreadsheetml/2006/main" name="PivotTable8" cacheId="0" applyNumberFormats="0" applyBorderFormats="0" applyFontFormats="0" applyPatternFormats="0" applyAlignmentFormats="0" applyWidthHeightFormats="1" dataCaption="Values" grandTotalCaption="Average" updatedVersion="3" minRefreshableVersion="3" showCalcMbrs="0" useAutoFormatting="1" itemPrintTitles="1" createdVersion="3" indent="0" outline="1" outlineData="1" multipleFieldFilters="0" chartFormat="1" rowHeaderCaption="Stocks">
  <location ref="A21:C31" firstHeaderRow="1" firstDataRow="2" firstDataCol="1"/>
  <pivotFields count="11">
    <pivotField axis="axisRow" showAll="0" sortType="descending">
      <items count="9">
        <item x="7"/>
        <item x="0"/>
        <item x="5"/>
        <item x="6"/>
        <item x="4"/>
        <item x="1"/>
        <item x="3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numFmtId="2" showAll="0"/>
    <pivotField numFmtId="2" showAll="0"/>
    <pivotField showAll="0"/>
    <pivotField showAll="0"/>
    <pivotField showAll="0"/>
    <pivotField dataField="1" numFmtId="9" showAll="0"/>
    <pivotField dataField="1" numFmtId="9" showAll="0"/>
  </pivotFields>
  <rowFields count="1">
    <field x="0"/>
  </rowFields>
  <rowItems count="9">
    <i>
      <x v="7"/>
    </i>
    <i>
      <x v="4"/>
    </i>
    <i>
      <x/>
    </i>
    <i>
      <x v="5"/>
    </i>
    <i>
      <x v="1"/>
    </i>
    <i>
      <x v="3"/>
    </i>
    <i>
      <x v="6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 Real ROI" fld="9" subtotal="average" baseField="0" baseItem="0"/>
    <dataField name="Today's ROI" fld="10" subtotal="average" baseField="0" baseItem="0"/>
  </dataFields>
  <formats count="4">
    <format dxfId="56">
      <pivotArea collapsedLevelsAreSubtotals="1" fieldPosition="0">
        <references count="1">
          <reference field="0" count="0"/>
        </references>
      </pivotArea>
    </format>
    <format dxfId="55">
      <pivotArea grandRow="1" outline="0" collapsedLevelsAreSubtotals="1" fieldPosition="0"/>
    </format>
    <format dxfId="54">
      <pivotArea dataOnly="0" fieldPosition="0">
        <references count="1">
          <reference field="0" count="1">
            <x v="7"/>
          </reference>
        </references>
      </pivotArea>
    </format>
    <format dxfId="53">
      <pivotArea dataOnly="0" fieldPosition="0">
        <references count="1">
          <reference field="0" count="1">
            <x v="7"/>
          </reference>
        </references>
      </pivotArea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le1" displayName="Table1" ref="A5:K13" totalsRowShown="0" tableBorderDxfId="33">
  <autoFilter ref="A5:K13"/>
  <tableColumns count="11">
    <tableColumn id="1" name="Stock"/>
    <tableColumn id="2" name="Quantity"/>
    <tableColumn id="3" name="Total Cost price"/>
    <tableColumn id="4" name="Total Selling price"/>
    <tableColumn id="5" name="Average cost price" dataDxfId="32">
      <calculatedColumnFormula>C6/B6</calculatedColumnFormula>
    </tableColumn>
    <tableColumn id="6" name="Average selling price" dataDxfId="31">
      <calculatedColumnFormula>D6/B6</calculatedColumnFormula>
    </tableColumn>
    <tableColumn id="7" name="Present value"/>
    <tableColumn id="8" name="Original Profit/Loss">
      <calculatedColumnFormula>(F6-E6)*B6</calculatedColumnFormula>
    </tableColumn>
    <tableColumn id="9" name="Present value Profit/Loss">
      <calculatedColumnFormula>(G6-E6)*B6</calculatedColumnFormula>
    </tableColumn>
    <tableColumn id="10" name="Real ROI" dataDxfId="30" dataCellStyle="Percent">
      <calculatedColumnFormula>(F6-E6)/E6</calculatedColumnFormula>
    </tableColumn>
    <tableColumn id="11" name="Today's  ROI" dataDxfId="29" dataCellStyle="Percent">
      <calculatedColumnFormula>(G6-E6)/E6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17:B20" totalsRowShown="0" tableBorderDxfId="28">
  <autoFilter ref="A17:B20"/>
  <tableColumns count="2">
    <tableColumn id="1" name="Investments"/>
    <tableColumn id="2" name="Date" dataDxfId="27"/>
  </tableColumns>
  <tableStyleInfo name="TableStyleLight7" showFirstColumn="0" showLastColumn="0" showRowStripes="1" showColumnStripes="0"/>
</table>
</file>

<file path=xl/tables/table3.xml><?xml version="1.0" encoding="utf-8"?>
<table xmlns="http://schemas.openxmlformats.org/spreadsheetml/2006/main" id="4" name="Table4" displayName="Table4" ref="D17:F19" totalsRowShown="0">
  <autoFilter ref="D17:F19"/>
  <tableColumns count="3">
    <tableColumn id="1" name="Time period"/>
    <tableColumn id="2" name="Profit/Loss" dataDxfId="26">
      <calculatedColumnFormula>I13</calculatedColumnFormula>
    </tableColumn>
    <tableColumn id="3" name="ROI" dataDxfId="25">
      <calculatedColumnFormula>K13</calculatedColumnFormula>
    </tableColumn>
  </tableColumns>
  <tableStyleInfo name="TableStyleLight14" showFirstColumn="0" showLastColumn="0" showRowStripes="1" showColumnStripes="0"/>
</table>
</file>

<file path=xl/tables/table4.xml><?xml version="1.0" encoding="utf-8"?>
<table xmlns="http://schemas.openxmlformats.org/spreadsheetml/2006/main" id="5" name="Table5" displayName="Table5" ref="A22:E25" totalsRowShown="0">
  <autoFilter ref="A22:E25"/>
  <tableColumns count="5">
    <tableColumn id="1" name="Column1"/>
    <tableColumn id="2" name="Best performer" dataDxfId="24"/>
    <tableColumn id="3" name="ROI(Best Performer)" dataDxfId="23"/>
    <tableColumn id="4" name="Worst performer"/>
    <tableColumn id="5" name="ROI(Worst Performer)" dataDxfId="22"/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id="6" name="Table6" displayName="Table6" ref="A28:G36" totalsRowShown="0">
  <autoFilter ref="A28:G36"/>
  <tableColumns count="7">
    <tableColumn id="1" name="Stock"/>
    <tableColumn id="2" name="Quantity" dataDxfId="21">
      <calculatedColumnFormula>$C$14/C29</calculatedColumnFormula>
    </tableColumn>
    <tableColumn id="3" name="Cost price" dataDxfId="20"/>
    <tableColumn id="4" name="Selling price then" dataDxfId="19"/>
    <tableColumn id="5" name="Selling price now"/>
    <tableColumn id="6" name="Original Profit/Loss" dataDxfId="18">
      <calculatedColumnFormula>(D29-C29)*B29</calculatedColumnFormula>
    </tableColumn>
    <tableColumn id="7" name="Present value Profit/Loss" dataDxfId="17">
      <calculatedColumnFormula>(E29-C29)*B29</calculatedColumnFormula>
    </tableColumn>
  </tableColumns>
  <tableStyleInfo name="TableStyleLight13" showFirstColumn="0" showLastColumn="0" showRowStripes="1" showColumnStripes="0"/>
</table>
</file>

<file path=xl/tables/table6.xml><?xml version="1.0" encoding="utf-8"?>
<table xmlns="http://schemas.openxmlformats.org/spreadsheetml/2006/main" id="8" name="Table8" displayName="Table8" ref="A41:D43" totalsRowShown="0">
  <autoFilter ref="A41:D43"/>
  <tableColumns count="4">
    <tableColumn id="1" name="Metal"/>
    <tableColumn id="2" name="Quantity(grams)"/>
    <tableColumn id="3" name="Value on 1st stock investment date"/>
    <tableColumn id="4" name="Present value"/>
  </tableColumns>
  <tableStyleInfo name="TableStyleLight14" showFirstColumn="0" showLastColumn="0" showRowStripes="1" showColumnStripes="0"/>
</table>
</file>

<file path=xl/tables/table7.xml><?xml version="1.0" encoding="utf-8"?>
<table xmlns="http://schemas.openxmlformats.org/spreadsheetml/2006/main" id="10" name="Table10" displayName="Table10" ref="A45:F47" totalsRowShown="0">
  <autoFilter ref="A45:F47"/>
  <tableColumns count="6">
    <tableColumn id="1" name="Metals"/>
    <tableColumn id="2" name="Quantity(grams)" dataDxfId="16">
      <calculatedColumnFormula>($C$14/C42)*B42</calculatedColumnFormula>
    </tableColumn>
    <tableColumn id="3" name="Value on 1st stock investment date" dataDxfId="15">
      <calculatedColumnFormula>(B46*C42)/10</calculatedColumnFormula>
    </tableColumn>
    <tableColumn id="4" name="Present value" dataDxfId="14">
      <calculatedColumnFormula>(B46*D42)/10</calculatedColumnFormula>
    </tableColumn>
    <tableColumn id="5" name="Profit/Loss" dataDxfId="13">
      <calculatedColumnFormula>D46-C46</calculatedColumnFormula>
    </tableColumn>
    <tableColumn id="6" name="ROI" dataDxfId="12" dataCellStyle="Percent">
      <calculatedColumnFormula>E46/C46</calculatedColumnFormula>
    </tableColumn>
  </tableColumns>
  <tableStyleInfo name="TableStyleLight8" showFirstColumn="0" showLastColumn="0" showRowStripes="1" showColumnStripes="0"/>
</table>
</file>

<file path=xl/tables/table8.xml><?xml version="1.0" encoding="utf-8"?>
<table xmlns="http://schemas.openxmlformats.org/spreadsheetml/2006/main" id="11" name="Table11" displayName="Table11" ref="A52:D53" totalsRowShown="0">
  <autoFilter ref="A52:D53"/>
  <tableColumns count="4">
    <tableColumn id="1" name="Crypto"/>
    <tableColumn id="2" name="Quantity"/>
    <tableColumn id="3" name="Value on 1st stock investment date" dataDxfId="11"/>
    <tableColumn id="4" name="Present value" dataDxfId="10"/>
  </tableColumns>
  <tableStyleInfo name="TableStyleLight14" showFirstColumn="0" showLastColumn="0" showRowStripes="1" showColumnStripes="0"/>
</table>
</file>

<file path=xl/tables/table9.xml><?xml version="1.0" encoding="utf-8"?>
<table xmlns="http://schemas.openxmlformats.org/spreadsheetml/2006/main" id="12" name="Table12" displayName="Table12" ref="A55:F57" totalsRowShown="0">
  <autoFilter ref="A55:F57"/>
  <tableColumns count="6">
    <tableColumn id="1" name="Column1"/>
    <tableColumn id="2" name="Quantity">
      <calculatedColumnFormula>$C$14/C52</calculatedColumnFormula>
    </tableColumn>
    <tableColumn id="3" name="Value on 1st stock investment date" dataDxfId="9" dataCellStyle="Currency">
      <calculatedColumnFormula>B56*C52</calculatedColumnFormula>
    </tableColumn>
    <tableColumn id="4" name="Present value" dataDxfId="8" dataCellStyle="Currency">
      <calculatedColumnFormula>B56*D52</calculatedColumnFormula>
    </tableColumn>
    <tableColumn id="5" name="Profit/Loss">
      <calculatedColumnFormula>D56-C56</calculatedColumnFormula>
    </tableColumn>
    <tableColumn id="6" name="ROI" dataDxfId="7" dataCellStyle="Percent">
      <calculatedColumnFormula>E56/C56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rinterSettings" Target="../printerSettings/printerSettings2.bin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3"/>
  <sheetViews>
    <sheetView workbookViewId="0">
      <selection activeCell="C9" sqref="C9"/>
    </sheetView>
  </sheetViews>
  <sheetFormatPr defaultRowHeight="14.5"/>
  <cols>
    <col min="1" max="1" width="60.36328125" customWidth="1"/>
  </cols>
  <sheetData>
    <row r="1" spans="1:14" ht="21">
      <c r="A1" s="2" t="s">
        <v>1</v>
      </c>
    </row>
    <row r="3" spans="1:14" ht="74.5" customHeight="1">
      <c r="A3" s="3" t="s">
        <v>3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58"/>
  <sheetViews>
    <sheetView topLeftCell="A49" zoomScaleNormal="100" workbookViewId="0">
      <selection activeCell="G54" sqref="G54"/>
    </sheetView>
  </sheetViews>
  <sheetFormatPr defaultRowHeight="14.5"/>
  <cols>
    <col min="1" max="1" width="21.26953125" bestFit="1" customWidth="1"/>
    <col min="2" max="2" width="17.7265625" customWidth="1"/>
    <col min="3" max="3" width="31.6328125" customWidth="1"/>
    <col min="4" max="4" width="17.26953125" customWidth="1"/>
    <col min="5" max="5" width="19.453125" customWidth="1"/>
    <col min="6" max="6" width="19.7265625" customWidth="1"/>
    <col min="7" max="7" width="23.36328125" customWidth="1"/>
    <col min="8" max="8" width="18.6328125" customWidth="1"/>
    <col min="9" max="9" width="23.36328125" customWidth="1"/>
    <col min="10" max="10" width="12" bestFit="1" customWidth="1"/>
    <col min="11" max="11" width="16.08984375" bestFit="1" customWidth="1"/>
    <col min="12" max="12" width="12.90625" bestFit="1" customWidth="1"/>
  </cols>
  <sheetData>
    <row r="1" spans="1:11" ht="21">
      <c r="A1" s="2" t="s">
        <v>2</v>
      </c>
    </row>
    <row r="3" spans="1:11" ht="21">
      <c r="A3" s="12" t="s">
        <v>4</v>
      </c>
    </row>
    <row r="4" spans="1:11">
      <c r="G4" s="6">
        <v>44601</v>
      </c>
    </row>
    <row r="5" spans="1:11">
      <c r="A5" t="s">
        <v>5</v>
      </c>
      <c r="B5" t="s">
        <v>6</v>
      </c>
      <c r="C5" t="s">
        <v>15</v>
      </c>
      <c r="D5" t="s">
        <v>16</v>
      </c>
      <c r="E5" t="s">
        <v>17</v>
      </c>
      <c r="F5" t="s">
        <v>18</v>
      </c>
      <c r="G5" t="s">
        <v>20</v>
      </c>
      <c r="H5" s="1" t="s">
        <v>21</v>
      </c>
      <c r="I5" s="1" t="s">
        <v>22</v>
      </c>
      <c r="J5" t="s">
        <v>27</v>
      </c>
      <c r="K5" t="s">
        <v>32</v>
      </c>
    </row>
    <row r="6" spans="1:11">
      <c r="A6" t="s">
        <v>7</v>
      </c>
      <c r="B6">
        <v>16</v>
      </c>
      <c r="C6">
        <v>2110</v>
      </c>
      <c r="D6">
        <v>2417.25</v>
      </c>
      <c r="E6" s="7">
        <f t="shared" ref="E6:E13" si="0">C6/B6</f>
        <v>131.875</v>
      </c>
      <c r="F6" s="7">
        <f t="shared" ref="F6:F13" si="1">D6/B6</f>
        <v>151.078125</v>
      </c>
      <c r="G6">
        <v>143</v>
      </c>
      <c r="H6">
        <f t="shared" ref="H6:H13" si="2">(F6-E6)*B6</f>
        <v>307.25</v>
      </c>
      <c r="I6">
        <f t="shared" ref="I6:I13" si="3">(G6-E6)*B6</f>
        <v>178</v>
      </c>
      <c r="J6" s="9">
        <f>(F6-E6)/E6</f>
        <v>0.14561611374407582</v>
      </c>
      <c r="K6" s="9">
        <f>(G6-E6)/E6</f>
        <v>8.4360189573459712E-2</v>
      </c>
    </row>
    <row r="7" spans="1:11">
      <c r="A7" t="s">
        <v>8</v>
      </c>
      <c r="B7">
        <v>160</v>
      </c>
      <c r="C7">
        <v>16286</v>
      </c>
      <c r="D7">
        <v>18795</v>
      </c>
      <c r="E7" s="7">
        <f t="shared" si="0"/>
        <v>101.78749999999999</v>
      </c>
      <c r="F7" s="7">
        <f t="shared" si="1"/>
        <v>117.46875</v>
      </c>
      <c r="G7">
        <v>126</v>
      </c>
      <c r="H7">
        <f t="shared" si="2"/>
        <v>2509.0000000000009</v>
      </c>
      <c r="I7">
        <f t="shared" si="3"/>
        <v>3874.0000000000009</v>
      </c>
      <c r="J7" s="9">
        <f t="shared" ref="J7:J13" si="4">(F7-E7)/E7</f>
        <v>0.15405870072454875</v>
      </c>
      <c r="K7" s="9">
        <f t="shared" ref="K7:K13" si="5">(G7-E7)/E7</f>
        <v>0.23787301977158301</v>
      </c>
    </row>
    <row r="8" spans="1:11">
      <c r="A8" s="5" t="s">
        <v>9</v>
      </c>
      <c r="B8">
        <v>130</v>
      </c>
      <c r="C8">
        <v>13162.8</v>
      </c>
      <c r="D8">
        <v>16848.25</v>
      </c>
      <c r="E8" s="7">
        <f t="shared" si="0"/>
        <v>101.25230769230768</v>
      </c>
      <c r="F8" s="7">
        <f t="shared" si="1"/>
        <v>129.60192307692307</v>
      </c>
      <c r="G8">
        <v>238</v>
      </c>
      <c r="H8">
        <f t="shared" si="2"/>
        <v>3685.4500000000007</v>
      </c>
      <c r="I8">
        <f t="shared" si="3"/>
        <v>17777.2</v>
      </c>
      <c r="J8" s="9">
        <f t="shared" si="4"/>
        <v>0.27998981979518045</v>
      </c>
      <c r="K8" s="9">
        <f t="shared" si="5"/>
        <v>1.3505637098489685</v>
      </c>
    </row>
    <row r="9" spans="1:11">
      <c r="A9" t="s">
        <v>10</v>
      </c>
      <c r="B9">
        <v>80</v>
      </c>
      <c r="C9">
        <v>24215.25</v>
      </c>
      <c r="D9">
        <v>26515</v>
      </c>
      <c r="E9" s="7">
        <f t="shared" si="0"/>
        <v>302.69062500000001</v>
      </c>
      <c r="F9" s="7">
        <f t="shared" si="1"/>
        <v>331.4375</v>
      </c>
      <c r="G9">
        <v>500.7</v>
      </c>
      <c r="H9">
        <f t="shared" si="2"/>
        <v>2299.7499999999991</v>
      </c>
      <c r="I9">
        <f t="shared" si="3"/>
        <v>15840.749999999998</v>
      </c>
      <c r="J9" s="9">
        <f t="shared" si="4"/>
        <v>9.4971144216970671E-2</v>
      </c>
      <c r="K9" s="9">
        <f t="shared" si="5"/>
        <v>0.65416421469941455</v>
      </c>
    </row>
    <row r="10" spans="1:11">
      <c r="A10" t="s">
        <v>11</v>
      </c>
      <c r="B10">
        <v>50</v>
      </c>
      <c r="C10">
        <v>3980.5</v>
      </c>
      <c r="D10">
        <v>4700</v>
      </c>
      <c r="E10" s="7">
        <f t="shared" si="0"/>
        <v>79.61</v>
      </c>
      <c r="F10" s="7">
        <f t="shared" si="1"/>
        <v>94</v>
      </c>
      <c r="G10">
        <v>103.65</v>
      </c>
      <c r="H10">
        <f t="shared" si="2"/>
        <v>719.5</v>
      </c>
      <c r="I10">
        <f t="shared" si="3"/>
        <v>1202.0000000000002</v>
      </c>
      <c r="J10" s="9">
        <f t="shared" si="4"/>
        <v>0.18075618640874264</v>
      </c>
      <c r="K10" s="9">
        <f t="shared" si="5"/>
        <v>0.3019721140560232</v>
      </c>
    </row>
    <row r="11" spans="1:11">
      <c r="A11" t="s">
        <v>12</v>
      </c>
      <c r="B11">
        <v>40</v>
      </c>
      <c r="C11">
        <v>23014.5</v>
      </c>
      <c r="D11">
        <v>25023.5</v>
      </c>
      <c r="E11" s="7">
        <f t="shared" si="0"/>
        <v>575.36249999999995</v>
      </c>
      <c r="F11" s="7">
        <f t="shared" si="1"/>
        <v>625.58749999999998</v>
      </c>
      <c r="G11">
        <v>803.1</v>
      </c>
      <c r="H11">
        <f t="shared" si="2"/>
        <v>2009.0000000000009</v>
      </c>
      <c r="I11">
        <f t="shared" si="3"/>
        <v>9109.5000000000036</v>
      </c>
      <c r="J11" s="9">
        <f t="shared" si="4"/>
        <v>8.7292793673553679E-2</v>
      </c>
      <c r="K11" s="9">
        <f t="shared" si="5"/>
        <v>0.39581568141823648</v>
      </c>
    </row>
    <row r="12" spans="1:11">
      <c r="A12" t="s">
        <v>13</v>
      </c>
      <c r="B12">
        <v>125</v>
      </c>
      <c r="C12">
        <v>23441.25</v>
      </c>
      <c r="D12">
        <v>26800</v>
      </c>
      <c r="E12" s="7">
        <f t="shared" si="0"/>
        <v>187.53</v>
      </c>
      <c r="F12" s="7">
        <f t="shared" si="1"/>
        <v>214.4</v>
      </c>
      <c r="G12">
        <v>224.25</v>
      </c>
      <c r="H12">
        <f t="shared" si="2"/>
        <v>3358.7500000000005</v>
      </c>
      <c r="I12">
        <f t="shared" si="3"/>
        <v>4590</v>
      </c>
      <c r="J12" s="9">
        <f t="shared" si="4"/>
        <v>0.14328374126806381</v>
      </c>
      <c r="K12" s="9">
        <f t="shared" si="5"/>
        <v>0.19580867061270196</v>
      </c>
    </row>
    <row r="13" spans="1:11">
      <c r="A13" s="28" t="s">
        <v>14</v>
      </c>
      <c r="B13" s="28">
        <v>40</v>
      </c>
      <c r="C13" s="28">
        <v>935.05</v>
      </c>
      <c r="D13" s="28">
        <v>1082</v>
      </c>
      <c r="E13" s="29">
        <f t="shared" si="0"/>
        <v>23.376249999999999</v>
      </c>
      <c r="F13" s="29">
        <f t="shared" si="1"/>
        <v>27.05</v>
      </c>
      <c r="G13" s="28">
        <v>24.8</v>
      </c>
      <c r="H13" s="28">
        <f t="shared" si="2"/>
        <v>146.95000000000007</v>
      </c>
      <c r="I13" s="28">
        <f t="shared" si="3"/>
        <v>56.950000000000074</v>
      </c>
      <c r="J13" s="30">
        <f t="shared" si="4"/>
        <v>0.15715737126356888</v>
      </c>
      <c r="K13" s="30">
        <f t="shared" si="5"/>
        <v>6.0905833912625072E-2</v>
      </c>
    </row>
    <row r="14" spans="1:11">
      <c r="A14" t="s">
        <v>19</v>
      </c>
      <c r="B14">
        <f>SUM(B6:B13)</f>
        <v>641</v>
      </c>
      <c r="C14" s="8">
        <f>SUM(C6:C13)</f>
        <v>107145.35</v>
      </c>
      <c r="D14" s="8">
        <f>SUM(D6:D13)</f>
        <v>122181</v>
      </c>
      <c r="H14" s="8">
        <f>SUM(H6:H13)</f>
        <v>15035.650000000001</v>
      </c>
      <c r="I14" s="8">
        <f>SUM(I6:I13)</f>
        <v>52628.399999999994</v>
      </c>
      <c r="J14" s="9">
        <f>H14/C14</f>
        <v>0.1403294683343701</v>
      </c>
      <c r="K14" s="9">
        <f>I14/C14</f>
        <v>0.49118697171645798</v>
      </c>
    </row>
    <row r="16" spans="1:11">
      <c r="A16" t="s">
        <v>0</v>
      </c>
    </row>
    <row r="17" spans="1:8">
      <c r="A17" s="28" t="s">
        <v>56</v>
      </c>
      <c r="B17" s="28" t="s">
        <v>24</v>
      </c>
      <c r="D17" t="s">
        <v>28</v>
      </c>
      <c r="E17" t="s">
        <v>33</v>
      </c>
      <c r="F17" t="s">
        <v>31</v>
      </c>
    </row>
    <row r="18" spans="1:8">
      <c r="A18" s="28" t="s">
        <v>23</v>
      </c>
      <c r="B18" s="31">
        <v>44249</v>
      </c>
      <c r="D18" t="s">
        <v>29</v>
      </c>
      <c r="E18" s="8">
        <f>H14</f>
        <v>15035.650000000001</v>
      </c>
      <c r="F18" s="10">
        <f>J14</f>
        <v>0.1403294683343701</v>
      </c>
    </row>
    <row r="19" spans="1:8">
      <c r="A19" s="28" t="s">
        <v>25</v>
      </c>
      <c r="B19" s="31">
        <v>44461</v>
      </c>
      <c r="D19" t="s">
        <v>30</v>
      </c>
      <c r="E19" s="8">
        <f>I14</f>
        <v>52628.399999999994</v>
      </c>
      <c r="F19" s="10">
        <f>K14</f>
        <v>0.49118697171645798</v>
      </c>
    </row>
    <row r="20" spans="1:8">
      <c r="A20" s="28" t="s">
        <v>26</v>
      </c>
      <c r="B20" s="31">
        <v>44601</v>
      </c>
    </row>
    <row r="22" spans="1:8">
      <c r="A22" t="s">
        <v>55</v>
      </c>
      <c r="B22" t="s">
        <v>34</v>
      </c>
      <c r="C22" t="s">
        <v>59</v>
      </c>
      <c r="D22" t="s">
        <v>35</v>
      </c>
      <c r="E22" t="s">
        <v>58</v>
      </c>
    </row>
    <row r="23" spans="1:8">
      <c r="A23" t="s">
        <v>36</v>
      </c>
      <c r="B23" s="5" t="s">
        <v>9</v>
      </c>
      <c r="C23" s="10">
        <v>0.28000000000000003</v>
      </c>
      <c r="D23" t="s">
        <v>10</v>
      </c>
      <c r="E23" s="10">
        <v>0.09</v>
      </c>
    </row>
    <row r="24" spans="1:8">
      <c r="B24" s="5"/>
      <c r="C24" s="10"/>
      <c r="D24" t="s">
        <v>12</v>
      </c>
      <c r="E24" s="10">
        <v>0.09</v>
      </c>
    </row>
    <row r="25" spans="1:8">
      <c r="A25" t="s">
        <v>37</v>
      </c>
      <c r="B25" s="5" t="s">
        <v>9</v>
      </c>
      <c r="C25" s="10">
        <v>1.35</v>
      </c>
      <c r="D25" t="s">
        <v>14</v>
      </c>
      <c r="E25" s="10">
        <v>0.06</v>
      </c>
    </row>
    <row r="27" spans="1:8">
      <c r="A27" s="16" t="s">
        <v>57</v>
      </c>
      <c r="B27" s="4"/>
      <c r="C27" s="4"/>
    </row>
    <row r="28" spans="1:8">
      <c r="A28" t="s">
        <v>5</v>
      </c>
      <c r="B28" t="s">
        <v>6</v>
      </c>
      <c r="C28" t="s">
        <v>38</v>
      </c>
      <c r="D28" t="s">
        <v>39</v>
      </c>
      <c r="E28" t="s">
        <v>40</v>
      </c>
      <c r="F28" s="1" t="s">
        <v>21</v>
      </c>
      <c r="G28" s="1" t="s">
        <v>22</v>
      </c>
    </row>
    <row r="29" spans="1:8">
      <c r="A29" t="s">
        <v>7</v>
      </c>
      <c r="B29" s="11">
        <f t="shared" ref="B29:B30" si="6">$C$14/C29</f>
        <v>812.47658767772521</v>
      </c>
      <c r="C29" s="7">
        <v>131.875</v>
      </c>
      <c r="D29" s="7">
        <v>151.078125</v>
      </c>
      <c r="E29">
        <v>143</v>
      </c>
      <c r="F29" s="8">
        <f t="shared" ref="F29:F36" si="7">(D29-C29)*B29</f>
        <v>15602.089472748818</v>
      </c>
      <c r="G29" s="8">
        <f t="shared" ref="G29:G36" si="8">(E29-C29)*B29</f>
        <v>9038.8020379146928</v>
      </c>
    </row>
    <row r="30" spans="1:8">
      <c r="A30" t="s">
        <v>8</v>
      </c>
      <c r="B30" s="11">
        <f t="shared" si="6"/>
        <v>1052.6376028490729</v>
      </c>
      <c r="C30" s="7">
        <v>101.78749999999999</v>
      </c>
      <c r="D30" s="7">
        <v>117.46875</v>
      </c>
      <c r="E30">
        <v>126</v>
      </c>
      <c r="F30" s="8">
        <f t="shared" si="7"/>
        <v>16506.673409677031</v>
      </c>
      <c r="G30" s="8">
        <f t="shared" si="8"/>
        <v>25486.987958983183</v>
      </c>
    </row>
    <row r="31" spans="1:8">
      <c r="A31" t="s">
        <v>9</v>
      </c>
      <c r="B31" s="11">
        <f>$C$14/C31</f>
        <v>1058.2256790123458</v>
      </c>
      <c r="C31" s="7">
        <v>101.25</v>
      </c>
      <c r="D31" s="7">
        <v>129.60192307692307</v>
      </c>
      <c r="E31">
        <v>238</v>
      </c>
      <c r="F31" s="13">
        <f t="shared" si="7"/>
        <v>30002.733049382714</v>
      </c>
      <c r="G31" s="13">
        <f t="shared" si="8"/>
        <v>144712.36160493828</v>
      </c>
      <c r="H31" s="8"/>
    </row>
    <row r="32" spans="1:8">
      <c r="A32" t="s">
        <v>10</v>
      </c>
      <c r="B32" s="11">
        <f t="shared" ref="B32:B36" si="9">$C$14/C32</f>
        <v>353.97644046623515</v>
      </c>
      <c r="C32" s="7">
        <v>302.69062500000001</v>
      </c>
      <c r="D32" s="7">
        <v>331.4375</v>
      </c>
      <c r="E32">
        <v>500.7</v>
      </c>
      <c r="F32" s="14">
        <f t="shared" si="7"/>
        <v>10175.716487027799</v>
      </c>
      <c r="G32" s="8">
        <f t="shared" si="8"/>
        <v>70090.653741443923</v>
      </c>
    </row>
    <row r="33" spans="1:7">
      <c r="A33" t="s">
        <v>11</v>
      </c>
      <c r="B33" s="11">
        <f t="shared" si="9"/>
        <v>1345.8780303981912</v>
      </c>
      <c r="C33" s="7">
        <v>79.61</v>
      </c>
      <c r="D33" s="7">
        <v>94</v>
      </c>
      <c r="E33">
        <v>103.65</v>
      </c>
      <c r="F33" s="8">
        <f t="shared" si="7"/>
        <v>19367.184857429973</v>
      </c>
      <c r="G33" s="8">
        <f t="shared" si="8"/>
        <v>32354.907850772524</v>
      </c>
    </row>
    <row r="34" spans="1:7">
      <c r="A34" t="s">
        <v>12</v>
      </c>
      <c r="B34" s="11">
        <f t="shared" si="9"/>
        <v>186.2223380912034</v>
      </c>
      <c r="C34" s="7">
        <v>575.36249999999995</v>
      </c>
      <c r="D34" s="7">
        <v>625.58749999999998</v>
      </c>
      <c r="E34">
        <v>803.1</v>
      </c>
      <c r="F34" s="14">
        <f t="shared" si="7"/>
        <v>9353.0169306306943</v>
      </c>
      <c r="G34" s="15">
        <f t="shared" si="8"/>
        <v>42409.809721045443</v>
      </c>
    </row>
    <row r="35" spans="1:7">
      <c r="A35" t="s">
        <v>13</v>
      </c>
      <c r="B35" s="11">
        <f t="shared" si="9"/>
        <v>571.35045059457161</v>
      </c>
      <c r="C35" s="7">
        <v>187.53</v>
      </c>
      <c r="D35" s="7">
        <v>214.4</v>
      </c>
      <c r="E35">
        <v>224.25</v>
      </c>
      <c r="F35" s="8">
        <f t="shared" si="7"/>
        <v>15352.186607476142</v>
      </c>
      <c r="G35" s="8">
        <f t="shared" si="8"/>
        <v>20979.988545832668</v>
      </c>
    </row>
    <row r="36" spans="1:7">
      <c r="A36" t="s">
        <v>14</v>
      </c>
      <c r="B36" s="11">
        <f t="shared" si="9"/>
        <v>4583.5131811133097</v>
      </c>
      <c r="C36" s="7">
        <v>23.376249999999999</v>
      </c>
      <c r="D36" s="7">
        <v>27.05</v>
      </c>
      <c r="E36">
        <v>24.8</v>
      </c>
      <c r="F36" s="8">
        <f t="shared" si="7"/>
        <v>16838.68154911503</v>
      </c>
      <c r="G36" s="14">
        <f t="shared" si="8"/>
        <v>6525.7768916100831</v>
      </c>
    </row>
    <row r="38" spans="1:7">
      <c r="E38" s="17"/>
    </row>
    <row r="39" spans="1:7" ht="21">
      <c r="A39" s="12" t="s">
        <v>47</v>
      </c>
    </row>
    <row r="40" spans="1:7">
      <c r="A40" s="4" t="s">
        <v>45</v>
      </c>
    </row>
    <row r="41" spans="1:7">
      <c r="A41" t="s">
        <v>46</v>
      </c>
      <c r="B41" t="s">
        <v>48</v>
      </c>
      <c r="C41" s="1" t="s">
        <v>44</v>
      </c>
      <c r="D41" t="s">
        <v>20</v>
      </c>
    </row>
    <row r="42" spans="1:7">
      <c r="A42" t="s">
        <v>42</v>
      </c>
      <c r="B42">
        <v>10</v>
      </c>
      <c r="C42" s="18">
        <v>48040</v>
      </c>
      <c r="D42" s="18">
        <v>50170</v>
      </c>
    </row>
    <row r="43" spans="1:7">
      <c r="A43" t="s">
        <v>43</v>
      </c>
      <c r="B43">
        <v>10</v>
      </c>
      <c r="C43">
        <v>640</v>
      </c>
      <c r="D43">
        <v>668</v>
      </c>
    </row>
    <row r="45" spans="1:7">
      <c r="A45" s="4" t="s">
        <v>41</v>
      </c>
      <c r="B45" t="s">
        <v>48</v>
      </c>
      <c r="C45" s="1" t="s">
        <v>44</v>
      </c>
      <c r="D45" t="s">
        <v>20</v>
      </c>
      <c r="E45" t="s">
        <v>33</v>
      </c>
      <c r="F45" t="s">
        <v>31</v>
      </c>
    </row>
    <row r="46" spans="1:7">
      <c r="A46" t="s">
        <v>42</v>
      </c>
      <c r="B46" s="7">
        <f>($C$14/C42)*B42</f>
        <v>22.303361781848459</v>
      </c>
      <c r="C46" s="8">
        <f>(B46*C42)/10</f>
        <v>107145.35</v>
      </c>
      <c r="D46" s="8">
        <f>(B46*D42)/10</f>
        <v>111895.96605953372</v>
      </c>
      <c r="E46" s="8">
        <f>D46-C46</f>
        <v>4750.6160595337133</v>
      </c>
      <c r="F46" s="9">
        <f>E46/C46</f>
        <v>4.4338051623646881E-2</v>
      </c>
    </row>
    <row r="47" spans="1:7">
      <c r="A47" t="s">
        <v>43</v>
      </c>
      <c r="B47" s="7">
        <f>($C$14/C43)*B43</f>
        <v>1674.1460937500001</v>
      </c>
      <c r="C47" s="8">
        <f>(B47*C43)/10</f>
        <v>107145.35</v>
      </c>
      <c r="D47" s="8">
        <f>(B47*D43)/10</f>
        <v>111832.9590625</v>
      </c>
      <c r="E47" s="8">
        <f>D47-C47</f>
        <v>4687.6090624999924</v>
      </c>
      <c r="F47" s="9">
        <f>E47/C47</f>
        <v>4.3749999999999928E-2</v>
      </c>
    </row>
    <row r="49" spans="1:6" ht="21">
      <c r="A49" s="12" t="s">
        <v>49</v>
      </c>
    </row>
    <row r="50" spans="1:6" ht="14" customHeight="1"/>
    <row r="51" spans="1:6">
      <c r="A51" s="4" t="s">
        <v>45</v>
      </c>
    </row>
    <row r="52" spans="1:6">
      <c r="A52" t="s">
        <v>51</v>
      </c>
      <c r="B52" t="s">
        <v>6</v>
      </c>
      <c r="C52" s="1" t="s">
        <v>44</v>
      </c>
      <c r="D52" t="s">
        <v>20</v>
      </c>
    </row>
    <row r="53" spans="1:6">
      <c r="A53" t="s">
        <v>52</v>
      </c>
      <c r="B53">
        <v>1</v>
      </c>
      <c r="C53" s="21">
        <v>3.88</v>
      </c>
      <c r="D53" s="21">
        <v>11.9</v>
      </c>
    </row>
    <row r="55" spans="1:6">
      <c r="A55" t="s">
        <v>55</v>
      </c>
      <c r="B55" t="s">
        <v>6</v>
      </c>
      <c r="C55" s="1" t="s">
        <v>44</v>
      </c>
      <c r="D55" t="s">
        <v>20</v>
      </c>
      <c r="E55" t="s">
        <v>33</v>
      </c>
      <c r="F55" t="s">
        <v>31</v>
      </c>
    </row>
    <row r="56" spans="1:6">
      <c r="A56" t="s">
        <v>50</v>
      </c>
      <c r="B56">
        <v>1</v>
      </c>
      <c r="C56" s="20">
        <v>3922269.34</v>
      </c>
      <c r="D56" s="20">
        <v>3322207.02</v>
      </c>
      <c r="E56" s="23">
        <f>D56-C56</f>
        <v>-600062.31999999983</v>
      </c>
      <c r="F56" s="9">
        <f>E56/C56</f>
        <v>-0.1529885553448504</v>
      </c>
    </row>
    <row r="57" spans="1:6">
      <c r="A57" t="s">
        <v>52</v>
      </c>
      <c r="B57" s="24">
        <f>$C$14/C53</f>
        <v>27614.780927835054</v>
      </c>
      <c r="C57" s="20">
        <f>B57*C53</f>
        <v>107145.35</v>
      </c>
      <c r="D57" s="20">
        <f>B57*D53</f>
        <v>328615.89304123714</v>
      </c>
      <c r="E57" s="25">
        <f>D57-C57</f>
        <v>221470.54304123714</v>
      </c>
      <c r="F57" s="9">
        <f>E57/C57</f>
        <v>2.0670103092783507</v>
      </c>
    </row>
    <row r="58" spans="1:6">
      <c r="B58" s="8"/>
    </row>
  </sheetData>
  <conditionalFormatting sqref="G6">
    <cfRule type="expression" dxfId="37" priority="7">
      <formula>$G$6&gt;$F$6</formula>
    </cfRule>
    <cfRule type="expression" dxfId="36" priority="8">
      <formula>$G$6&lt;$F$6</formula>
    </cfRule>
  </conditionalFormatting>
  <conditionalFormatting sqref="G7:G13">
    <cfRule type="expression" dxfId="35" priority="5">
      <formula>G7&gt;F7</formula>
    </cfRule>
    <cfRule type="expression" dxfId="34" priority="6">
      <formula>G7&lt;F7</formula>
    </cfRule>
  </conditionalFormatting>
  <pageMargins left="0.7" right="0.7" top="0.75" bottom="0.75" header="0.3" footer="0.3"/>
  <pageSetup orientation="portrait" r:id="rId1"/>
  <tableParts count="9"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2:G101"/>
  <sheetViews>
    <sheetView tabSelected="1" topLeftCell="A108" workbookViewId="0">
      <selection activeCell="B110" sqref="B110"/>
    </sheetView>
  </sheetViews>
  <sheetFormatPr defaultRowHeight="14.5"/>
  <cols>
    <col min="1" max="1" width="12.36328125" customWidth="1"/>
    <col min="2" max="2" width="16.453125" customWidth="1"/>
    <col min="3" max="3" width="17.54296875" bestFit="1" customWidth="1"/>
    <col min="4" max="4" width="11.6328125" customWidth="1"/>
    <col min="5" max="5" width="20.6328125" customWidth="1"/>
    <col min="6" max="6" width="17.36328125" customWidth="1"/>
    <col min="7" max="7" width="20.6328125" customWidth="1"/>
    <col min="8" max="8" width="5.81640625" customWidth="1"/>
    <col min="9" max="9" width="7.81640625" customWidth="1"/>
    <col min="10" max="10" width="28.36328125" bestFit="1" customWidth="1"/>
    <col min="11" max="11" width="8.81640625" bestFit="1" customWidth="1"/>
    <col min="12" max="12" width="4.81640625" customWidth="1"/>
    <col min="13" max="13" width="4.26953125" customWidth="1"/>
    <col min="14" max="14" width="4.81640625" customWidth="1"/>
    <col min="15" max="15" width="5.81640625" customWidth="1"/>
    <col min="16" max="16" width="4.81640625" customWidth="1"/>
    <col min="17" max="17" width="7.81640625" customWidth="1"/>
    <col min="18" max="18" width="28.1796875" bestFit="1" customWidth="1"/>
    <col min="19" max="19" width="33.1796875" bestFit="1" customWidth="1"/>
  </cols>
  <sheetData>
    <row r="2" spans="1:7">
      <c r="A2" t="s">
        <v>73</v>
      </c>
    </row>
    <row r="3" spans="1:7">
      <c r="B3" s="26" t="s">
        <v>54</v>
      </c>
    </row>
    <row r="4" spans="1:7">
      <c r="A4" s="26" t="s">
        <v>4</v>
      </c>
      <c r="B4" t="s">
        <v>63</v>
      </c>
      <c r="C4" t="s">
        <v>64</v>
      </c>
    </row>
    <row r="5" spans="1:7">
      <c r="A5" s="32" t="s">
        <v>9</v>
      </c>
      <c r="B5" s="36">
        <v>3685.4500000000007</v>
      </c>
      <c r="C5" s="25">
        <v>17777.2</v>
      </c>
      <c r="F5" s="10"/>
      <c r="G5" s="10"/>
    </row>
    <row r="6" spans="1:7">
      <c r="A6" s="27" t="s">
        <v>10</v>
      </c>
      <c r="B6" s="22">
        <v>2299.7499999999991</v>
      </c>
      <c r="C6" s="22">
        <v>15840.749999999998</v>
      </c>
      <c r="F6" s="10"/>
      <c r="G6" s="10"/>
    </row>
    <row r="7" spans="1:7">
      <c r="A7" s="27" t="s">
        <v>8</v>
      </c>
      <c r="B7" s="22">
        <v>2509.0000000000009</v>
      </c>
      <c r="C7" s="22">
        <v>3874.0000000000009</v>
      </c>
      <c r="F7" s="10"/>
      <c r="G7" s="10"/>
    </row>
    <row r="8" spans="1:7">
      <c r="A8" s="27" t="s">
        <v>11</v>
      </c>
      <c r="B8" s="22">
        <v>719.5</v>
      </c>
      <c r="C8" s="22">
        <v>1202.0000000000002</v>
      </c>
      <c r="F8" s="10"/>
      <c r="G8" s="10"/>
    </row>
    <row r="9" spans="1:7">
      <c r="A9" s="27" t="s">
        <v>13</v>
      </c>
      <c r="B9" s="22">
        <v>3358.7500000000005</v>
      </c>
      <c r="C9" s="22">
        <v>4590</v>
      </c>
      <c r="F9" s="10"/>
      <c r="G9" s="10"/>
    </row>
    <row r="10" spans="1:7">
      <c r="A10" s="27" t="s">
        <v>12</v>
      </c>
      <c r="B10" s="22">
        <v>2009.0000000000009</v>
      </c>
      <c r="C10" s="22">
        <v>9109.5000000000036</v>
      </c>
      <c r="F10" s="10"/>
      <c r="G10" s="10"/>
    </row>
    <row r="11" spans="1:7">
      <c r="A11" s="27" t="s">
        <v>7</v>
      </c>
      <c r="B11" s="22">
        <v>307.25</v>
      </c>
      <c r="C11" s="22">
        <v>178</v>
      </c>
      <c r="F11" s="10"/>
      <c r="G11" s="10"/>
    </row>
    <row r="12" spans="1:7">
      <c r="A12" s="34" t="s">
        <v>14</v>
      </c>
      <c r="B12" s="35">
        <v>146.95000000000007</v>
      </c>
      <c r="C12" s="35">
        <v>56.950000000000074</v>
      </c>
      <c r="F12" s="10"/>
      <c r="G12" s="10"/>
    </row>
    <row r="13" spans="1:7">
      <c r="A13" s="27" t="s">
        <v>53</v>
      </c>
      <c r="B13" s="22">
        <v>15035.650000000001</v>
      </c>
      <c r="C13" s="22">
        <v>52628.399999999994</v>
      </c>
      <c r="F13" s="10"/>
      <c r="G13" s="10"/>
    </row>
    <row r="20" spans="1:3">
      <c r="A20" t="s">
        <v>74</v>
      </c>
    </row>
    <row r="21" spans="1:3">
      <c r="B21" s="26" t="s">
        <v>54</v>
      </c>
    </row>
    <row r="22" spans="1:3">
      <c r="A22" s="26" t="s">
        <v>4</v>
      </c>
      <c r="B22" t="s">
        <v>60</v>
      </c>
      <c r="C22" t="s">
        <v>61</v>
      </c>
    </row>
    <row r="23" spans="1:3">
      <c r="A23" s="32" t="s">
        <v>9</v>
      </c>
      <c r="B23" s="33">
        <v>0.27998981979518045</v>
      </c>
      <c r="C23" s="33">
        <v>1.3505637098489685</v>
      </c>
    </row>
    <row r="24" spans="1:3">
      <c r="A24" s="27" t="s">
        <v>11</v>
      </c>
      <c r="B24" s="10">
        <v>0.18075618640874264</v>
      </c>
      <c r="C24" s="10">
        <v>0.3019721140560232</v>
      </c>
    </row>
    <row r="25" spans="1:3">
      <c r="A25" s="27" t="s">
        <v>14</v>
      </c>
      <c r="B25" s="10">
        <v>0.15715737126356888</v>
      </c>
      <c r="C25" s="10">
        <v>6.0905833912625072E-2</v>
      </c>
    </row>
    <row r="26" spans="1:3">
      <c r="A26" s="27" t="s">
        <v>8</v>
      </c>
      <c r="B26" s="10">
        <v>0.15405870072454875</v>
      </c>
      <c r="C26" s="10">
        <v>0.23787301977158301</v>
      </c>
    </row>
    <row r="27" spans="1:3">
      <c r="A27" s="27" t="s">
        <v>7</v>
      </c>
      <c r="B27" s="10">
        <v>0.14561611374407582</v>
      </c>
      <c r="C27" s="10">
        <v>8.4360189573459712E-2</v>
      </c>
    </row>
    <row r="28" spans="1:3">
      <c r="A28" s="27" t="s">
        <v>13</v>
      </c>
      <c r="B28" s="10">
        <v>0.14328374126806381</v>
      </c>
      <c r="C28" s="10">
        <v>0.19580867061270196</v>
      </c>
    </row>
    <row r="29" spans="1:3">
      <c r="A29" s="27" t="s">
        <v>10</v>
      </c>
      <c r="B29" s="10">
        <v>9.4971144216970671E-2</v>
      </c>
      <c r="C29" s="10">
        <v>0.65416421469941455</v>
      </c>
    </row>
    <row r="30" spans="1:3">
      <c r="A30" s="27" t="s">
        <v>12</v>
      </c>
      <c r="B30" s="10">
        <v>8.7292793673553679E-2</v>
      </c>
      <c r="C30" s="10">
        <v>0.39581568141823648</v>
      </c>
    </row>
    <row r="31" spans="1:3" hidden="1">
      <c r="A31" s="27" t="s">
        <v>62</v>
      </c>
      <c r="B31" s="10">
        <v>0.15539073388683808</v>
      </c>
      <c r="C31" s="10">
        <v>0.41018292923662658</v>
      </c>
    </row>
    <row r="39" spans="1:3">
      <c r="A39" s="41" t="s">
        <v>76</v>
      </c>
      <c r="B39" s="20"/>
      <c r="C39" s="20"/>
    </row>
    <row r="40" spans="1:3">
      <c r="B40" s="26" t="s">
        <v>54</v>
      </c>
    </row>
    <row r="41" spans="1:3">
      <c r="A41" s="26" t="s">
        <v>4</v>
      </c>
      <c r="B41" t="s">
        <v>63</v>
      </c>
      <c r="C41" t="s">
        <v>64</v>
      </c>
    </row>
    <row r="42" spans="1:3">
      <c r="A42" s="32" t="s">
        <v>9</v>
      </c>
      <c r="B42" s="25">
        <v>30002.733049382714</v>
      </c>
      <c r="C42" s="25">
        <v>144712.36160493828</v>
      </c>
    </row>
    <row r="43" spans="1:3">
      <c r="A43" s="27" t="s">
        <v>11</v>
      </c>
      <c r="B43" s="22">
        <v>19367.184857429973</v>
      </c>
      <c r="C43" s="22">
        <v>32354.907850772524</v>
      </c>
    </row>
    <row r="44" spans="1:3">
      <c r="A44" s="27" t="s">
        <v>14</v>
      </c>
      <c r="B44" s="22">
        <v>16838.68154911503</v>
      </c>
      <c r="C44" s="22">
        <v>6525.7768916100831</v>
      </c>
    </row>
    <row r="45" spans="1:3">
      <c r="A45" s="27" t="s">
        <v>8</v>
      </c>
      <c r="B45" s="22">
        <v>16506.673409677031</v>
      </c>
      <c r="C45" s="22">
        <v>25486.987958983183</v>
      </c>
    </row>
    <row r="46" spans="1:3">
      <c r="A46" s="27" t="s">
        <v>7</v>
      </c>
      <c r="B46" s="22">
        <v>15602.089472748818</v>
      </c>
      <c r="C46" s="22">
        <v>9038.8020379146928</v>
      </c>
    </row>
    <row r="47" spans="1:3">
      <c r="A47" s="27" t="s">
        <v>13</v>
      </c>
      <c r="B47" s="22">
        <v>15352.186607476142</v>
      </c>
      <c r="C47" s="22">
        <v>20979.988545832668</v>
      </c>
    </row>
    <row r="48" spans="1:3">
      <c r="A48" s="27" t="s">
        <v>10</v>
      </c>
      <c r="B48" s="22">
        <v>10175.716487027799</v>
      </c>
      <c r="C48" s="22">
        <v>70090.653741443923</v>
      </c>
    </row>
    <row r="49" spans="1:3">
      <c r="A49" s="27" t="s">
        <v>12</v>
      </c>
      <c r="B49" s="22">
        <v>9353.0169306306943</v>
      </c>
      <c r="C49" s="22">
        <v>42409.809721045443</v>
      </c>
    </row>
    <row r="50" spans="1:3" hidden="1">
      <c r="A50" s="27" t="s">
        <v>53</v>
      </c>
      <c r="B50" s="19">
        <v>133198.28236348819</v>
      </c>
      <c r="C50" s="19">
        <v>351599.28835254081</v>
      </c>
    </row>
    <row r="57" spans="1:3">
      <c r="A57" t="s">
        <v>75</v>
      </c>
    </row>
    <row r="58" spans="1:3">
      <c r="B58" s="26" t="s">
        <v>54</v>
      </c>
    </row>
    <row r="59" spans="1:3">
      <c r="A59" s="26" t="s">
        <v>41</v>
      </c>
      <c r="B59" t="s">
        <v>65</v>
      </c>
      <c r="C59" t="s">
        <v>66</v>
      </c>
    </row>
    <row r="60" spans="1:3">
      <c r="A60" s="27" t="s">
        <v>42</v>
      </c>
      <c r="B60" s="22">
        <v>4750.6160595337133</v>
      </c>
      <c r="C60" s="37">
        <v>4.4338051623646881E-2</v>
      </c>
    </row>
    <row r="61" spans="1:3">
      <c r="A61" s="27" t="s">
        <v>43</v>
      </c>
      <c r="B61" s="22">
        <v>4687.6090624999924</v>
      </c>
      <c r="C61" s="37">
        <v>4.3749999999999928E-2</v>
      </c>
    </row>
    <row r="62" spans="1:3" hidden="1">
      <c r="A62" s="27" t="s">
        <v>53</v>
      </c>
      <c r="B62" s="19">
        <v>9438.2251220337057</v>
      </c>
      <c r="C62" s="19">
        <v>8.8088051623646801E-2</v>
      </c>
    </row>
    <row r="76" spans="1:3">
      <c r="A76" t="s">
        <v>77</v>
      </c>
    </row>
    <row r="77" spans="1:3">
      <c r="B77" s="26" t="s">
        <v>54</v>
      </c>
    </row>
    <row r="78" spans="1:3">
      <c r="A78" s="26" t="s">
        <v>67</v>
      </c>
      <c r="B78" t="s">
        <v>68</v>
      </c>
      <c r="C78" t="s">
        <v>69</v>
      </c>
    </row>
    <row r="79" spans="1:3">
      <c r="A79" s="27" t="s">
        <v>50</v>
      </c>
      <c r="B79" s="22">
        <v>-600062.31999999983</v>
      </c>
      <c r="C79" s="10">
        <v>-0.1529885553448504</v>
      </c>
    </row>
    <row r="80" spans="1:3">
      <c r="A80" s="27" t="s">
        <v>52</v>
      </c>
      <c r="B80" s="22">
        <v>221470.54304123714</v>
      </c>
      <c r="C80" s="10">
        <v>2.0670103092783507</v>
      </c>
    </row>
    <row r="81" spans="1:3" hidden="1">
      <c r="A81" s="27" t="s">
        <v>53</v>
      </c>
      <c r="B81" s="19">
        <v>-378591.77695876267</v>
      </c>
      <c r="C81" s="19">
        <v>1.9140217539335003</v>
      </c>
    </row>
    <row r="94" spans="1:3">
      <c r="A94" t="s">
        <v>78</v>
      </c>
    </row>
    <row r="95" spans="1:3">
      <c r="A95" s="4" t="s">
        <v>70</v>
      </c>
      <c r="B95" s="4" t="s">
        <v>33</v>
      </c>
      <c r="C95" s="4" t="s">
        <v>31</v>
      </c>
    </row>
    <row r="96" spans="1:3">
      <c r="A96" t="s">
        <v>9</v>
      </c>
      <c r="B96" s="20">
        <v>144712.36160493828</v>
      </c>
      <c r="C96" s="9">
        <v>1.3505637098489685</v>
      </c>
    </row>
    <row r="97" spans="1:3">
      <c r="A97" t="s">
        <v>71</v>
      </c>
      <c r="B97" s="22">
        <v>6525.7768916100831</v>
      </c>
      <c r="C97" s="10">
        <v>6.0905833912625072E-2</v>
      </c>
    </row>
    <row r="98" spans="1:3">
      <c r="A98" t="s">
        <v>42</v>
      </c>
      <c r="B98" s="22">
        <v>4750.6160595337133</v>
      </c>
      <c r="C98" s="37">
        <v>4.4338051623646881E-2</v>
      </c>
    </row>
    <row r="99" spans="1:3">
      <c r="A99" t="s">
        <v>43</v>
      </c>
      <c r="B99" s="22">
        <v>4687.6090624999924</v>
      </c>
      <c r="C99" s="37">
        <v>4.3749999999999928E-2</v>
      </c>
    </row>
    <row r="100" spans="1:3">
      <c r="A100" t="s">
        <v>52</v>
      </c>
      <c r="B100" s="22">
        <v>221470.54304123714</v>
      </c>
      <c r="C100" s="10">
        <v>2.0670103092783507</v>
      </c>
    </row>
    <row r="101" spans="1:3">
      <c r="A101" s="38" t="s">
        <v>72</v>
      </c>
      <c r="B101" s="39">
        <v>-600062.31999999983</v>
      </c>
      <c r="C101" s="40">
        <v>-0.1529885553448504</v>
      </c>
    </row>
  </sheetData>
  <sortState ref="A21:C31">
    <sortCondition descending="1" ref="B22"/>
  </sortState>
  <pageMargins left="0.7" right="0.7" top="0.75" bottom="0.75" header="0.3" footer="0.3"/>
  <pageSetup orientation="portrait" r:id="rId6"/>
  <drawing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Project statement</vt:lpstr>
      <vt:lpstr>Analysis</vt:lpstr>
      <vt:lpstr>Summary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2022-01-29T06:28:48Z</dcterms:created>
  <dcterms:modified xsi:type="dcterms:W3CDTF">2022-02-11T10:18:38Z</dcterms:modified>
</cp:coreProperties>
</file>