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FE821F9A-465F-4A25-9C47-23B3A7F6E961}" xr6:coauthVersionLast="47" xr6:coauthVersionMax="47" xr10:uidLastSave="{00000000-0000-0000-0000-000000000000}"/>
  <bookViews>
    <workbookView xWindow="-108" yWindow="-108" windowWidth="23256" windowHeight="12456" activeTab="3" xr2:uid="{26D4546B-D2A1-4444-8EAF-A6228F96F0C1}"/>
  </bookViews>
  <sheets>
    <sheet name="Sheet1" sheetId="7" r:id="rId1"/>
    <sheet name="Pivots" sheetId="6" r:id="rId2"/>
    <sheet name="Data" sheetId="2" r:id="rId3"/>
    <sheet name="Customer Centre Report" sheetId="5" r:id="rId4"/>
    <sheet name="Assets" sheetId="4" r:id="rId5"/>
  </sheets>
  <definedNames>
    <definedName name="_xlnm._FilterDatabase" localSheetId="2" hidden="1">Data!$B$3:$H$1003</definedName>
    <definedName name="_xlcn.WorksheetConnection_PortfolioProject.xlsxcalls1" hidden="1">calls[]</definedName>
    <definedName name="_xlcn.WorksheetConnection_PortfolioProject.xlsxcustomers1" hidden="1">customers[]</definedName>
    <definedName name="ExternalData_1" localSheetId="0" hidden="1">Sheet1!$A$3:$M$17</definedName>
    <definedName name="Slicer_Representative">#N/A</definedName>
  </definedNames>
  <calcPr calcId="191029"/>
  <pivotCaches>
    <pivotCache cacheId="0" r:id="rId6"/>
    <pivotCache cacheId="1" r:id="rId7"/>
    <pivotCache cacheId="2" r:id="rId8"/>
    <pivotCache cacheId="8" r:id="rId9"/>
    <pivotCache cacheId="123" r:id="rId10"/>
    <pivotCache cacheId="126" r:id="rId11"/>
    <pivotCache cacheId="129" r:id="rId12"/>
    <pivotCache cacheId="132" r:id="rId13"/>
    <pivotCache cacheId="135"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34" i="5" l="1"/>
  <c r="L34" i="5"/>
  <c r="K35" i="5"/>
  <c r="L35" i="5"/>
  <c r="K36" i="5"/>
  <c r="K37" i="5"/>
  <c r="L37" i="5"/>
  <c r="K38" i="5"/>
  <c r="L38" i="5"/>
  <c r="I66" i="6"/>
  <c r="I57" i="6"/>
  <c r="I59" i="6" s="1"/>
  <c r="I64" i="6" s="1"/>
  <c r="I56" i="6"/>
  <c r="I58" i="6" s="1"/>
  <c r="I63" i="6" s="1"/>
  <c r="I55" i="6"/>
  <c r="I62" i="6" s="1"/>
  <c r="C20" i="4"/>
  <c r="Q17" i="5" a="1"/>
  <c r="Q17" i="5" s="1"/>
  <c r="P18" i="5" a="1"/>
  <c r="P18" i="5" s="1"/>
  <c r="I44" i="6"/>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3FC0AE-7FE1-4778-B075-9BD765FE8FE5}" keepAlive="1" name="ModelConnection_ExternalData_1" description="Data Model" type="5" refreshedVersion="8" minRefreshableVersion="5" saveData="1">
    <dbPr connection="Data Model Connection" command="DRILLTHROUGH MAXROWS 1000 SELECT FROM [Model] WHERE ((([Measures].[Total Amount],[customers].[City].&amp;[Columbus],[customers].[Customer ID].&amp;[C0009]),[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4"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<sst xmlns="http://schemas.openxmlformats.org/spreadsheetml/2006/main" count="3276" uniqueCount="1110">
  <si>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</si>
  <si>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</si>
  <si>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</si>
  <si>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</si>
  <si>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</si>
  <si>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</si>
  <si>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</si>
  <si>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</si>
  <si>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</si>
  <si>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</si>
  <si>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</si>
  <si>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</si>
  <si>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</si>
  <si>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</si>
  <si>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</si>
  <si>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</si>
  <si>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</si>
  <si>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</si>
  <si>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</si>
  <si>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</si>
  <si>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</si>
  <si>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</si>
  <si>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</si>
  <si>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</si>
  <si>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</si>
  <si>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</si>
  <si>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</si>
  <si>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</si>
  <si>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</si>
  <si>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</si>
  <si>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</si>
  <si>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</si>
  <si>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</si>
  <si>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</si>
  <si>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</si>
  <si>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</si>
  <si>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</si>
  <si>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</si>
  <si>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</si>
  <si>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</si>
  <si>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</si>
  <si>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</si>
  <si>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</si>
  <si>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</si>
  <si>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</si>
  <si>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</si>
  <si>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</si>
  <si>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</si>
  <si>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</si>
  <si>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</si>
  <si>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</si>
  <si>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</si>
  <si>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</si>
  <si>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</si>
  <si>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</si>
  <si>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</si>
  <si>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</si>
  <si>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</si>
  <si>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</si>
  <si>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</si>
  <si>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</si>
  <si>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</si>
  <si>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</si>
  <si>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</si>
  <si>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</si>
  <si>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</si>
  <si>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</si>
  <si>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</si>
  <si>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</si>
  <si>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</si>
  <si>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</si>
  <si>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</si>
  <si>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</si>
  <si>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</si>
  <si>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</si>
  <si>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</si>
  <si>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</si>
  <si>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</si>
  <si>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</si>
  <si>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</si>
  <si>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</si>
  <si>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</si>
  <si>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</si>
  <si>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</si>
  <si>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</si>
  <si>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</si>
  <si>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</si>
  <si>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</si>
  <si>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</si>
  <si>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</si>
  <si>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</si>
  <si>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</si>
  <si>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</si>
  <si>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</si>
  <si>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</si>
  <si>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</si>
  <si>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</si>
  <si>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</si>
  <si>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</si>
  <si>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</si>
  <si>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</si>
  <si>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</si>
  <si>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</si>
  <si>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</si>
  <si>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</si>
  <si>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</si>
  <si>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</si>
  <si>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</si>
  <si>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</si>
  <si>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</si>
  <si>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</si>
  <si>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</si>
  <si>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</si>
  <si>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</si>
  <si>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</si>
  <si>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</si>
  <si>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</si>
  <si>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</si>
  <si>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</si>
  <si>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</si>
  <si>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</si>
  <si>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</si>
  <si>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</si>
  <si>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</si>
  <si>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</si>
  <si>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</si>
  <si>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</si>
  <si>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</si>
  <si>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</si>
  <si>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</si>
  <si>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</si>
  <si>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</si>
  <si>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</si>
  <si>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</si>
  <si>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</si>
  <si>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</si>
  <si>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</si>
  <si>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</si>
  <si>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</si>
  <si>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</si>
  <si>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</si>
  <si>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</si>
  <si>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</si>
  <si>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</si>
  <si>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</si>
  <si>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</si>
  <si>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</si>
  <si>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</si>
  <si>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</si>
  <si>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</si>
  <si>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</si>
  <si>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</si>
  <si>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</si>
  <si>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</si>
  <si>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</si>
  <si>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</si>
  <si>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</si>
  <si>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</si>
  <si>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</si>
  <si>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</si>
  <si>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</si>
  <si>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</si>
  <si>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</si>
  <si>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</si>
  <si>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</si>
  <si>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</si>
  <si>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</si>
  <si>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</si>
  <si>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</si>
  <si>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</si>
  <si>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</si>
  <si>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</si>
  <si>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</si>
  <si>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</si>
  <si>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</si>
  <si>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</si>
  <si>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</si>
  <si>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</si>
  <si>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</si>
  <si>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</si>
  <si>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</si>
  <si>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</si>
  <si>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</si>
  <si>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</si>
  <si>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</si>
  <si>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</si>
  <si>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</si>
  <si>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</si>
  <si>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</si>
  <si>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</si>
  <si>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</si>
  <si>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</si>
  <si>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</si>
  <si>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</si>
  <si>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</si>
  <si>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</si>
  <si>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</si>
  <si>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</si>
  <si>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</si>
  <si>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</si>
  <si>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</si>
  <si>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</si>
  <si>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</si>
  <si>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</si>
  <si>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</si>
  <si>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</si>
  <si>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</si>
  <si>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</si>
  <si>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</si>
  <si>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</si>
  <si>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</si>
  <si>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</si>
  <si>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</si>
  <si>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</si>
  <si>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</si>
  <si>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</si>
  <si>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</si>
  <si>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</si>
  <si>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</si>
  <si>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</si>
  <si>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</si>
  <si>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</si>
  <si>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</si>
  <si>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</si>
  <si>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</si>
  <si>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</si>
  <si>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</si>
  <si>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</si>
  <si>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</si>
  <si>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</si>
  <si>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</si>
  <si>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</si>
  <si>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</si>
  <si>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</si>
  <si>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</si>
  <si>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</si>
  <si>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</si>
  <si>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</si>
  <si>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</si>
  <si>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</si>
  <si>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</si>
  <si>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</si>
  <si>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</si>
  <si>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</si>
  <si>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</si>
  <si>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</si>
  <si>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</si>
  <si>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</si>
  <si>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</si>
  <si>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</si>
  <si>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</si>
  <si>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</si>
  <si>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</si>
  <si>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</si>
  <si>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</si>
  <si>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</si>
  <si>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</si>
  <si>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</si>
  <si>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</si>
  <si>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</si>
  <si>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</si>
  <si>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</si>
  <si>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</si>
  <si>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</si>
  <si>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</si>
  <si>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</si>
  <si>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</si>
  <si>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</si>
  <si>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</si>
  <si>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</si>
  <si>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</si>
  <si>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</si>
  <si>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</si>
  <si>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</si>
  <si>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</si>
  <si>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</si>
  <si>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</si>
  <si>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</si>
  <si>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</si>
  <si>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</si>
  <si>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</si>
  <si>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</si>
  <si>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</si>
  <si>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</si>
  <si>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</si>
  <si>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</si>
  <si>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</si>
  <si>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</si>
  <si>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</si>
  <si>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</si>
  <si>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</si>
  <si>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</si>
  <si>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</si>
  <si>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</si>
  <si>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</si>
  <si>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</si>
  <si>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</si>
  <si>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</si>
  <si>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</si>
  <si>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</si>
  <si>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</si>
  <si>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</si>
  <si>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</si>
  <si>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</si>
  <si>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</si>
  <si>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</si>
  <si>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</si>
  <si>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</si>
  <si>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</si>
  <si>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</si>
  <si>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</si>
  <si>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</si>
  <si>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</si>
  <si>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</si>
  <si>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</si>
  <si>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</si>
  <si>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</si>
  <si>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</si>
  <si>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</si>
  <si>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</si>
  <si>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</si>
  <si>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</si>
  <si>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</si>
  <si>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</si>
  <si>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</si>
  <si>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</si>
  <si>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</si>
  <si>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</si>
  <si>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</si>
  <si>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</si>
  <si>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</si>
  <si>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</si>
  <si>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</si>
  <si>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</si>
  <si>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</si>
  <si>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</si>
  <si>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</si>
  <si>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</si>
  <si>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</si>
  <si>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</si>
  <si>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</si>
  <si>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</si>
  <si>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</si>
  <si>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</si>
  <si>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</si>
  <si>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</si>
  <si>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</si>
  <si>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</si>
  <si>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</si>
  <si>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</si>
  <si>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</si>
  <si>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</si>
  <si>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</si>
  <si>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</si>
  <si>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</si>
  <si>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</si>
  <si>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</si>
  <si>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</si>
  <si>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</si>
  <si>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</si>
  <si>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</si>
  <si>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</si>
  <si>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</si>
  <si>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</si>
  <si>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</si>
  <si>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</si>
  <si>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</si>
  <si>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</si>
  <si>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</si>
  <si>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</si>
  <si>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</si>
  <si>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</si>
  <si>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</si>
  <si>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</si>
  <si>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</si>
  <si>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</si>
  <si>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</si>
  <si>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</si>
  <si>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</si>
  <si>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</si>
  <si>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</si>
  <si>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</si>
  <si>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</si>
  <si>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</si>
  <si>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</si>
  <si>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</si>
  <si>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</si>
  <si>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</si>
  <si>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</si>
  <si>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</si>
  <si>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</si>
  <si>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</si>
  <si>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</si>
  <si>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</si>
  <si>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</si>
  <si>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</si>
  <si>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</si>
  <si>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</si>
  <si>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</si>
  <si>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</si>
  <si>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</si>
  <si>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</si>
  <si>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</si>
  <si>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</si>
  <si>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</si>
  <si>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</si>
  <si>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</si>
  <si>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</si>
  <si>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</si>
  <si>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</si>
  <si>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</si>
  <si>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</si>
  <si>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</si>
  <si>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</si>
  <si>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</si>
  <si>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</si>
  <si>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</si>
  <si>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</si>
  <si>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</si>
  <si>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</si>
  <si>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</si>
  <si>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</si>
  <si>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</si>
  <si>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</si>
  <si>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</si>
  <si>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</si>
  <si>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</si>
  <si>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</si>
  <si>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</si>
  <si>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</si>
  <si>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</si>
  <si>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</si>
  <si>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</si>
  <si>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</si>
  <si>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</si>
  <si>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</si>
  <si>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</si>
  <si>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</si>
  <si>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</si>
  <si>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</si>
  <si>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</si>
  <si>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</si>
  <si>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</si>
  <si>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</si>
  <si>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</si>
  <si>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</si>
  <si>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</si>
  <si>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</si>
  <si>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</si>
  <si>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</si>
  <si>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</si>
  <si>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</si>
  <si>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</si>
  <si>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</si>
  <si>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</si>
  <si>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</si>
  <si>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</si>
  <si>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</si>
  <si>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</si>
  <si>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</si>
  <si>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</si>
  <si>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</si>
  <si>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</si>
  <si>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</si>
  <si>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</si>
  <si>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</si>
  <si>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</si>
  <si>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</si>
  <si>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</si>
  <si>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</si>
  <si>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</si>
  <si>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</si>
  <si>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</si>
  <si>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</si>
  <si>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</si>
  <si>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</si>
  <si>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</si>
  <si>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</si>
  <si>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</si>
  <si>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</si>
  <si>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</si>
  <si>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</si>
  <si>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</si>
  <si>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</si>
  <si>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</si>
  <si>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</si>
  <si>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</si>
  <si>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</si>
  <si>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</si>
  <si>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</si>
  <si>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</si>
  <si>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</si>
  <si>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</si>
  <si>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</si>
  <si>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</si>
  <si>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</si>
  <si>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</si>
  <si>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</si>
  <si>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</si>
  <si>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</si>
  <si>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</si>
  <si>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</si>
  <si>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</si>
  <si>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</si>
  <si>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</si>
  <si>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</si>
  <si>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</si>
  <si>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</si>
  <si>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</si>
  <si>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</si>
  <si>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</si>
  <si>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</si>
  <si>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</si>
  <si>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</si>
  <si>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</si>
  <si>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</si>
  <si>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</si>
  <si>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</si>
  <si>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</si>
  <si>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</si>
  <si>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</si>
  <si>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</si>
  <si>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</si>
  <si>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</si>
  <si>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</si>
  <si>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</si>
  <si>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</si>
  <si>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</si>
  <si>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</si>
  <si>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</si>
  <si>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</si>
  <si>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</si>
  <si>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</si>
  <si>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</si>
  <si>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</si>
  <si>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</si>
  <si>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</si>
  <si>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</si>
  <si>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</si>
  <si>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</si>
  <si>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</si>
  <si>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</si>
  <si>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</si>
  <si>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</si>
  <si>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</si>
  <si>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</si>
  <si>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</si>
  <si>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</si>
  <si>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</si>
  <si>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</si>
  <si>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</si>
  <si>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</si>
  <si>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</si>
  <si>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</si>
  <si>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</si>
  <si>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</si>
  <si>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</si>
  <si>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</si>
  <si>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</si>
  <si>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</si>
  <si>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</si>
  <si>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</si>
  <si>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</si>
  <si>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</si>
  <si>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</si>
  <si>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</si>
  <si>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</si>
  <si>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</si>
  <si>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</si>
  <si>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</si>
  <si>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</si>
  <si>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</si>
  <si>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</si>
  <si>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</si>
  <si>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</si>
  <si>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</si>
  <si>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</si>
  <si>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</si>
  <si>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</si>
  <si>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</si>
  <si>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</si>
  <si>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</si>
  <si>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</si>
  <si>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</si>
  <si>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</si>
  <si>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</si>
  <si>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</si>
  <si>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</si>
  <si>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</si>
  <si>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</si>
  <si>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</si>
  <si>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</si>
  <si>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</si>
  <si>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</si>
  <si>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</si>
  <si>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</si>
  <si>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</si>
  <si>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</si>
  <si>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</si>
  <si>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</si>
  <si>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</si>
  <si>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</si>
  <si>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</si>
  <si>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</si>
  <si>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</si>
  <si>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</si>
  <si>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</si>
  <si>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</si>
  <si>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</si>
  <si>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</si>
  <si>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</si>
  <si>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</si>
  <si>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</si>
  <si>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</si>
  <si>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</si>
  <si>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</si>
  <si>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</si>
  <si>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</si>
  <si>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</si>
  <si>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</si>
  <si>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</si>
  <si>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</si>
  <si>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</si>
  <si>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</si>
  <si>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</si>
  <si>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</si>
  <si>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</si>
  <si>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</si>
  <si>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</si>
  <si>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</si>
  <si>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</si>
  <si>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</si>
  <si>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</si>
  <si>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</si>
  <si>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</si>
  <si>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</si>
  <si>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</si>
  <si>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</si>
  <si>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</si>
  <si>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</si>
  <si>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</si>
  <si>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</si>
  <si>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</si>
  <si>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</si>
  <si>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</si>
  <si>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</si>
  <si>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</si>
  <si>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</si>
  <si>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</si>
  <si>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</si>
  <si>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</si>
  <si>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</si>
  <si>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</si>
  <si>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</si>
  <si>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</si>
  <si>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</si>
  <si>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</si>
  <si>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</si>
  <si>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</si>
  <si>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</si>
  <si>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</si>
  <si>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</si>
  <si>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</si>
  <si>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</si>
  <si>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</si>
  <si>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</si>
  <si>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</si>
  <si>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</si>
  <si>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</si>
  <si>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</si>
  <si>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</si>
  <si>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</si>
  <si>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</si>
  <si>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</si>
  <si>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</si>
  <si>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</si>
  <si>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</si>
  <si>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</si>
  <si>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</si>
  <si>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</si>
  <si>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</si>
  <si>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</si>
  <si>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</si>
  <si>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</si>
  <si>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</si>
  <si>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</si>
  <si>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</si>
  <si>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</si>
  <si>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</si>
  <si>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</si>
  <si>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</si>
  <si>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</si>
  <si>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</si>
  <si>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</si>
  <si>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</si>
  <si>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</si>
  <si>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</si>
  <si>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</si>
  <si>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</si>
  <si>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</si>
  <si>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</si>
  <si>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</si>
  <si>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</si>
  <si>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</si>
  <si>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</si>
  <si>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</si>
  <si>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</si>
  <si>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</si>
  <si>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</si>
  <si>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</si>
  <si>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</si>
  <si>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</si>
  <si>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</si>
  <si>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</si>
  <si>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</si>
  <si>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</si>
  <si>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</si>
  <si>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</si>
  <si>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</si>
  <si>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</si>
  <si>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</si>
  <si>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</si>
  <si>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</si>
  <si>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</si>
  <si>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</si>
  <si>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</si>
  <si>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</si>
  <si>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</si>
  <si>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</si>
  <si>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</si>
  <si>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</si>
  <si>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</si>
  <si>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</si>
  <si>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</si>
  <si>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</si>
  <si>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</si>
  <si>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</si>
  <si>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</si>
  <si>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</si>
  <si>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</si>
  <si>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</si>
  <si>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</si>
  <si>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</si>
  <si>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</si>
  <si>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</si>
  <si>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</si>
  <si>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</si>
  <si>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</si>
  <si>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</si>
  <si>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</si>
  <si>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</si>
  <si>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</si>
  <si>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</si>
  <si>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</si>
  <si>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</si>
  <si>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</si>
  <si>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</si>
  <si>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</si>
  <si>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</si>
  <si>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</si>
  <si>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</si>
  <si>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</si>
  <si>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</si>
  <si>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</si>
  <si>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</si>
  <si>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</si>
  <si>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</si>
  <si>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</si>
  <si>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</si>
  <si>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</si>
  <si>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</si>
  <si>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</si>
  <si>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</si>
  <si>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</si>
  <si>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</si>
  <si>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</si>
  <si>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</si>
  <si>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</si>
  <si>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</si>
  <si>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</si>
  <si>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</si>
  <si>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</si>
  <si>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</si>
  <si>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</si>
  <si>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</si>
  <si>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</si>
  <si>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</si>
  <si>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</si>
  <si>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</si>
  <si>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</si>
  <si>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</si>
  <si>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</si>
  <si>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</si>
  <si>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</si>
  <si>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</si>
  <si>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</si>
  <si>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</si>
  <si>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</si>
  <si>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</si>
  <si>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</si>
  <si>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</si>
  <si>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</si>
  <si>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</si>
  <si>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</si>
  <si>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</si>
  <si>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</si>
  <si>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</si>
  <si>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</si>
  <si>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</si>
  <si>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</si>
  <si>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</si>
  <si>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</si>
  <si>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</si>
  <si>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</si>
  <si>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</si>
  <si>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</si>
  <si>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</si>
  <si>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</si>
  <si>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</si>
  <si>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</si>
  <si>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</si>
  <si>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</si>
  <si>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</si>
  <si>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</si>
  <si>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</si>
  <si>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</si>
  <si>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</si>
  <si>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</si>
  <si>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</si>
  <si>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</si>
  <si>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</si>
  <si>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</si>
  <si>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</si>
  <si>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</si>
  <si>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</si>
  <si>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</si>
  <si>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</si>
  <si>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</si>
  <si>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</si>
  <si>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</si>
  <si>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</si>
  <si>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</si>
  <si>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</si>
  <si>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</si>
  <si>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</si>
  <si>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</si>
  <si>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</si>
  <si>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</si>
  <si>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</si>
  <si>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</si>
  <si>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</si>
  <si>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</si>
  <si>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</si>
  <si>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</si>
  <si>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</si>
  <si>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</si>
  <si>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</si>
  <si>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</si>
  <si>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</si>
  <si>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</si>
  <si>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</si>
  <si>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</si>
  <si>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</si>
  <si>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</si>
  <si>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</si>
  <si>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</si>
  <si>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</si>
  <si>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</si>
  <si>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</si>
  <si>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</si>
  <si>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</si>
  <si>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</si>
  <si>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</si>
  <si>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</si>
  <si>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</si>
  <si>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</si>
  <si>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</si>
  <si>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</si>
  <si>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</si>
  <si>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</si>
  <si>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</si>
  <si>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</si>
  <si>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</si>
  <si>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</si>
  <si>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</si>
  <si>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</si>
  <si>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</si>
  <si>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</si>
  <si>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</si>
  <si>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</si>
  <si>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</si>
  <si>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</si>
  <si>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</si>
  <si>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</si>
  <si>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</si>
  <si>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</si>
  <si>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</si>
  <si>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</si>
  <si>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</si>
  <si>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</si>
  <si>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</si>
  <si>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</si>
  <si>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</si>
  <si>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</si>
  <si>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</si>
  <si>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</si>
  <si>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</si>
  <si>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</si>
  <si>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</si>
  <si>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</si>
  <si>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</si>
  <si>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</si>
  <si>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</si>
  <si>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</si>
  <si>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</si>
  <si>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</si>
  <si>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</si>
  <si>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</si>
  <si>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</si>
  <si>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</si>
  <si>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</si>
  <si>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</si>
  <si>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</si>
  <si>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</si>
  <si>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</si>
  <si>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</si>
  <si>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</si>
  <si>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</si>
  <si>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</si>
  <si>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</si>
  <si>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</si>
  <si>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</si>
  <si>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</si>
  <si>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</si>
  <si>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</si>
  <si>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</si>
  <si>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</si>
  <si>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</si>
  <si>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</si>
  <si>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</si>
  <si>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</si>
  <si>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</si>
  <si>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</si>
  <si>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</si>
  <si>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</si>
  <si>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</si>
  <si>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</si>
  <si>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</si>
  <si>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</si>
  <si>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</si>
  <si>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</si>
  <si>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</si>
  <si>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</si>
  <si>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</si>
  <si>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</si>
  <si>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</si>
  <si>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</si>
  <si>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</si>
  <si>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</si>
  <si>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</si>
  <si>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</si>
  <si>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</si>
  <si>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</si>
  <si>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</si>
  <si>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</si>
  <si>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</si>
  <si>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</si>
  <si>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</si>
  <si>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</si>
  <si>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</si>
  <si>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</si>
  <si>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</si>
  <si>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</si>
  <si>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</si>
  <si>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</si>
  <si>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</si>
  <si>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</si>
  <si>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</si>
  <si>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</si>
  <si>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</si>
  <si>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</si>
  <si>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</si>
  <si>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</si>
  <si>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</si>
  <si>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</si>
  <si>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</si>
  <si>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</si>
  <si>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</si>
  <si>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</si>
  <si>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</si>
  <si>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</si>
  <si>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</si>
  <si>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</si>
  <si>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</si>
  <si>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</si>
  <si>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</si>
  <si>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</si>
  <si>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</si>
  <si>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</si>
  <si>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</si>
  <si>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</si>
  <si>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</si>
  <si>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</si>
  <si>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</si>
  <si>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</si>
  <si>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</si>
  <si>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</si>
  <si>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</si>
  <si>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</si>
  <si>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</si>
  <si>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</si>
  <si>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</si>
  <si>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</si>
  <si>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</si>
  <si>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</si>
  <si>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</si>
  <si>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</si>
  <si>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</si>
  <si>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</si>
  <si>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</si>
  <si>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</si>
  <si>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</si>
  <si>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</si>
  <si>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</si>
  <si>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</si>
  <si>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</si>
  <si>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</si>
  <si>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</si>
  <si>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</si>
  <si>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</si>
  <si>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</si>
  <si>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</si>
  <si>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</si>
  <si>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</si>
  <si>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</si>
  <si>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</si>
  <si>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</si>
  <si>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</si>
  <si>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</si>
  <si>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</si>
  <si>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</si>
  <si>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</si>
  <si>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</si>
  <si>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</si>
  <si>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</si>
  <si>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</si>
  <si>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</si>
  <si>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</si>
  <si>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</si>
  <si>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</si>
  <si>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</si>
  <si>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</si>
  <si>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</si>
  <si>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</si>
  <si>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</si>
  <si>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</si>
  <si>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</si>
  <si>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</si>
  <si>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</si>
  <si>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</si>
  <si>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</si>
  <si>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</si>
  <si>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</si>
  <si>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</si>
  <si>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</si>
  <si>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</si>
  <si>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</si>
  <si>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</si>
  <si>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</si>
  <si>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</si>
  <si>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</si>
  <si>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</si>
  <si>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</si>
  <si>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</si>
  <si>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</si>
  <si>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</si>
  <si>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</si>
  <si>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</si>
  <si>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</si>
  <si>
    <t>Count of Call number</t>
  </si>
  <si>
    <t xml:space="preserve"> will be pasting as link so that it wont appear same as a pivot</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</si>
  <si>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</si>
  <si>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</si>
  <si>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</si>
  <si>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</si>
  <si>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</si>
  <si>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</si>
  <si>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</si>
  <si>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</si>
  <si>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</si>
  <si>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</si>
  <si>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</si>
  <si>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</si>
  <si>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</si>
  <si>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</si>
  <si>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1 to 2 hours</t>
  </si>
  <si>
    <t>10 to 30 mins</t>
  </si>
  <si>
    <t>30 to 60 mins</t>
  </si>
  <si>
    <t>Data returned for Total Amount, Columbus - C0009, R01 (First 1000 rows).</t>
  </si>
  <si>
    <t>TOTAL</t>
  </si>
  <si>
    <t>Rep summary</t>
  </si>
  <si>
    <t>% Calls</t>
  </si>
  <si>
    <t>Call Rank</t>
  </si>
  <si>
    <t>Amount rnk</t>
  </si>
  <si>
    <t>Labels:</t>
  </si>
  <si>
    <t>Image:</t>
  </si>
  <si>
    <t>Image Name</t>
  </si>
  <si>
    <t>R02pic</t>
  </si>
  <si>
    <t>R01pic</t>
  </si>
  <si>
    <t>R03pic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</si>
</sst>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0"/>
    <numFmt numFmtId="166" formatCode="0.0"/>
    <numFmt numFmtId="167" formatCode="\$#,###.0,&quot;k&quot;"/>
    <numFmt numFmtId="168" formatCode="[$$-C09]#,##0"/>
  </numFmts>
  <fonts count="8"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
      <sz val="10"/>
      <color theme="1"/>
      <name val="Aptos Display"/>
      <family val="2"/>
      <scheme val="minor"/>
    </font>
    <font>
      <b/>
      <sz val="10"/>
      <color theme="1"/>
      <name val="Aptos Display"/>
      <family val="2"/>
      <scheme val="minor"/>
    </font>
    <font>
      <sz val="11"/>
      <color theme="1"/>
      <name val="Aptos Display"/>
      <family val="2"/>
      <scheme val="minor"/>
    </font>
  </fonts>
  <fills count="8">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249977111117893"/>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
      <left/>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s>
  <cellStyleXfs count="2">
    <xf numFmtId="0" fontId="0" fillId="0" borderId="0"/>
    <xf numFmtId="9" fontId="7" fillId="0" borderId="0" applyFont="0" applyFill="0" applyBorder="0" applyAlignment="0" applyProtection="0"/>
  </cellStyleXfs>
  <cellXfs count="49">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4" borderId="0" xfId="0" applyFill="1" applyAlignment="1">
      <alignment horizontal="left"/>
    </xf>
    <xf numFmtId="0" fontId="4" fillId="3" borderId="0" xfId="0" applyFont="1" applyFill="1"/>
    <xf numFmtId="0" fontId="1" fillId="5" borderId="10" xfId="0" applyFont="1" applyFill="1" applyBorder="1"/>
    <xf numFmtId="0" fontId="0" fillId="0" borderId="0" xfId="0" applyAlignment="1">
      <alignment horizontal="left" indent="1"/>
    </xf>
    <xf numFmtId="14" fontId="0" fillId="0" borderId="0" xfId="0" applyNumberFormat="1"/>
    <xf numFmtId="0" fontId="5" fillId="6" borderId="0" xfId="0" applyFont="1" applyFill="1"/>
    <xf numFmtId="168" fontId="5" fillId="6" borderId="0" xfId="0" applyNumberFormat="1" applyFont="1" applyFill="1"/>
    <xf numFmtId="0" fontId="0" fillId="6" borderId="9" xfId="0" applyFill="1" applyBorder="1"/>
    <xf numFmtId="0" fontId="0" fillId="6" borderId="11" xfId="0" applyFill="1" applyBorder="1"/>
    <xf numFmtId="0" fontId="0" fillId="6" borderId="7" xfId="0" applyFill="1" applyBorder="1"/>
    <xf numFmtId="0" fontId="5" fillId="6" borderId="13" xfId="0" applyFont="1" applyFill="1" applyBorder="1"/>
    <xf numFmtId="0" fontId="5" fillId="6" borderId="12" xfId="0" applyFont="1" applyFill="1" applyBorder="1" applyAlignment="1">
      <alignment horizontal="left" indent="1"/>
    </xf>
    <xf numFmtId="168" fontId="5" fillId="6" borderId="13" xfId="0" applyNumberFormat="1" applyFont="1" applyFill="1" applyBorder="1"/>
    <xf numFmtId="0" fontId="5" fillId="6" borderId="6" xfId="0" applyFont="1" applyFill="1" applyBorder="1" applyAlignment="1">
      <alignment horizontal="left" indent="1"/>
    </xf>
    <xf numFmtId="168" fontId="5" fillId="6" borderId="14" xfId="0" applyNumberFormat="1" applyFont="1" applyFill="1" applyBorder="1"/>
    <xf numFmtId="168" fontId="5" fillId="6" borderId="4" xfId="0" applyNumberFormat="1" applyFont="1" applyFill="1" applyBorder="1"/>
    <xf numFmtId="0" fontId="1" fillId="6" borderId="6" xfId="0" applyFont="1" applyFill="1" applyBorder="1"/>
    <xf numFmtId="0" fontId="1" fillId="6" borderId="14" xfId="0" applyFont="1" applyFill="1" applyBorder="1"/>
    <xf numFmtId="0" fontId="1" fillId="6" borderId="4" xfId="0" applyFont="1" applyFill="1" applyBorder="1"/>
    <xf numFmtId="0" fontId="6" fillId="7" borderId="12" xfId="0" applyFont="1" applyFill="1" applyBorder="1"/>
    <xf numFmtId="9" fontId="0" fillId="0" borderId="0" xfId="1" applyFont="1"/>
    <xf numFmtId="0" fontId="0" fillId="0" borderId="0" xfId="0" applyNumberFormat="1"/>
  </cellXfs>
  <cellStyles count="2">
    <cellStyle name="Normal" xfId="0" builtinId="0"/>
    <cellStyle name="Percent" xfId="1" builtinId="5"/>
  </cellStyles>
  <dxfs count="26">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9" tint="0.59996337778862885"/>
        </patternFill>
      </fill>
      <border>
        <left style="thin">
          <color theme="8" tint="-0.499984740745262"/>
        </left>
        <right style="thin">
          <color theme="8" tint="-0.499984740745262"/>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25"/>
    </tableStyle>
    <tableStyle name="SlicerStyleDark5 2" pivot="0" table="0" count="10" xr9:uid="{AD47E305-3DEF-4232-A944-71C987D02AB4}">
      <tableStyleElement type="wholeTable" dxfId="24"/>
      <tableStyleElement type="headerRow" dxfId="23"/>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36</c:v>
                </c:pt>
                <c:pt idx="1">
                  <c:v>30</c:v>
                </c:pt>
                <c:pt idx="2">
                  <c:v>13</c:v>
                </c:pt>
                <c:pt idx="3">
                  <c:v>23</c:v>
                </c:pt>
                <c:pt idx="4">
                  <c:v>23</c:v>
                </c:pt>
                <c:pt idx="5">
                  <c:v>24</c:v>
                </c:pt>
                <c:pt idx="6">
                  <c:v>40</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16</c:v>
                </c:pt>
                <c:pt idx="1">
                  <c:v>14</c:v>
                </c:pt>
                <c:pt idx="2">
                  <c:v>26</c:v>
                </c:pt>
                <c:pt idx="3">
                  <c:v>29</c:v>
                </c:pt>
                <c:pt idx="4">
                  <c:v>17</c:v>
                </c:pt>
                <c:pt idx="5">
                  <c:v>15</c:v>
                </c:pt>
                <c:pt idx="6">
                  <c:v>15</c:v>
                </c:pt>
                <c:pt idx="7">
                  <c:v>7</c:v>
                </c:pt>
                <c:pt idx="8">
                  <c:v>11</c:v>
                </c:pt>
                <c:pt idx="9">
                  <c:v>24</c:v>
                </c:pt>
                <c:pt idx="10">
                  <c:v>9</c:v>
                </c:pt>
                <c:pt idx="11">
                  <c:v>6</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189</c:v>
                </c:pt>
                <c:pt idx="1">
                  <c:v>#N/A</c:v>
                </c:pt>
                <c:pt idx="2">
                  <c:v>#N/A</c:v>
                </c:pt>
                <c:pt idx="3">
                  <c:v>#N/A</c:v>
                </c:pt>
                <c:pt idx="4">
                  <c:v>#N/A</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18415</c:v>
                </c:pt>
                <c:pt idx="1">
                  <c:v>#N/A</c:v>
                </c:pt>
                <c:pt idx="2">
                  <c:v>#N/A</c:v>
                </c:pt>
                <c:pt idx="3">
                  <c:v>#N/A</c:v>
                </c:pt>
                <c:pt idx="4">
                  <c:v>#N/A</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[PortfolioProject.xlsx]Pivots!rep satisfaction</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75000"/>
                  </a:schemeClr>
                </a:solidFill>
              </a:rPr>
              <a:t>Rating</a:t>
            </a:r>
          </a:p>
        </c:rich>
      </c:tx>
      <c:layout>
        <c:manualLayout>
          <c:xMode val="edge"/>
          <c:yMode val="edge"/>
          <c:x val="0.37411414943811683"/>
          <c:y val="3.372433498443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Pivots!$B$67</c:f>
              <c:strCache>
                <c:ptCount val="1"/>
                <c:pt idx="0">
                  <c:v>Total</c:v>
                </c:pt>
              </c:strCache>
            </c:strRef>
          </c:tx>
          <c:spPr>
            <a:solidFill>
              <a:schemeClr val="accent5">
                <a:lumMod val="75000"/>
              </a:schemeClr>
            </a:solidFill>
            <a:ln>
              <a:noFill/>
            </a:ln>
            <a:effectLst/>
          </c:spPr>
          <c:invertIfNegative val="0"/>
          <c:cat>
            <c:strRef>
              <c:f>Pivots!$A$68:$A$73</c:f>
              <c:strCache>
                <c:ptCount val="5"/>
                <c:pt idx="0">
                  <c:v>1</c:v>
                </c:pt>
                <c:pt idx="1">
                  <c:v>2</c:v>
                </c:pt>
                <c:pt idx="2">
                  <c:v>3</c:v>
                </c:pt>
                <c:pt idx="3">
                  <c:v>4</c:v>
                </c:pt>
                <c:pt idx="4">
                  <c:v>5</c:v>
                </c:pt>
              </c:strCache>
            </c:strRef>
          </c:cat>
          <c:val>
            <c:numRef>
              <c:f>Pivots!$B$68:$B$73</c:f>
              <c:numCache>
                <c:formatCode>General</c:formatCode>
                <c:ptCount val="5"/>
                <c:pt idx="0">
                  <c:v>1</c:v>
                </c:pt>
                <c:pt idx="1">
                  <c:v>9</c:v>
                </c:pt>
                <c:pt idx="2">
                  <c:v>31</c:v>
                </c:pt>
                <c:pt idx="3">
                  <c:v>88</c:v>
                </c:pt>
                <c:pt idx="4">
                  <c:v>60</c:v>
                </c:pt>
              </c:numCache>
            </c:numRef>
          </c:val>
          <c:extLst>
            <c:ext xmlns:c16="http://schemas.microsoft.com/office/drawing/2014/chart" uri="{C3380CC4-5D6E-409C-BE32-E72D297353CC}">
              <c16:uniqueId val="{00000000-D49B-4A47-94BC-3216A0A703F8}"/>
            </c:ext>
          </c:extLst>
        </c:ser>
        <c:dLbls>
          <c:showLegendKey val="0"/>
          <c:showVal val="0"/>
          <c:showCatName val="0"/>
          <c:showSerName val="0"/>
          <c:showPercent val="0"/>
          <c:showBubbleSize val="0"/>
        </c:dLbls>
        <c:gapWidth val="32"/>
        <c:axId val="1543387184"/>
        <c:axId val="1543377584"/>
      </c:barChart>
      <c:dateAx>
        <c:axId val="1543387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77584"/>
        <c:crossesAt val="0"/>
        <c:auto val="0"/>
        <c:lblOffset val="100"/>
        <c:baseTimeUnit val="days"/>
      </c:dateAx>
      <c:valAx>
        <c:axId val="154337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8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17" Type="http://schemas.openxmlformats.org/officeDocument/2006/relationships/image" Target="../media/image13.png"/><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image" Target="../media/image12.sv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21.svg"/><Relationship Id="rId13" Type="http://schemas.openxmlformats.org/officeDocument/2006/relationships/image" Target="../media/image26.jpeg"/><Relationship Id="rId3" Type="http://schemas.openxmlformats.org/officeDocument/2006/relationships/image" Target="../media/image16.png"/><Relationship Id="rId7" Type="http://schemas.openxmlformats.org/officeDocument/2006/relationships/image" Target="../media/image20.png"/><Relationship Id="rId12" Type="http://schemas.openxmlformats.org/officeDocument/2006/relationships/image" Target="../media/image25.svg"/><Relationship Id="rId17" Type="http://schemas.openxmlformats.org/officeDocument/2006/relationships/image" Target="../media/image30.png"/><Relationship Id="rId2" Type="http://schemas.openxmlformats.org/officeDocument/2006/relationships/image" Target="../media/image15.svg"/><Relationship Id="rId16" Type="http://schemas.openxmlformats.org/officeDocument/2006/relationships/image" Target="../media/image29.png"/><Relationship Id="rId1" Type="http://schemas.openxmlformats.org/officeDocument/2006/relationships/image" Target="../media/image14.png"/><Relationship Id="rId6" Type="http://schemas.openxmlformats.org/officeDocument/2006/relationships/image" Target="../media/image19.svg"/><Relationship Id="rId11" Type="http://schemas.openxmlformats.org/officeDocument/2006/relationships/image" Target="../media/image24.png"/><Relationship Id="rId5" Type="http://schemas.openxmlformats.org/officeDocument/2006/relationships/image" Target="../media/image18.png"/><Relationship Id="rId15" Type="http://schemas.openxmlformats.org/officeDocument/2006/relationships/image" Target="../media/image28.jpeg"/><Relationship Id="rId10" Type="http://schemas.openxmlformats.org/officeDocument/2006/relationships/image" Target="../media/image23.svg"/><Relationship Id="rId4" Type="http://schemas.openxmlformats.org/officeDocument/2006/relationships/image" Target="../media/image17.svg"/><Relationship Id="rId9" Type="http://schemas.openxmlformats.org/officeDocument/2006/relationships/image" Target="../media/image22.png"/><Relationship Id="rId14"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57316</xdr:colOff>
      <xdr:row>2</xdr:row>
      <xdr:rowOff>160020</xdr:rowOff>
    </xdr:from>
    <xdr:to>
      <xdr:col>3</xdr:col>
      <xdr:colOff>567856</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28986" y="531081"/>
          <a:ext cx="1391809" cy="102936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189</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$18,415</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16,834</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49365</xdr:rowOff>
    </xdr:from>
    <xdr:to>
      <xdr:col>4</xdr:col>
      <xdr:colOff>15240</xdr:colOff>
      <xdr:row>32</xdr:row>
      <xdr:rowOff>148425</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5970" y="5058687"/>
          <a:ext cx="1391809" cy="102671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92103</xdr:colOff>
      <xdr:row>31</xdr:row>
      <xdr:rowOff>81169</xdr:rowOff>
    </xdr:from>
    <xdr:to>
      <xdr:col>3</xdr:col>
      <xdr:colOff>297843</xdr:colOff>
      <xdr:row>32</xdr:row>
      <xdr:rowOff>96409</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635442" y="5832612"/>
          <a:ext cx="815340" cy="200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chemeClr val="bg1"/>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24784</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60</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160020</xdr:colOff>
      <xdr:row>17</xdr:row>
      <xdr:rowOff>129541</xdr:rowOff>
    </xdr:from>
    <xdr:to>
      <xdr:col>14</xdr:col>
      <xdr:colOff>304800</xdr:colOff>
      <xdr:row>29</xdr:row>
      <xdr:rowOff>152401</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799359" y="3283558"/>
              <a:ext cx="1363980" cy="2249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145774</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364435</xdr:colOff>
      <xdr:row>2</xdr:row>
      <xdr:rowOff>125896</xdr:rowOff>
    </xdr:from>
    <xdr:to>
      <xdr:col>21</xdr:col>
      <xdr:colOff>33131</xdr:colOff>
      <xdr:row>13</xdr:row>
      <xdr:rowOff>19878</xdr:rowOff>
    </xdr:to>
    <xdr:graphicFrame macro="">
      <xdr:nvGraphicFramePr>
        <xdr:cNvPr id="29" name="Chart 28">
          <a:extLst>
            <a:ext uri="{FF2B5EF4-FFF2-40B4-BE49-F238E27FC236}">
              <a16:creationId xmlns:a16="http://schemas.microsoft.com/office/drawing/2014/main" id="{E7B3B205-BB56-4CDF-BAB8-3FC682221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11</xdr:col>
      <xdr:colOff>284923</xdr:colOff>
      <xdr:row>33</xdr:row>
      <xdr:rowOff>72889</xdr:rowOff>
    </xdr:from>
    <xdr:to>
      <xdr:col>12</xdr:col>
      <xdr:colOff>54901</xdr:colOff>
      <xdr:row>34</xdr:row>
      <xdr:rowOff>13252</xdr:rowOff>
    </xdr:to>
    <xdr:pic>
      <xdr:nvPicPr>
        <xdr:cNvPr id="33" name="Picture 32" descr="Businesswoman sitting with hands on lap">
          <a:extLst>
            <a:ext uri="{FF2B5EF4-FFF2-40B4-BE49-F238E27FC236}">
              <a16:creationId xmlns:a16="http://schemas.microsoft.com/office/drawing/2014/main" id="{DA22CE39-873F-5C51-7934-CCB541D9D92E}"/>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l="22407" t="-503" r="23711" b="79752"/>
        <a:stretch>
          <a:fillRect/>
        </a:stretch>
      </xdr:blipFill>
      <xdr:spPr>
        <a:xfrm>
          <a:off x="6314662" y="6195393"/>
          <a:ext cx="379578" cy="291546"/>
        </a:xfrm>
        <a:prstGeom prst="ellipse">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0.58575</cdr:x>
      <cdr:y>0.05279</cdr:y>
    </cdr:from>
    <cdr:to>
      <cdr:x>0.65172</cdr:x>
      <cdr:y>0.1261</cdr:y>
    </cdr:to>
    <cdr:pic>
      <cdr:nvPicPr>
        <cdr:cNvPr id="3" name="Graphic 2" descr="Star with solid fill">
          <a:extLst xmlns:a="http://schemas.openxmlformats.org/drawingml/2006/main">
            <a:ext uri="{FF2B5EF4-FFF2-40B4-BE49-F238E27FC236}">
              <a16:creationId xmlns:a16="http://schemas.microsoft.com/office/drawing/2014/main" id="{B59F3417-6541-6155-02E6-AD805F60E5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470993" y="119270"/>
          <a:ext cx="165651" cy="165651"/>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148837</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2</xdr:row>
      <xdr:rowOff>344058</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571461</xdr:colOff>
      <xdr:row>2</xdr:row>
      <xdr:rowOff>321173</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397922" y="343705"/>
          <a:ext cx="372679" cy="298642"/>
        </a:xfrm>
        <a:prstGeom prst="flowChartConnector">
          <a:avLst/>
        </a:prstGeom>
      </xdr:spPr>
    </xdr:pic>
    <xdr:clientData/>
  </xdr:twoCellAnchor>
  <xdr:twoCellAnchor>
    <xdr:from>
      <xdr:col>5</xdr:col>
      <xdr:colOff>154045</xdr:colOff>
      <xdr:row>3</xdr:row>
      <xdr:rowOff>17543</xdr:rowOff>
    </xdr:from>
    <xdr:to>
      <xdr:col>5</xdr:col>
      <xdr:colOff>535289</xdr:colOff>
      <xdr:row>3</xdr:row>
      <xdr:rowOff>309423</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353185" y="842518"/>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6354513888" backgroundQuery="1" createdVersion="8" refreshedVersion="8" minRefreshableVersion="3" recordCount="0" supportSubquery="1" supportAdvancedDrill="1" xr:uid="{A5395BE6-141E-4495-A584-9A5B7B1460B2}">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2.533463657404" backgroundQuery="1" createdVersion="8" refreshedVersion="8" minRefreshableVersion="3" recordCount="0" supportSubquery="1" supportAdvancedDrill="1" xr:uid="{8858DEE7-94FF-480C-8C61-4947E2F4397B}">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2.533464583335" backgroundQuery="1" createdVersion="8" refreshedVersion="8" minRefreshableVersion="3" recordCount="0" supportSubquery="1" supportAdvancedDrill="1" xr:uid="{E23C2199-6754-4875-997D-89C3EC5D8644}">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2.533465509259" backgroundQuery="1" createdVersion="8" refreshedVersion="8" minRefreshableVersion="3" recordCount="0" supportSubquery="1" supportAdvancedDrill="1" xr:uid="{0C4F5B91-130A-45D3-84A5-F73746D5FF7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2.533466435183" backgroundQuery="1" createdVersion="8" refreshedVersion="8" minRefreshableVersion="3" recordCount="0" supportSubquery="1" supportAdvancedDrill="1" xr:uid="{082C928C-4A34-45A3-8322-8999780F7E1F}">
  <cacheSource type="external" connectionId="2"/>
  <cacheFields count="1">
    <cacheField name="[calls].[Representative].[Representative]" caption="Representative" numFmtId="0" hierarchy="3" level="1">
      <sharedItems count="1">
        <s v="R01"/>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2.533467013891" backgroundQuery="1" createdVersion="8" refreshedVersion="8" minRefreshableVersion="3" recordCount="0" supportSubquery="1" supportAdvancedDrill="1" xr:uid="{5287AC46-7848-4031-A9F0-EEE4B770D802}">
  <cacheSource type="external" connectionId="2"/>
  <cacheFields count="3">
    <cacheField name="[Measures].[Count of Call number]" caption="Count of Call number" numFmtId="0" hierarchy="26" level="32767"/>
    <cacheField name="[calls].[Rating rounded].[Rating rounded]" caption="Rating rounded" numFmtId="0" hierarchy="10" level="1">
      <sharedItems containsSemiMixedTypes="0" containsString="0" containsNumber="1" containsInteger="1" minValue="1" maxValue="5" count="5">
        <n v="1"/>
        <n v="2"/>
        <n v="3"/>
        <n v="4"/>
        <n v="5"/>
      </sharedItems>
      <extLst>
        <ext xmlns:x15="http://schemas.microsoft.com/office/spreadsheetml/2010/11/main" uri="{4F2E5C28-24EA-4eb8-9CBF-B6C8F9C3D259}">
          <x15:cachedUniqueNames>
            <x15:cachedUniqueName index="0" name="[calls].[Rating rounded].&amp;[1]"/>
            <x15:cachedUniqueName index="1" name="[calls].[Rating rounded].&amp;[2]"/>
            <x15:cachedUniqueName index="2" name="[calls].[Rating rounded].&amp;[3]"/>
            <x15:cachedUniqueName index="3" name="[calls].[Rating rounded].&amp;[4]"/>
            <x15:cachedUniqueName index="4"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13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1">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49B98BD-FAF4-46D6-9974-A86D8A646DF5}" name="rep satisfaction" cacheId="13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3">
  <location ref="A67:B73"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Count of Call number" fld="0" subtotal="count" baseField="0" baseItem="0"/>
  </dataFields>
  <chartFormats count="1">
    <chartFormat chart="38"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85D9D-1E8B-4493-B048-BC66BC26138C}" name="rep amounts" cacheId="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43">
  <location ref="A79:G98"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1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9">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1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12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8">
    <pivotHierarchy dragToData="1"/>
    <pivotHierarchy dragToData="1"/>
    <pivotHierarchy dragToData="1"/>
    <pivotHierarchy multipleItemSelectionAllowed="1" dragToData="1">
      <members count="1" level="1">
        <member name="[calls].[Representative].&amp;[R0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C0E1D9F-05AD-4113-A0D6-0A59E3FD9177}"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 tabId="6" name="rep satisfaction"/>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1]"/>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CAE95E-21D7-4E8C-AC0F-DDD52513B1AA}" name="Table_ExternalData_1" displayName="Table_ExternalData_1" ref="A3:M17" tableType="queryTable" totalsRowShown="0">
  <autoFilter ref="A3:M17" xr:uid="{7FCAE95E-21D7-4E8C-AC0F-DDD52513B1AA}"/>
  <tableColumns count="13">
    <tableColumn id="1" xr3:uid="{0BCFFAF2-F5B1-42FD-8E9C-1021E5645AF8}" uniqueName="1" name="calls[Call number]" queryTableFieldId="1"/>
    <tableColumn id="2" xr3:uid="{DC6D7266-1D9C-4237-9B64-E741F6A96DDD}" uniqueName="2" name="calls[Customer ID]" queryTableFieldId="2"/>
    <tableColumn id="3" xr3:uid="{FCC8372B-E286-44CC-A869-52814C18EDD3}" uniqueName="3" name="calls[Duration]" queryTableFieldId="3"/>
    <tableColumn id="4" xr3:uid="{B4D9CBBB-E978-45B6-9ED0-3BE55233281B}" uniqueName="4" name="calls[Representative]" queryTableFieldId="4"/>
    <tableColumn id="5" xr3:uid="{F8903E70-C355-4DB1-B563-67F99262BC65}" uniqueName="5" name="calls[Date of Call]" queryTableFieldId="5" dataDxfId="22"/>
    <tableColumn id="6" xr3:uid="{2A1C27E0-4470-4602-AA09-99536A8C23F1}" uniqueName="6" name="calls[Purchase Amount]" queryTableFieldId="6"/>
    <tableColumn id="7" xr3:uid="{D170794A-0D44-426F-A00A-295590960394}" uniqueName="7" name="calls[Satisfaction Rating]" queryTableFieldId="7"/>
    <tableColumn id="8" xr3:uid="{9E1B2984-7818-465B-A171-6C4CB8B8ADC7}" uniqueName="8" name="calls[FY]" queryTableFieldId="8"/>
    <tableColumn id="9" xr3:uid="{EA7957B9-E07E-46DA-B305-4E15C1F1B3F9}" uniqueName="9" name="calls[Day of week]" queryTableFieldId="9"/>
    <tableColumn id="10" xr3:uid="{5B5EF295-C925-43D5-9A79-5CD4944B0EC2}" uniqueName="10" name="calls[Duration Bucket]" queryTableFieldId="10"/>
    <tableColumn id="11" xr3:uid="{134EB434-E303-4E53-92BB-D60CECFB1A2A}" uniqueName="11" name="calls[Rating rounded]" queryTableFieldId="11"/>
    <tableColumn id="12" xr3:uid="{DDE73B9B-E293-4640-932C-C60DFDDB4662}" uniqueName="12" name="calls[Date of Call (Month)]" queryTableFieldId="12"/>
    <tableColumn id="13" xr3:uid="{1E0FF084-FA7B-4031-BE70-952475956FA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21"/>
    <tableColumn id="5" xr3:uid="{5A35565E-8707-4DED-AD15-A0669D67B382}" name="Date of Call" dataDxfId="20"/>
    <tableColumn id="6" xr3:uid="{F2E4F158-B41F-47BC-8DF8-DFCADFEE4E40}" name="Purchase Amount"/>
    <tableColumn id="7" xr3:uid="{04B291B5-47BD-4F78-8FD8-D1551CCA6BD9}" name="Satisfaction Rating"/>
    <tableColumn id="8" xr3:uid="{6E4123C0-0B17-43B8-A142-A1E540CE974C}" name="FY" dataDxfId="19">
      <calculatedColumnFormula>IF(MONTH(calls[[#This Row],[Date of Call]])&lt;=6, YEAR(calls[[#This Row],[Date of Call]]), YEAR(calls[[#This Row],[Date of Call]])+1)</calculatedColumnFormula>
    </tableColumn>
    <tableColumn id="9" xr3:uid="{199FA271-5E9B-46CE-9BC6-2801F92CD17E}" name="Day of week" dataDxfId="18">
      <calculatedColumnFormula>TEXT(calls[[#This Row],[Date of Call]],"DDDD")</calculatedColumnFormula>
    </tableColumn>
    <tableColumn id="10" xr3:uid="{328CDB09-95B8-4D5E-9ED9-EF0D363735A1}" name="Duration Bucket" dataDxfId="17">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6">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5" headerRowBorderDxfId="14" tableBorderDxfId="13" totalsRowBorderDxfId="12">
  <autoFilter ref="Q3:T18" xr:uid="{27158F51-A707-4171-8A04-81FB0AABCBA5}"/>
  <tableColumns count="4">
    <tableColumn id="1" xr3:uid="{02688061-6A8C-4E23-B7FF-D00CD8B58CAC}" name="Customer ID" dataDxfId="11"/>
    <tableColumn id="2" xr3:uid="{771678B6-DB44-426B-9874-B4E421A440D5}" name="Gedner" dataDxfId="10"/>
    <tableColumn id="3" xr3:uid="{B0D41C62-587E-494D-B49A-603F2C05F8D3}" name="Age" dataDxfId="9"/>
    <tableColumn id="4" xr3:uid="{663F92D6-FE31-4D81-9E01-8D066DDC8A88}" name="City" dataDxfId="8"/>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D4B3-C8F1-4AB6-B88A-F266A17D1726}">
  <dimension ref="A1:M17"/>
  <sheetViews>
    <sheetView workbookViewId="0"/>
  </sheetViews>
  <sheetFormatPr defaultRowHeight="14.4" x14ac:dyDescent="0.3"/>
  <cols>
    <col min="1" max="1" width="19.21875" bestFit="1" customWidth="1"/>
    <col min="2" max="2" width="19.6640625" bestFit="1" customWidth="1"/>
    <col min="3" max="3" width="16.21875" bestFit="1" customWidth="1"/>
    <col min="4" max="4" width="21.77734375" bestFit="1" customWidth="1"/>
    <col min="5" max="5" width="18.6640625" bestFit="1" customWidth="1"/>
    <col min="6" max="6" width="24.33203125" bestFit="1" customWidth="1"/>
    <col min="7" max="7" width="24.88671875" bestFit="1" customWidth="1"/>
    <col min="8" max="8" width="10.77734375" bestFit="1" customWidth="1"/>
    <col min="9" max="9" width="19" bestFit="1" customWidth="1"/>
    <col min="10" max="10" width="22.6640625" bestFit="1" customWidth="1"/>
    <col min="11" max="11" width="21.77734375" bestFit="1" customWidth="1"/>
    <col min="12" max="12" width="26.109375" bestFit="1" customWidth="1"/>
    <col min="13" max="13" width="31.33203125" bestFit="1" customWidth="1"/>
  </cols>
  <sheetData>
    <row r="1" spans="1:13" x14ac:dyDescent="0.3">
      <c r="A1" s="14" t="s">
        <v>1098</v>
      </c>
    </row>
    <row r="3" spans="1:13" x14ac:dyDescent="0.3">
      <c r="A3" t="s">
        <v>1081</v>
      </c>
      <c r="B3" t="s">
        <v>1082</v>
      </c>
      <c r="C3" t="s">
        <v>1083</v>
      </c>
      <c r="D3" t="s">
        <v>1084</v>
      </c>
      <c r="E3" t="s">
        <v>1085</v>
      </c>
      <c r="F3" t="s">
        <v>1086</v>
      </c>
      <c r="G3" t="s">
        <v>1087</v>
      </c>
      <c r="H3" t="s">
        <v>1088</v>
      </c>
      <c r="I3" t="s">
        <v>1089</v>
      </c>
      <c r="J3" t="s">
        <v>1090</v>
      </c>
      <c r="K3" t="s">
        <v>1091</v>
      </c>
      <c r="L3" t="s">
        <v>1092</v>
      </c>
      <c r="M3" t="s">
        <v>1093</v>
      </c>
    </row>
    <row r="4" spans="1:13" x14ac:dyDescent="0.3">
      <c r="A4" t="s">
        <v>270</v>
      </c>
      <c r="B4" t="s">
        <v>22</v>
      </c>
      <c r="C4">
        <v>140</v>
      </c>
      <c r="D4" t="s">
        <v>11</v>
      </c>
      <c r="E4" s="31">
        <v>45004</v>
      </c>
      <c r="F4">
        <v>93</v>
      </c>
      <c r="G4">
        <v>4.4000000000000004</v>
      </c>
      <c r="H4">
        <v>2023</v>
      </c>
      <c r="I4" t="s">
        <v>1066</v>
      </c>
      <c r="J4" t="s">
        <v>1094</v>
      </c>
      <c r="K4">
        <v>4</v>
      </c>
      <c r="L4" t="s">
        <v>1052</v>
      </c>
      <c r="M4">
        <v>3</v>
      </c>
    </row>
    <row r="5" spans="1:13" x14ac:dyDescent="0.3">
      <c r="A5" t="s">
        <v>404</v>
      </c>
      <c r="B5" t="s">
        <v>22</v>
      </c>
      <c r="C5">
        <v>69</v>
      </c>
      <c r="D5" t="s">
        <v>11</v>
      </c>
      <c r="E5" s="31">
        <v>45035</v>
      </c>
      <c r="F5">
        <v>32</v>
      </c>
      <c r="G5">
        <v>3.6</v>
      </c>
      <c r="H5">
        <v>2023</v>
      </c>
      <c r="I5" t="s">
        <v>1069</v>
      </c>
      <c r="J5" t="s">
        <v>1095</v>
      </c>
      <c r="K5">
        <v>4</v>
      </c>
      <c r="L5" t="s">
        <v>1053</v>
      </c>
      <c r="M5">
        <v>4</v>
      </c>
    </row>
    <row r="6" spans="1:13" x14ac:dyDescent="0.3">
      <c r="A6" t="s">
        <v>429</v>
      </c>
      <c r="B6" t="s">
        <v>22</v>
      </c>
      <c r="C6">
        <v>127</v>
      </c>
      <c r="D6" t="s">
        <v>11</v>
      </c>
      <c r="E6" s="31">
        <v>45039</v>
      </c>
      <c r="F6">
        <v>160</v>
      </c>
      <c r="G6">
        <v>3.2</v>
      </c>
      <c r="H6">
        <v>2023</v>
      </c>
      <c r="I6" t="s">
        <v>1066</v>
      </c>
      <c r="J6" t="s">
        <v>1094</v>
      </c>
      <c r="K6">
        <v>3</v>
      </c>
      <c r="L6" t="s">
        <v>1053</v>
      </c>
      <c r="M6">
        <v>4</v>
      </c>
    </row>
    <row r="7" spans="1:13" x14ac:dyDescent="0.3">
      <c r="A7" t="s">
        <v>458</v>
      </c>
      <c r="B7" t="s">
        <v>22</v>
      </c>
      <c r="C7">
        <v>93</v>
      </c>
      <c r="D7" t="s">
        <v>11</v>
      </c>
      <c r="E7" s="31">
        <v>45045</v>
      </c>
      <c r="F7">
        <v>150</v>
      </c>
      <c r="G7">
        <v>4.5999999999999996</v>
      </c>
      <c r="H7">
        <v>2023</v>
      </c>
      <c r="I7" t="s">
        <v>1065</v>
      </c>
      <c r="J7" t="s">
        <v>1095</v>
      </c>
      <c r="K7">
        <v>5</v>
      </c>
      <c r="L7" t="s">
        <v>1053</v>
      </c>
      <c r="M7">
        <v>4</v>
      </c>
    </row>
    <row r="8" spans="1:13" x14ac:dyDescent="0.3">
      <c r="A8" t="s">
        <v>485</v>
      </c>
      <c r="B8" t="s">
        <v>22</v>
      </c>
      <c r="C8">
        <v>25</v>
      </c>
      <c r="D8" t="s">
        <v>11</v>
      </c>
      <c r="E8" s="31">
        <v>45054</v>
      </c>
      <c r="F8">
        <v>52</v>
      </c>
      <c r="G8">
        <v>3.8</v>
      </c>
      <c r="H8">
        <v>2023</v>
      </c>
      <c r="I8" t="s">
        <v>1064</v>
      </c>
      <c r="J8" t="s">
        <v>1096</v>
      </c>
      <c r="K8">
        <v>4</v>
      </c>
      <c r="L8" t="s">
        <v>1054</v>
      </c>
      <c r="M8">
        <v>5</v>
      </c>
    </row>
    <row r="9" spans="1:13" x14ac:dyDescent="0.3">
      <c r="A9" t="s">
        <v>538</v>
      </c>
      <c r="B9" t="s">
        <v>22</v>
      </c>
      <c r="C9">
        <v>62</v>
      </c>
      <c r="D9" t="s">
        <v>11</v>
      </c>
      <c r="E9" s="31">
        <v>45076</v>
      </c>
      <c r="F9">
        <v>125</v>
      </c>
      <c r="G9">
        <v>3.5</v>
      </c>
      <c r="H9">
        <v>2023</v>
      </c>
      <c r="I9" t="s">
        <v>1068</v>
      </c>
      <c r="J9" t="s">
        <v>1095</v>
      </c>
      <c r="K9">
        <v>4</v>
      </c>
      <c r="L9" t="s">
        <v>1054</v>
      </c>
      <c r="M9">
        <v>5</v>
      </c>
    </row>
    <row r="10" spans="1:13" x14ac:dyDescent="0.3">
      <c r="A10" t="s">
        <v>553</v>
      </c>
      <c r="B10" t="s">
        <v>22</v>
      </c>
      <c r="C10">
        <v>48</v>
      </c>
      <c r="D10" t="s">
        <v>11</v>
      </c>
      <c r="E10" s="31">
        <v>45082</v>
      </c>
      <c r="F10">
        <v>120</v>
      </c>
      <c r="G10">
        <v>4.0999999999999996</v>
      </c>
      <c r="H10">
        <v>2023</v>
      </c>
      <c r="I10" t="s">
        <v>1064</v>
      </c>
      <c r="J10" t="s">
        <v>1097</v>
      </c>
      <c r="K10">
        <v>4</v>
      </c>
      <c r="L10" t="s">
        <v>1055</v>
      </c>
      <c r="M10">
        <v>6</v>
      </c>
    </row>
    <row r="11" spans="1:13" x14ac:dyDescent="0.3">
      <c r="A11" t="s">
        <v>654</v>
      </c>
      <c r="B11" t="s">
        <v>22</v>
      </c>
      <c r="C11">
        <v>172</v>
      </c>
      <c r="D11" t="s">
        <v>11</v>
      </c>
      <c r="E11" s="31">
        <v>45127</v>
      </c>
      <c r="F11">
        <v>27</v>
      </c>
      <c r="G11">
        <v>4.2</v>
      </c>
      <c r="H11">
        <v>2024</v>
      </c>
      <c r="I11" t="s">
        <v>1067</v>
      </c>
      <c r="J11" t="s">
        <v>1094</v>
      </c>
      <c r="K11">
        <v>4</v>
      </c>
      <c r="L11" t="s">
        <v>1056</v>
      </c>
      <c r="M11">
        <v>7</v>
      </c>
    </row>
    <row r="12" spans="1:13" x14ac:dyDescent="0.3">
      <c r="A12" t="s">
        <v>823</v>
      </c>
      <c r="B12" t="s">
        <v>22</v>
      </c>
      <c r="C12">
        <v>118</v>
      </c>
      <c r="D12" t="s">
        <v>11</v>
      </c>
      <c r="E12" s="31">
        <v>45204</v>
      </c>
      <c r="F12">
        <v>56</v>
      </c>
      <c r="G12">
        <v>3.7</v>
      </c>
      <c r="H12">
        <v>2024</v>
      </c>
      <c r="I12" t="s">
        <v>1067</v>
      </c>
      <c r="J12" t="s">
        <v>1095</v>
      </c>
      <c r="K12">
        <v>4</v>
      </c>
      <c r="L12" t="s">
        <v>1059</v>
      </c>
      <c r="M12">
        <v>10</v>
      </c>
    </row>
    <row r="13" spans="1:13" x14ac:dyDescent="0.3">
      <c r="A13" t="s">
        <v>898</v>
      </c>
      <c r="B13" t="s">
        <v>22</v>
      </c>
      <c r="C13">
        <v>109</v>
      </c>
      <c r="D13" t="s">
        <v>11</v>
      </c>
      <c r="E13" s="31">
        <v>45225</v>
      </c>
      <c r="F13">
        <v>180</v>
      </c>
      <c r="G13">
        <v>3.8</v>
      </c>
      <c r="H13">
        <v>2024</v>
      </c>
      <c r="I13" t="s">
        <v>1067</v>
      </c>
      <c r="J13" t="s">
        <v>1095</v>
      </c>
      <c r="K13">
        <v>4</v>
      </c>
      <c r="L13" t="s">
        <v>1059</v>
      </c>
      <c r="M13">
        <v>10</v>
      </c>
    </row>
    <row r="14" spans="1:13" x14ac:dyDescent="0.3">
      <c r="A14" t="s">
        <v>939</v>
      </c>
      <c r="B14" t="s">
        <v>22</v>
      </c>
      <c r="C14">
        <v>91</v>
      </c>
      <c r="D14" t="s">
        <v>11</v>
      </c>
      <c r="E14" s="31">
        <v>45243</v>
      </c>
      <c r="F14">
        <v>108</v>
      </c>
      <c r="G14">
        <v>3.8</v>
      </c>
      <c r="H14">
        <v>2024</v>
      </c>
      <c r="I14" t="s">
        <v>1064</v>
      </c>
      <c r="J14" t="s">
        <v>1095</v>
      </c>
      <c r="K14">
        <v>4</v>
      </c>
      <c r="L14" t="s">
        <v>1060</v>
      </c>
      <c r="M14">
        <v>11</v>
      </c>
    </row>
    <row r="15" spans="1:13" x14ac:dyDescent="0.3">
      <c r="A15" t="s">
        <v>988</v>
      </c>
      <c r="B15" t="s">
        <v>22</v>
      </c>
      <c r="C15">
        <v>63</v>
      </c>
      <c r="D15" t="s">
        <v>11</v>
      </c>
      <c r="E15" s="31">
        <v>45269</v>
      </c>
      <c r="F15">
        <v>82</v>
      </c>
      <c r="G15">
        <v>3.7</v>
      </c>
      <c r="H15">
        <v>2024</v>
      </c>
      <c r="I15" t="s">
        <v>1065</v>
      </c>
      <c r="J15" t="s">
        <v>1095</v>
      </c>
      <c r="K15">
        <v>4</v>
      </c>
      <c r="L15" t="s">
        <v>1061</v>
      </c>
      <c r="M15">
        <v>12</v>
      </c>
    </row>
    <row r="16" spans="1:13" x14ac:dyDescent="0.3">
      <c r="A16" t="s">
        <v>1013</v>
      </c>
      <c r="B16" t="s">
        <v>22</v>
      </c>
      <c r="C16">
        <v>120</v>
      </c>
      <c r="D16" t="s">
        <v>11</v>
      </c>
      <c r="E16" s="31">
        <v>45280</v>
      </c>
      <c r="F16">
        <v>190</v>
      </c>
      <c r="G16">
        <v>3.7</v>
      </c>
      <c r="H16">
        <v>2024</v>
      </c>
      <c r="I16" t="s">
        <v>1069</v>
      </c>
      <c r="J16" t="s">
        <v>1095</v>
      </c>
      <c r="K16">
        <v>4</v>
      </c>
      <c r="L16" t="s">
        <v>1061</v>
      </c>
      <c r="M16">
        <v>12</v>
      </c>
    </row>
    <row r="17" spans="1:13" x14ac:dyDescent="0.3">
      <c r="A17" t="s">
        <v>1035</v>
      </c>
      <c r="B17" t="s">
        <v>22</v>
      </c>
      <c r="C17">
        <v>114</v>
      </c>
      <c r="D17" t="s">
        <v>11</v>
      </c>
      <c r="E17" s="31">
        <v>45291</v>
      </c>
      <c r="F17">
        <v>40</v>
      </c>
      <c r="G17">
        <v>3.9</v>
      </c>
      <c r="H17">
        <v>2024</v>
      </c>
      <c r="I17" t="s">
        <v>1066</v>
      </c>
      <c r="J17" t="s">
        <v>1095</v>
      </c>
      <c r="K17">
        <v>4</v>
      </c>
      <c r="L17" t="s">
        <v>1061</v>
      </c>
      <c r="M17">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98"/>
  <sheetViews>
    <sheetView topLeftCell="A54" zoomScale="115" zoomScaleNormal="115" workbookViewId="0">
      <selection activeCell="I66" sqref="I66"/>
    </sheetView>
  </sheetViews>
  <sheetFormatPr defaultRowHeight="14.4" x14ac:dyDescent="0.3"/>
  <cols>
    <col min="1" max="1" width="13" bestFit="1" customWidth="1"/>
    <col min="2" max="2" width="19.44140625" bestFit="1" customWidth="1"/>
    <col min="3" max="3" width="11.21875" bestFit="1" customWidth="1"/>
    <col min="4" max="4" width="10.109375" bestFit="1" customWidth="1"/>
    <col min="5" max="5" width="14.109375" bestFit="1" customWidth="1"/>
    <col min="6" max="6" width="6.6640625" bestFit="1" customWidth="1"/>
    <col min="7" max="7" width="10.8867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189</v>
      </c>
      <c r="B11" s="22">
        <v>18415</v>
      </c>
      <c r="C11" s="21">
        <v>16834</v>
      </c>
      <c r="D11" s="23">
        <v>3.9227513227513247</v>
      </c>
      <c r="E11" s="21">
        <v>60</v>
      </c>
    </row>
    <row r="13" spans="1:5" x14ac:dyDescent="0.3">
      <c r="A13" t="s">
        <v>1047</v>
      </c>
    </row>
    <row r="15" spans="1:5" x14ac:dyDescent="0.3">
      <c r="A15" s="24" t="s">
        <v>1048</v>
      </c>
      <c r="B15" t="s">
        <v>1042</v>
      </c>
      <c r="C15" t="s">
        <v>1062</v>
      </c>
    </row>
    <row r="16" spans="1:5" x14ac:dyDescent="0.3">
      <c r="A16" s="25" t="s">
        <v>1050</v>
      </c>
      <c r="B16" s="21">
        <v>16</v>
      </c>
      <c r="C16" s="21">
        <v>16</v>
      </c>
    </row>
    <row r="17" spans="1:3" x14ac:dyDescent="0.3">
      <c r="A17" s="25" t="s">
        <v>1051</v>
      </c>
      <c r="B17" s="21">
        <v>14</v>
      </c>
      <c r="C17" s="21">
        <v>14</v>
      </c>
    </row>
    <row r="18" spans="1:3" x14ac:dyDescent="0.3">
      <c r="A18" s="25" t="s">
        <v>1052</v>
      </c>
      <c r="B18" s="21">
        <v>26</v>
      </c>
      <c r="C18" s="21">
        <v>26</v>
      </c>
    </row>
    <row r="19" spans="1:3" x14ac:dyDescent="0.3">
      <c r="A19" s="25" t="s">
        <v>1053</v>
      </c>
      <c r="B19" s="21">
        <v>29</v>
      </c>
      <c r="C19" s="21">
        <v>29</v>
      </c>
    </row>
    <row r="20" spans="1:3" x14ac:dyDescent="0.3">
      <c r="A20" s="25" t="s">
        <v>1054</v>
      </c>
      <c r="B20" s="21">
        <v>17</v>
      </c>
      <c r="C20" s="21">
        <v>17</v>
      </c>
    </row>
    <row r="21" spans="1:3" x14ac:dyDescent="0.3">
      <c r="A21" s="25" t="s">
        <v>1055</v>
      </c>
      <c r="B21" s="21">
        <v>15</v>
      </c>
      <c r="C21" s="21">
        <v>15</v>
      </c>
    </row>
    <row r="22" spans="1:3" x14ac:dyDescent="0.3">
      <c r="A22" s="25" t="s">
        <v>1056</v>
      </c>
      <c r="B22" s="21">
        <v>15</v>
      </c>
      <c r="C22" s="21">
        <v>15</v>
      </c>
    </row>
    <row r="23" spans="1:3" x14ac:dyDescent="0.3">
      <c r="A23" s="25" t="s">
        <v>1057</v>
      </c>
      <c r="B23" s="21">
        <v>7</v>
      </c>
      <c r="C23" s="21">
        <v>7</v>
      </c>
    </row>
    <row r="24" spans="1:3" x14ac:dyDescent="0.3">
      <c r="A24" s="25" t="s">
        <v>1058</v>
      </c>
      <c r="B24" s="21">
        <v>11</v>
      </c>
      <c r="C24" s="21">
        <v>11</v>
      </c>
    </row>
    <row r="25" spans="1:3" x14ac:dyDescent="0.3">
      <c r="A25" s="25" t="s">
        <v>1059</v>
      </c>
      <c r="B25" s="21">
        <v>24</v>
      </c>
      <c r="C25" s="21">
        <v>24</v>
      </c>
    </row>
    <row r="26" spans="1:3" x14ac:dyDescent="0.3">
      <c r="A26" s="25" t="s">
        <v>1060</v>
      </c>
      <c r="B26" s="21">
        <v>9</v>
      </c>
      <c r="C26" s="21">
        <v>9</v>
      </c>
    </row>
    <row r="27" spans="1:3" x14ac:dyDescent="0.3">
      <c r="A27" s="25" t="s">
        <v>1061</v>
      </c>
      <c r="B27" s="21">
        <v>6</v>
      </c>
      <c r="C27" s="21">
        <v>6</v>
      </c>
    </row>
    <row r="28" spans="1:3" x14ac:dyDescent="0.3">
      <c r="A28" s="25" t="s">
        <v>1049</v>
      </c>
      <c r="B28" s="21">
        <v>189</v>
      </c>
      <c r="C28" s="21">
        <v>189</v>
      </c>
    </row>
    <row r="31" spans="1:3" x14ac:dyDescent="0.3">
      <c r="A31" s="24" t="s">
        <v>1048</v>
      </c>
      <c r="B31" t="s">
        <v>1042</v>
      </c>
    </row>
    <row r="32" spans="1:3" x14ac:dyDescent="0.3">
      <c r="A32" s="25" t="s">
        <v>1066</v>
      </c>
      <c r="B32" s="21">
        <v>36</v>
      </c>
    </row>
    <row r="33" spans="1:9" x14ac:dyDescent="0.3">
      <c r="A33" s="25" t="s">
        <v>1064</v>
      </c>
      <c r="B33" s="21">
        <v>30</v>
      </c>
    </row>
    <row r="34" spans="1:9" x14ac:dyDescent="0.3">
      <c r="A34" s="25" t="s">
        <v>1068</v>
      </c>
      <c r="B34" s="21">
        <v>13</v>
      </c>
    </row>
    <row r="35" spans="1:9" x14ac:dyDescent="0.3">
      <c r="A35" s="25" t="s">
        <v>1069</v>
      </c>
      <c r="B35" s="21">
        <v>23</v>
      </c>
    </row>
    <row r="36" spans="1:9" x14ac:dyDescent="0.3">
      <c r="A36" s="25" t="s">
        <v>1067</v>
      </c>
      <c r="B36" s="21">
        <v>23</v>
      </c>
    </row>
    <row r="37" spans="1:9" x14ac:dyDescent="0.3">
      <c r="A37" s="25" t="s">
        <v>1063</v>
      </c>
      <c r="B37" s="21">
        <v>24</v>
      </c>
    </row>
    <row r="38" spans="1:9" x14ac:dyDescent="0.3">
      <c r="A38" s="25" t="s">
        <v>1065</v>
      </c>
      <c r="B38" s="21">
        <v>40</v>
      </c>
    </row>
    <row r="39" spans="1:9" x14ac:dyDescent="0.3">
      <c r="A39" s="25" t="s">
        <v>1049</v>
      </c>
      <c r="B39" s="21">
        <v>189</v>
      </c>
    </row>
    <row r="44" spans="1:9" x14ac:dyDescent="0.3">
      <c r="A44" s="24" t="s">
        <v>1048</v>
      </c>
      <c r="B44" t="s">
        <v>1042</v>
      </c>
      <c r="C44" t="s">
        <v>1043</v>
      </c>
      <c r="E44" t="s">
        <v>1070</v>
      </c>
      <c r="H44" t="s">
        <v>1077</v>
      </c>
      <c r="I44" t="str">
        <f>A56</f>
        <v>R01</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f>IF(E46=$I$44,F46,NA())</f>
        <v>189</v>
      </c>
      <c r="I46">
        <f>IF(E46=$I$44,G46,NA())</f>
        <v>18415</v>
      </c>
    </row>
    <row r="47" spans="1:9" x14ac:dyDescent="0.3">
      <c r="A47" s="25" t="s">
        <v>6</v>
      </c>
      <c r="B47" s="21">
        <v>207</v>
      </c>
      <c r="C47" s="22">
        <v>20872</v>
      </c>
      <c r="E47" t="str">
        <v>R02</v>
      </c>
      <c r="F47">
        <v>218</v>
      </c>
      <c r="G47" s="26">
        <v>20581</v>
      </c>
      <c r="H47" t="e">
        <f t="shared" ref="H47:H50" si="0">IF(E47=$I$44,F47,NA())</f>
        <v>#N/A</v>
      </c>
      <c r="I47" t="e">
        <f t="shared" ref="I47:I50" si="1">IF(E47=$I$44,G47,NA())</f>
        <v>#N/A</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t="e">
        <f t="shared" si="0"/>
        <v>#N/A</v>
      </c>
      <c r="I50" t="e">
        <f t="shared" si="1"/>
        <v>#N/A</v>
      </c>
    </row>
    <row r="54" spans="1:9" x14ac:dyDescent="0.3">
      <c r="H54" t="s">
        <v>1100</v>
      </c>
    </row>
    <row r="55" spans="1:9" x14ac:dyDescent="0.3">
      <c r="A55" s="24" t="s">
        <v>1048</v>
      </c>
      <c r="H55" t="s">
        <v>1101</v>
      </c>
      <c r="I55" s="47">
        <f>A11/A4</f>
        <v>0.189</v>
      </c>
    </row>
    <row r="56" spans="1:9" x14ac:dyDescent="0.3">
      <c r="A56" s="27" t="s">
        <v>11</v>
      </c>
      <c r="H56" t="s">
        <v>1073</v>
      </c>
      <c r="I56">
        <f>_xlfn.XLOOKUP(A56,E46:E50,F46:F50)</f>
        <v>189</v>
      </c>
    </row>
    <row r="57" spans="1:9" x14ac:dyDescent="0.3">
      <c r="H57" t="s">
        <v>1074</v>
      </c>
      <c r="I57">
        <f>_xlfn.XLOOKUP(A56,E46:E50,G46:G50)</f>
        <v>18415</v>
      </c>
    </row>
    <row r="58" spans="1:9" x14ac:dyDescent="0.3">
      <c r="A58" s="24" t="s">
        <v>1042</v>
      </c>
      <c r="B58" s="24" t="s">
        <v>1078</v>
      </c>
      <c r="H58" t="s">
        <v>1102</v>
      </c>
      <c r="I58">
        <f>_xlfn.RANK.AVG(I56,F46:F50)</f>
        <v>4</v>
      </c>
    </row>
    <row r="59" spans="1:9" x14ac:dyDescent="0.3">
      <c r="A59" s="24" t="s">
        <v>1048</v>
      </c>
      <c r="B59" t="s">
        <v>999</v>
      </c>
      <c r="C59" t="s">
        <v>998</v>
      </c>
      <c r="D59" t="s">
        <v>1049</v>
      </c>
      <c r="H59" t="s">
        <v>1103</v>
      </c>
      <c r="I59">
        <f>_xlfn.RANK.AVG(I57,G46:G50)</f>
        <v>4</v>
      </c>
    </row>
    <row r="60" spans="1:9" x14ac:dyDescent="0.3">
      <c r="A60" s="25" t="s">
        <v>1002</v>
      </c>
      <c r="B60" s="21">
        <v>144</v>
      </c>
      <c r="C60" s="21">
        <v>132</v>
      </c>
      <c r="D60" s="21">
        <v>276</v>
      </c>
    </row>
    <row r="61" spans="1:9" x14ac:dyDescent="0.3">
      <c r="A61" s="25" t="s">
        <v>1001</v>
      </c>
      <c r="B61" s="21">
        <v>326</v>
      </c>
      <c r="C61" s="21">
        <v>63</v>
      </c>
      <c r="D61" s="21">
        <v>389</v>
      </c>
      <c r="H61" t="s">
        <v>1104</v>
      </c>
    </row>
    <row r="62" spans="1:9" x14ac:dyDescent="0.3">
      <c r="A62" s="25" t="s">
        <v>1000</v>
      </c>
      <c r="B62" s="21">
        <v>129</v>
      </c>
      <c r="C62" s="21">
        <v>206</v>
      </c>
      <c r="D62" s="21">
        <v>335</v>
      </c>
      <c r="I62" t="str">
        <f>"% of calls: "&amp;TEXT(I55,"0%")</f>
        <v>% of calls: 19%</v>
      </c>
    </row>
    <row r="63" spans="1:9" x14ac:dyDescent="0.3">
      <c r="A63" s="25" t="s">
        <v>1049</v>
      </c>
      <c r="B63" s="21">
        <v>599</v>
      </c>
      <c r="C63" s="21">
        <v>401</v>
      </c>
      <c r="D63" s="21">
        <v>1000</v>
      </c>
      <c r="I63" t="str">
        <f>"Call Rank: "&amp;I58</f>
        <v>Call Rank: 4</v>
      </c>
    </row>
    <row r="64" spans="1:9" x14ac:dyDescent="0.3">
      <c r="I64" t="str">
        <f>"Amount Rank: "&amp;I59</f>
        <v>Amount Rank: 4</v>
      </c>
    </row>
    <row r="66" spans="1:9" x14ac:dyDescent="0.3">
      <c r="H66" t="s">
        <v>1105</v>
      </c>
      <c r="I66" t="str">
        <f>_xlfn.XLOOKUP(A56,Assets!E3:E5,Assets!G3:G5)</f>
        <v>R01pic</v>
      </c>
    </row>
    <row r="67" spans="1:9" x14ac:dyDescent="0.3">
      <c r="A67" s="24" t="s">
        <v>1048</v>
      </c>
      <c r="B67" t="s">
        <v>1079</v>
      </c>
    </row>
    <row r="68" spans="1:9" x14ac:dyDescent="0.3">
      <c r="A68" s="25">
        <v>1</v>
      </c>
      <c r="B68" s="48">
        <v>1</v>
      </c>
    </row>
    <row r="69" spans="1:9" x14ac:dyDescent="0.3">
      <c r="A69" s="25">
        <v>2</v>
      </c>
      <c r="B69" s="48">
        <v>9</v>
      </c>
    </row>
    <row r="70" spans="1:9" x14ac:dyDescent="0.3">
      <c r="A70" s="25">
        <v>3</v>
      </c>
      <c r="B70" s="48">
        <v>31</v>
      </c>
    </row>
    <row r="71" spans="1:9" x14ac:dyDescent="0.3">
      <c r="A71" s="25">
        <v>4</v>
      </c>
      <c r="B71" s="48">
        <v>88</v>
      </c>
    </row>
    <row r="72" spans="1:9" x14ac:dyDescent="0.3">
      <c r="A72" s="25">
        <v>5</v>
      </c>
      <c r="B72" s="48">
        <v>60</v>
      </c>
    </row>
    <row r="73" spans="1:9" x14ac:dyDescent="0.3">
      <c r="A73" s="25" t="s">
        <v>1049</v>
      </c>
      <c r="B73" s="48">
        <v>189</v>
      </c>
    </row>
    <row r="76" spans="1:9" x14ac:dyDescent="0.3">
      <c r="A76" s="29"/>
      <c r="B76" s="29"/>
    </row>
    <row r="77" spans="1:9" x14ac:dyDescent="0.3">
      <c r="A77" s="25"/>
    </row>
    <row r="78" spans="1:9" x14ac:dyDescent="0.3">
      <c r="A78" s="25"/>
    </row>
    <row r="79" spans="1:9" x14ac:dyDescent="0.3">
      <c r="A79" s="24" t="s">
        <v>1043</v>
      </c>
      <c r="B79" s="24" t="s">
        <v>1078</v>
      </c>
    </row>
    <row r="80" spans="1:9" x14ac:dyDescent="0.3">
      <c r="A80" s="24" t="s">
        <v>1048</v>
      </c>
      <c r="B80" t="s">
        <v>11</v>
      </c>
      <c r="C80" t="s">
        <v>9</v>
      </c>
      <c r="D80" t="s">
        <v>6</v>
      </c>
      <c r="E80" t="s">
        <v>13</v>
      </c>
      <c r="F80" t="s">
        <v>10</v>
      </c>
      <c r="G80" t="s">
        <v>1049</v>
      </c>
    </row>
    <row r="81" spans="1:8" x14ac:dyDescent="0.3">
      <c r="A81" s="25" t="s">
        <v>1002</v>
      </c>
    </row>
    <row r="82" spans="1:8" x14ac:dyDescent="0.3">
      <c r="A82" s="30" t="s">
        <v>20</v>
      </c>
      <c r="B82" s="22">
        <v>891</v>
      </c>
      <c r="C82" s="22">
        <v>1332</v>
      </c>
      <c r="D82" s="22">
        <v>1282</v>
      </c>
      <c r="E82" s="22">
        <v>739</v>
      </c>
      <c r="F82" s="22">
        <v>560</v>
      </c>
      <c r="G82" s="22">
        <v>4804</v>
      </c>
    </row>
    <row r="83" spans="1:8" x14ac:dyDescent="0.3">
      <c r="A83" s="30" t="s">
        <v>12</v>
      </c>
      <c r="B83" s="22">
        <v>1991</v>
      </c>
      <c r="C83" s="22">
        <v>1886</v>
      </c>
      <c r="D83" s="22">
        <v>1206</v>
      </c>
      <c r="E83" s="22">
        <v>884</v>
      </c>
      <c r="F83" s="22">
        <v>1722</v>
      </c>
      <c r="G83" s="22">
        <v>7689</v>
      </c>
    </row>
    <row r="84" spans="1:8" x14ac:dyDescent="0.3">
      <c r="A84" s="30" t="s">
        <v>8</v>
      </c>
      <c r="B84" s="22">
        <v>1163</v>
      </c>
      <c r="C84" s="22">
        <v>1180</v>
      </c>
      <c r="D84" s="22">
        <v>1616</v>
      </c>
      <c r="E84" s="22">
        <v>1043</v>
      </c>
      <c r="F84" s="22">
        <v>1747</v>
      </c>
      <c r="G84" s="22">
        <v>6749</v>
      </c>
    </row>
    <row r="85" spans="1:8" x14ac:dyDescent="0.3">
      <c r="A85" s="30" t="s">
        <v>16</v>
      </c>
      <c r="B85" s="22">
        <v>1438</v>
      </c>
      <c r="C85" s="22">
        <v>1616</v>
      </c>
      <c r="D85" s="22">
        <v>866</v>
      </c>
      <c r="E85" s="22">
        <v>829</v>
      </c>
      <c r="F85" s="22">
        <v>2070</v>
      </c>
      <c r="G85" s="22">
        <v>6819</v>
      </c>
    </row>
    <row r="86" spans="1:8" x14ac:dyDescent="0.3">
      <c r="A86" s="25" t="s">
        <v>1001</v>
      </c>
    </row>
    <row r="87" spans="1:8" x14ac:dyDescent="0.3">
      <c r="A87" s="30" t="s">
        <v>24</v>
      </c>
      <c r="B87" s="22">
        <v>1233</v>
      </c>
      <c r="C87" s="22">
        <v>223</v>
      </c>
      <c r="D87" s="22">
        <v>1680</v>
      </c>
      <c r="E87" s="22">
        <v>990</v>
      </c>
      <c r="F87" s="22">
        <v>1508</v>
      </c>
      <c r="G87" s="22">
        <v>5634</v>
      </c>
    </row>
    <row r="88" spans="1:8" x14ac:dyDescent="0.3">
      <c r="A88" s="30" t="s">
        <v>15</v>
      </c>
      <c r="B88" s="22">
        <v>1598</v>
      </c>
      <c r="C88" s="22">
        <v>1907</v>
      </c>
      <c r="D88" s="22">
        <v>869</v>
      </c>
      <c r="E88" s="22">
        <v>1426</v>
      </c>
      <c r="F88" s="22">
        <v>1416</v>
      </c>
      <c r="G88" s="22">
        <v>7216</v>
      </c>
      <c r="H88" t="s">
        <v>1080</v>
      </c>
    </row>
    <row r="89" spans="1:8" x14ac:dyDescent="0.3">
      <c r="A89" s="30" t="s">
        <v>5</v>
      </c>
      <c r="B89" s="22">
        <v>900</v>
      </c>
      <c r="C89" s="22">
        <v>1016</v>
      </c>
      <c r="D89" s="22">
        <v>960</v>
      </c>
      <c r="E89" s="22">
        <v>940</v>
      </c>
      <c r="F89" s="22">
        <v>1193</v>
      </c>
      <c r="G89" s="22">
        <v>5009</v>
      </c>
    </row>
    <row r="90" spans="1:8" x14ac:dyDescent="0.3">
      <c r="A90" s="30" t="s">
        <v>18</v>
      </c>
      <c r="B90" s="22">
        <v>900</v>
      </c>
      <c r="C90" s="22">
        <v>1470</v>
      </c>
      <c r="D90" s="22">
        <v>1617</v>
      </c>
      <c r="E90" s="22">
        <v>1314</v>
      </c>
      <c r="F90" s="22">
        <v>941</v>
      </c>
      <c r="G90" s="22">
        <v>6242</v>
      </c>
    </row>
    <row r="91" spans="1:8" x14ac:dyDescent="0.3">
      <c r="A91" s="30" t="s">
        <v>14</v>
      </c>
      <c r="B91" s="22">
        <v>1255</v>
      </c>
      <c r="C91" s="22">
        <v>516</v>
      </c>
      <c r="D91" s="22">
        <v>1874</v>
      </c>
      <c r="E91" s="22">
        <v>1863</v>
      </c>
      <c r="F91" s="22">
        <v>1722</v>
      </c>
      <c r="G91" s="22">
        <v>7230</v>
      </c>
    </row>
    <row r="92" spans="1:8" x14ac:dyDescent="0.3">
      <c r="A92" s="30" t="s">
        <v>19</v>
      </c>
      <c r="B92" s="22">
        <v>1138</v>
      </c>
      <c r="C92" s="22">
        <v>1898</v>
      </c>
      <c r="D92" s="22">
        <v>1482</v>
      </c>
      <c r="E92" s="22">
        <v>846</v>
      </c>
      <c r="F92" s="22">
        <v>1154</v>
      </c>
      <c r="G92" s="22">
        <v>6518</v>
      </c>
    </row>
    <row r="93" spans="1:8" x14ac:dyDescent="0.3">
      <c r="A93" s="25" t="s">
        <v>1000</v>
      </c>
    </row>
    <row r="94" spans="1:8" x14ac:dyDescent="0.3">
      <c r="A94" s="30" t="s">
        <v>17</v>
      </c>
      <c r="B94" s="22">
        <v>1655</v>
      </c>
      <c r="C94" s="22">
        <v>805</v>
      </c>
      <c r="D94" s="22">
        <v>2263</v>
      </c>
      <c r="E94" s="22">
        <v>987</v>
      </c>
      <c r="F94" s="22">
        <v>1075</v>
      </c>
      <c r="G94" s="22">
        <v>6785</v>
      </c>
    </row>
    <row r="95" spans="1:8" x14ac:dyDescent="0.3">
      <c r="A95" s="30" t="s">
        <v>23</v>
      </c>
      <c r="B95" s="22">
        <v>1104</v>
      </c>
      <c r="C95" s="22">
        <v>2280</v>
      </c>
      <c r="D95" s="22">
        <v>1445</v>
      </c>
      <c r="E95" s="22">
        <v>1722</v>
      </c>
      <c r="F95" s="22">
        <v>1196</v>
      </c>
      <c r="G95" s="22">
        <v>7747</v>
      </c>
    </row>
    <row r="96" spans="1:8" x14ac:dyDescent="0.3">
      <c r="A96" s="30" t="s">
        <v>7</v>
      </c>
      <c r="B96" s="22">
        <v>372</v>
      </c>
      <c r="C96" s="22">
        <v>1818</v>
      </c>
      <c r="D96" s="22">
        <v>1346</v>
      </c>
      <c r="E96" s="22">
        <v>1156</v>
      </c>
      <c r="F96" s="22">
        <v>1484</v>
      </c>
      <c r="G96" s="22">
        <v>6176</v>
      </c>
    </row>
    <row r="97" spans="1:7" x14ac:dyDescent="0.3">
      <c r="A97" s="30" t="s">
        <v>22</v>
      </c>
      <c r="B97" s="22">
        <v>1415</v>
      </c>
      <c r="C97" s="22">
        <v>1271</v>
      </c>
      <c r="D97" s="22">
        <v>1214</v>
      </c>
      <c r="E97" s="22">
        <v>1135</v>
      </c>
      <c r="F97" s="22">
        <v>1566</v>
      </c>
      <c r="G97" s="22">
        <v>6601</v>
      </c>
    </row>
    <row r="98" spans="1:7" x14ac:dyDescent="0.3">
      <c r="A98" s="30" t="s">
        <v>21</v>
      </c>
      <c r="B98" s="22">
        <v>1362</v>
      </c>
      <c r="C98" s="22">
        <v>1363</v>
      </c>
      <c r="D98" s="22">
        <v>1152</v>
      </c>
      <c r="E98" s="22">
        <v>777</v>
      </c>
      <c r="F98" s="22">
        <v>750</v>
      </c>
      <c r="G98" s="22">
        <v>5404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abSelected="1" topLeftCell="E17" zoomScale="115" zoomScaleNormal="115" workbookViewId="0">
      <selection activeCell="N34" sqref="N34"/>
    </sheetView>
  </sheetViews>
  <sheetFormatPr defaultRowHeight="14.4" x14ac:dyDescent="0.3"/>
  <cols>
    <col min="1" max="2" width="4" customWidth="1"/>
    <col min="11" max="11" width="8.88671875" customWidth="1"/>
    <col min="16" max="16" width="12.5546875" customWidth="1"/>
    <col min="17" max="17" width="13.109375"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8"/>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34"/>
      <c r="Q16" s="35"/>
      <c r="R16" s="35"/>
      <c r="S16" s="35"/>
      <c r="T16" s="35"/>
      <c r="U16" s="35"/>
      <c r="V16" s="36"/>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43"/>
      <c r="Q17" s="44" t="str" cm="1">
        <f t="array" ref="Q17:U17">Pivots!B80:F80</f>
        <v>R01</v>
      </c>
      <c r="R17" s="44" t="str">
        <v>R02</v>
      </c>
      <c r="S17" s="44" t="str">
        <v>R03</v>
      </c>
      <c r="T17" s="44" t="str">
        <v>R04</v>
      </c>
      <c r="U17" s="44" t="str">
        <v>R05</v>
      </c>
      <c r="V17" s="45" t="s">
        <v>1099</v>
      </c>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46" t="str" cm="1">
        <f t="array" ref="P18:V35">IF(Pivots!A81:G98="","",Pivots!A81:G98)</f>
        <v>Cincinnati</v>
      </c>
      <c r="Q18" s="32" t="str">
        <v/>
      </c>
      <c r="R18" s="32" t="str">
        <v/>
      </c>
      <c r="S18" s="32" t="str">
        <v/>
      </c>
      <c r="T18" s="32" t="str">
        <v/>
      </c>
      <c r="U18" s="32" t="str">
        <v/>
      </c>
      <c r="V18" s="37" t="str">
        <v/>
      </c>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38" t="str">
        <v>C0003</v>
      </c>
      <c r="Q19" s="33">
        <v>891</v>
      </c>
      <c r="R19" s="33">
        <v>1332</v>
      </c>
      <c r="S19" s="33">
        <v>1282</v>
      </c>
      <c r="T19" s="33">
        <v>739</v>
      </c>
      <c r="U19" s="33">
        <v>560</v>
      </c>
      <c r="V19" s="39">
        <v>4804</v>
      </c>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38" t="str">
        <v>C0004</v>
      </c>
      <c r="Q20" s="33">
        <v>1991</v>
      </c>
      <c r="R20" s="33">
        <v>1886</v>
      </c>
      <c r="S20" s="33">
        <v>1206</v>
      </c>
      <c r="T20" s="33">
        <v>884</v>
      </c>
      <c r="U20" s="33">
        <v>1722</v>
      </c>
      <c r="V20" s="39">
        <v>7689</v>
      </c>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38" t="str">
        <v>C0011</v>
      </c>
      <c r="Q21" s="33">
        <v>1163</v>
      </c>
      <c r="R21" s="33">
        <v>1180</v>
      </c>
      <c r="S21" s="33">
        <v>1616</v>
      </c>
      <c r="T21" s="33">
        <v>1043</v>
      </c>
      <c r="U21" s="33">
        <v>1747</v>
      </c>
      <c r="V21" s="39">
        <v>6749</v>
      </c>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38" t="str">
        <v>C0012</v>
      </c>
      <c r="Q22" s="33">
        <v>1438</v>
      </c>
      <c r="R22" s="33">
        <v>1616</v>
      </c>
      <c r="S22" s="33">
        <v>866</v>
      </c>
      <c r="T22" s="33">
        <v>829</v>
      </c>
      <c r="U22" s="33">
        <v>2070</v>
      </c>
      <c r="V22" s="39">
        <v>6819</v>
      </c>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46" t="str">
        <v>Cleveland</v>
      </c>
      <c r="Q23" s="33" t="str">
        <v/>
      </c>
      <c r="R23" s="33" t="str">
        <v/>
      </c>
      <c r="S23" s="33" t="str">
        <v/>
      </c>
      <c r="T23" s="33" t="str">
        <v/>
      </c>
      <c r="U23" s="33" t="str">
        <v/>
      </c>
      <c r="V23" s="39" t="str">
        <v/>
      </c>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38" t="str">
        <v>C0002</v>
      </c>
      <c r="Q24" s="33">
        <v>1233</v>
      </c>
      <c r="R24" s="33">
        <v>223</v>
      </c>
      <c r="S24" s="33">
        <v>1680</v>
      </c>
      <c r="T24" s="33">
        <v>990</v>
      </c>
      <c r="U24" s="33">
        <v>1508</v>
      </c>
      <c r="V24" s="39">
        <v>5634</v>
      </c>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38" t="str">
        <v>C0007</v>
      </c>
      <c r="Q25" s="33">
        <v>1598</v>
      </c>
      <c r="R25" s="33">
        <v>1907</v>
      </c>
      <c r="S25" s="33">
        <v>869</v>
      </c>
      <c r="T25" s="33">
        <v>1426</v>
      </c>
      <c r="U25" s="33">
        <v>1416</v>
      </c>
      <c r="V25" s="39">
        <v>7216</v>
      </c>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38" t="str">
        <v>C0008</v>
      </c>
      <c r="Q26" s="33">
        <v>900</v>
      </c>
      <c r="R26" s="33">
        <v>1016</v>
      </c>
      <c r="S26" s="33">
        <v>960</v>
      </c>
      <c r="T26" s="33">
        <v>940</v>
      </c>
      <c r="U26" s="33">
        <v>1193</v>
      </c>
      <c r="V26" s="39">
        <v>5009</v>
      </c>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38" t="str">
        <v>C0010</v>
      </c>
      <c r="Q27" s="33">
        <v>900</v>
      </c>
      <c r="R27" s="33">
        <v>1470</v>
      </c>
      <c r="S27" s="33">
        <v>1617</v>
      </c>
      <c r="T27" s="33">
        <v>1314</v>
      </c>
      <c r="U27" s="33">
        <v>941</v>
      </c>
      <c r="V27" s="39">
        <v>6242</v>
      </c>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38" t="str">
        <v>C0013</v>
      </c>
      <c r="Q28" s="33">
        <v>1255</v>
      </c>
      <c r="R28" s="33">
        <v>516</v>
      </c>
      <c r="S28" s="33">
        <v>1874</v>
      </c>
      <c r="T28" s="33">
        <v>1863</v>
      </c>
      <c r="U28" s="33">
        <v>1722</v>
      </c>
      <c r="V28" s="39">
        <v>7230</v>
      </c>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38" t="str">
        <v>C0015</v>
      </c>
      <c r="Q29" s="33">
        <v>1138</v>
      </c>
      <c r="R29" s="33">
        <v>1898</v>
      </c>
      <c r="S29" s="33">
        <v>1482</v>
      </c>
      <c r="T29" s="33">
        <v>846</v>
      </c>
      <c r="U29" s="33">
        <v>1154</v>
      </c>
      <c r="V29" s="39">
        <v>6518</v>
      </c>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46" t="str">
        <v>Columbus</v>
      </c>
      <c r="Q30" s="33" t="str">
        <v/>
      </c>
      <c r="R30" s="33" t="str">
        <v/>
      </c>
      <c r="S30" s="33" t="str">
        <v/>
      </c>
      <c r="T30" s="33" t="str">
        <v/>
      </c>
      <c r="U30" s="33" t="str">
        <v/>
      </c>
      <c r="V30" s="39" t="str">
        <v/>
      </c>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38" t="str">
        <v>C0001</v>
      </c>
      <c r="Q31" s="33">
        <v>1655</v>
      </c>
      <c r="R31" s="33">
        <v>805</v>
      </c>
      <c r="S31" s="33">
        <v>2263</v>
      </c>
      <c r="T31" s="33">
        <v>987</v>
      </c>
      <c r="U31" s="33">
        <v>1075</v>
      </c>
      <c r="V31" s="39">
        <v>6785</v>
      </c>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38" t="str">
        <v>C0005</v>
      </c>
      <c r="Q32" s="33">
        <v>1104</v>
      </c>
      <c r="R32" s="33">
        <v>2280</v>
      </c>
      <c r="S32" s="33">
        <v>1445</v>
      </c>
      <c r="T32" s="33">
        <v>1722</v>
      </c>
      <c r="U32" s="33">
        <v>1196</v>
      </c>
      <c r="V32" s="39">
        <v>7747</v>
      </c>
      <c r="W32" s="20"/>
      <c r="X32" s="20"/>
      <c r="Y32" s="20"/>
      <c r="Z32" s="20"/>
      <c r="AA32" s="20"/>
      <c r="AB32" s="20"/>
    </row>
    <row r="33" spans="1:28" ht="17.399999999999999" customHeight="1" x14ac:dyDescent="0.3">
      <c r="A33" s="20"/>
      <c r="B33" s="20"/>
      <c r="C33" s="20"/>
      <c r="D33" s="20"/>
      <c r="E33" s="20"/>
      <c r="F33" s="20"/>
      <c r="G33" s="20"/>
      <c r="H33" s="20"/>
      <c r="I33" s="20"/>
      <c r="J33" s="20"/>
      <c r="K33" s="20"/>
      <c r="L33" s="20"/>
      <c r="M33" s="20"/>
      <c r="N33" s="20"/>
      <c r="O33" s="20"/>
      <c r="P33" s="38" t="str">
        <v>C0006</v>
      </c>
      <c r="Q33" s="33">
        <v>372</v>
      </c>
      <c r="R33" s="33">
        <v>1818</v>
      </c>
      <c r="S33" s="33">
        <v>1346</v>
      </c>
      <c r="T33" s="33">
        <v>1156</v>
      </c>
      <c r="U33" s="33">
        <v>1484</v>
      </c>
      <c r="V33" s="39">
        <v>6176</v>
      </c>
      <c r="W33" s="20"/>
      <c r="X33" s="20"/>
      <c r="Y33" s="20"/>
      <c r="Z33" s="20"/>
      <c r="AA33" s="20"/>
      <c r="AB33" s="20"/>
    </row>
    <row r="34" spans="1:28" ht="27.6" customHeight="1" x14ac:dyDescent="0.3">
      <c r="A34" s="20"/>
      <c r="B34" s="20"/>
      <c r="C34" s="20"/>
      <c r="D34" s="20"/>
      <c r="E34" s="20"/>
      <c r="F34" s="20"/>
      <c r="G34" s="20"/>
      <c r="H34" s="20"/>
      <c r="I34" s="20"/>
      <c r="J34" s="20"/>
      <c r="K34" s="20" t="str">
        <f>Assets!E3</f>
        <v>R01</v>
      </c>
      <c r="L34" s="20">
        <f>Assets!F3</f>
        <v>0</v>
      </c>
      <c r="M34" s="20"/>
      <c r="N34" s="20"/>
      <c r="O34" s="20"/>
      <c r="P34" s="38" t="str">
        <v>C0009</v>
      </c>
      <c r="Q34" s="33">
        <v>1415</v>
      </c>
      <c r="R34" s="33">
        <v>1271</v>
      </c>
      <c r="S34" s="33">
        <v>1214</v>
      </c>
      <c r="T34" s="33">
        <v>1135</v>
      </c>
      <c r="U34" s="33">
        <v>1566</v>
      </c>
      <c r="V34" s="39">
        <v>6601</v>
      </c>
      <c r="W34" s="20"/>
      <c r="X34" s="20"/>
      <c r="Y34" s="20"/>
      <c r="Z34" s="20"/>
      <c r="AA34" s="20"/>
      <c r="AB34" s="20"/>
    </row>
    <row r="35" spans="1:28" x14ac:dyDescent="0.3">
      <c r="A35" s="20"/>
      <c r="B35" s="20"/>
      <c r="C35" s="20"/>
      <c r="D35" s="20"/>
      <c r="E35" s="20"/>
      <c r="F35" s="20"/>
      <c r="G35" s="20"/>
      <c r="H35" s="20"/>
      <c r="I35" s="20"/>
      <c r="J35" s="20"/>
      <c r="K35" s="20" t="str">
        <f>Assets!E4</f>
        <v>R02</v>
      </c>
      <c r="L35" s="20">
        <f>Assets!F4</f>
        <v>0</v>
      </c>
      <c r="M35" s="20"/>
      <c r="N35" s="20"/>
      <c r="O35" s="20"/>
      <c r="P35" s="40" t="str">
        <v>C0014</v>
      </c>
      <c r="Q35" s="41">
        <v>1362</v>
      </c>
      <c r="R35" s="41">
        <v>1363</v>
      </c>
      <c r="S35" s="41">
        <v>1152</v>
      </c>
      <c r="T35" s="41">
        <v>777</v>
      </c>
      <c r="U35" s="41">
        <v>750</v>
      </c>
      <c r="V35" s="42">
        <v>5404</v>
      </c>
      <c r="W35" s="20"/>
      <c r="X35" s="20"/>
      <c r="Y35" s="20"/>
      <c r="Z35" s="20"/>
      <c r="AA35" s="20"/>
      <c r="AB35" s="20"/>
    </row>
    <row r="36" spans="1:28" x14ac:dyDescent="0.3">
      <c r="A36" s="20"/>
      <c r="B36" s="20"/>
      <c r="C36" s="20"/>
      <c r="D36" s="20"/>
      <c r="E36" s="20"/>
      <c r="F36" s="20"/>
      <c r="G36" s="20"/>
      <c r="H36" s="20"/>
      <c r="I36" s="20"/>
      <c r="J36" s="20"/>
      <c r="K36" s="20" t="str">
        <f>Assets!E5</f>
        <v>R03</v>
      </c>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t="str">
        <f>Assets!E6</f>
        <v>R04</v>
      </c>
      <c r="L37" s="20">
        <f>Assets!F6</f>
        <v>0</v>
      </c>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t="str">
        <f>Assets!E7</f>
        <v>R05</v>
      </c>
      <c r="L38" s="20">
        <f>Assets!F7</f>
        <v>0</v>
      </c>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conditionalFormatting sqref="P18:U18 P19:P35">
    <cfRule type="dataBar" priority="3">
      <dataBar>
        <cfvo type="num" val="0"/>
        <cfvo type="formula" val="&quot;max($Q$19:$U$35)*2&quot;"/>
        <color theme="1" tint="4.9989318521683403E-2"/>
      </dataBar>
      <extLst>
        <ext xmlns:x14="http://schemas.microsoft.com/office/spreadsheetml/2009/9/main" uri="{B025F937-C7B1-47D3-B67F-A62EFF666E3E}">
          <x14:id>{22901D1D-7E99-49FC-B4AF-659DFC33C3BD}</x14:id>
        </ext>
      </extLst>
    </cfRule>
  </conditionalFormatting>
  <conditionalFormatting sqref="Q18:U35">
    <cfRule type="dataBar" priority="2">
      <dataBar>
        <cfvo type="num" val="0"/>
        <cfvo type="formula" val="MAX($Q$19:$U$35)*2"/>
        <color theme="1" tint="4.9989318521683403E-2"/>
      </dataBar>
      <extLst>
        <ext xmlns:x14="http://schemas.microsoft.com/office/spreadsheetml/2009/9/main" uri="{B025F937-C7B1-47D3-B67F-A62EFF666E3E}">
          <x14:id>{42C1ABA5-D22F-461B-A1E2-CED7C0B898D1}</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22901D1D-7E99-49FC-B4AF-659DFC33C3BD}">
            <x14:dataBar minLength="0" maxLength="100" gradient="0">
              <x14:cfvo type="num">
                <xm:f>0</xm:f>
              </x14:cfvo>
              <x14:cfvo type="formula">
                <xm:f>"max($Q$19:$U$35)*2"</xm:f>
              </x14:cfvo>
              <x14:negativeFillColor rgb="FFFF0000"/>
              <x14:axisColor rgb="FF000000"/>
            </x14:dataBar>
          </x14:cfRule>
          <xm:sqref>P18:U18 P19:P35</xm:sqref>
        </x14:conditionalFormatting>
        <x14:conditionalFormatting xmlns:xm="http://schemas.microsoft.com/office/excel/2006/main">
          <x14:cfRule type="expression" priority="1" id="{53F3A90E-FB99-4CC3-8B5F-C85B0B31BA13}">
            <xm:f>Q$17=Pivots!$A$56</xm:f>
            <x14:dxf>
              <fill>
                <patternFill>
                  <bgColor theme="9" tint="0.59996337778862885"/>
                </patternFill>
              </fill>
              <border>
                <left style="thin">
                  <color theme="8" tint="-0.499984740745262"/>
                </left>
                <right style="thin">
                  <color theme="8" tint="-0.499984740745262"/>
                </right>
                <vertical/>
                <horizontal/>
              </border>
            </x14:dxf>
          </x14:cfRule>
          <xm:sqref>Q16:U35</xm:sqref>
        </x14:conditionalFormatting>
        <x14:conditionalFormatting xmlns:xm="http://schemas.microsoft.com/office/excel/2006/main">
          <x14:cfRule type="dataBar" id="{42C1ABA5-D22F-461B-A1E2-CED7C0B898D1}">
            <x14:dataBar minLength="0" maxLength="100" border="1" gradient="0">
              <x14:cfvo type="num">
                <xm:f>0</xm:f>
              </x14:cfvo>
              <x14:cfvo type="formula">
                <xm:f>MAX($Q$19:$U$35)*2</xm:f>
              </x14:cfvo>
              <x14:borderColor rgb="FF000000"/>
              <x14:negativeFillColor rgb="FFFF0000"/>
              <x14:axisColor rgb="FF000000"/>
            </x14:dataBar>
          </x14:cfRule>
          <xm:sqref>Q18:U35</xm:sqref>
        </x14:conditionalFormatting>
      </x14:conditionalFormattings>
    </ex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C2:G20"/>
  <sheetViews>
    <sheetView zoomScale="121" zoomScaleNormal="115" workbookViewId="0">
      <selection activeCell="F3" sqref="E3:F7"/>
    </sheetView>
  </sheetViews>
  <sheetFormatPr defaultRowHeight="14.4" x14ac:dyDescent="0.3"/>
  <cols>
    <col min="5" max="5" width="11" customWidth="1"/>
    <col min="6" max="6" width="10" customWidth="1"/>
  </cols>
  <sheetData>
    <row r="2" spans="5:7" ht="10.8" customHeight="1" x14ac:dyDescent="0.3">
      <c r="E2" t="s">
        <v>1040</v>
      </c>
      <c r="F2" t="s">
        <v>1041</v>
      </c>
      <c r="G2" t="s">
        <v>1106</v>
      </c>
    </row>
    <row r="3" spans="5:7" ht="27.6" customHeight="1" x14ac:dyDescent="0.3">
      <c r="E3" t="s">
        <v>11</v>
      </c>
      <c r="G3" t="s">
        <v>1108</v>
      </c>
    </row>
    <row r="4" spans="5:7" ht="25.2" customHeight="1" x14ac:dyDescent="0.3">
      <c r="E4" t="s">
        <v>9</v>
      </c>
      <c r="G4" t="s">
        <v>1107</v>
      </c>
    </row>
    <row r="5" spans="5:7" ht="25.2" customHeight="1" x14ac:dyDescent="0.3">
      <c r="E5" t="s">
        <v>6</v>
      </c>
      <c r="G5" t="s">
        <v>1109</v>
      </c>
    </row>
    <row r="6" spans="5:7" ht="25.2" customHeight="1" x14ac:dyDescent="0.3">
      <c r="E6" t="s">
        <v>13</v>
      </c>
    </row>
    <row r="7" spans="5:7" ht="25.2" customHeight="1" x14ac:dyDescent="0.3">
      <c r="E7" t="s">
        <v>10</v>
      </c>
    </row>
    <row r="20" spans="3:3" x14ac:dyDescent="0.3">
      <c r="C20">
        <f>F3</f>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2025-12-01T07:29:01Z</dcterms:modified>
</cp:coreProperties>
</file>