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BD86644-3142-430B-895F-1C15C708FE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basic statistics" sheetId="6" r:id="rId6"/>
    <sheet name="variance and standard deviation" sheetId="7" r:id="rId7"/>
    <sheet name="correl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B4" i="6"/>
  <c r="B3" i="6"/>
  <c r="B23" i="6"/>
  <c r="E75" i="1"/>
  <c r="B75" i="1"/>
  <c r="B40" i="8"/>
  <c r="L10" i="8"/>
  <c r="B10" i="8"/>
  <c r="C24" i="7"/>
  <c r="C23" i="7"/>
  <c r="J16" i="7"/>
  <c r="D16" i="7"/>
  <c r="D15" i="7"/>
  <c r="J15" i="7"/>
  <c r="J14" i="7"/>
  <c r="J13" i="7"/>
  <c r="J4" i="7"/>
  <c r="J5" i="7"/>
  <c r="J6" i="7"/>
  <c r="J7" i="7"/>
  <c r="J8" i="7"/>
  <c r="J9" i="7"/>
  <c r="J10" i="7"/>
  <c r="J3" i="7"/>
  <c r="D14" i="7"/>
  <c r="D13" i="7"/>
  <c r="D4" i="7"/>
  <c r="D5" i="7"/>
  <c r="D6" i="7"/>
  <c r="D7" i="7"/>
  <c r="D8" i="7"/>
  <c r="D9" i="7"/>
  <c r="D10" i="7"/>
  <c r="D3" i="7"/>
  <c r="H12" i="7"/>
  <c r="I6" i="7" s="1"/>
  <c r="C10" i="7"/>
  <c r="C9" i="7"/>
  <c r="C8" i="7"/>
  <c r="C7" i="7"/>
  <c r="C6" i="7"/>
  <c r="C5" i="7"/>
  <c r="C4" i="7"/>
  <c r="C3" i="7"/>
  <c r="B12" i="7"/>
  <c r="C55" i="1"/>
  <c r="K46" i="1"/>
  <c r="K45" i="1"/>
  <c r="J4" i="1" a="1"/>
  <c r="J4" i="1" s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I4" i="7" l="1"/>
  <c r="I8" i="7"/>
  <c r="I10" i="7"/>
  <c r="I3" i="7"/>
  <c r="I7" i="7"/>
  <c r="I5" i="7"/>
  <c r="I9" i="7"/>
  <c r="M3" i="1"/>
  <c r="O3" i="1" s="1"/>
  <c r="M5" i="1"/>
  <c r="O5" i="1" s="1"/>
  <c r="M16" i="1"/>
  <c r="O16" i="1" s="1"/>
  <c r="M19" i="1"/>
  <c r="O19" i="1" s="1"/>
  <c r="M28" i="1"/>
  <c r="O28" i="1" s="1"/>
  <c r="M36" i="1"/>
  <c r="O36" i="1" s="1"/>
  <c r="M13" i="1"/>
  <c r="O13" i="1" s="1"/>
  <c r="M35" i="1"/>
  <c r="O35" i="1" s="1"/>
  <c r="M27" i="1"/>
  <c r="O27" i="1" s="1"/>
  <c r="M26" i="1"/>
  <c r="O26" i="1" s="1"/>
  <c r="M4" i="1"/>
  <c r="O4" i="1" s="1"/>
  <c r="M30" i="1"/>
  <c r="O30" i="1" s="1"/>
  <c r="M21" i="1"/>
  <c r="O21" i="1" s="1"/>
  <c r="M9" i="1"/>
  <c r="O9" i="1" s="1"/>
  <c r="M24" i="1"/>
  <c r="O24" i="1" s="1"/>
  <c r="M32" i="1"/>
  <c r="O32" i="1" s="1"/>
  <c r="M38" i="1"/>
  <c r="O38" i="1" s="1"/>
  <c r="M31" i="1"/>
  <c r="O31" i="1" s="1"/>
  <c r="M39" i="1"/>
  <c r="O39" i="1" s="1"/>
  <c r="M14" i="1"/>
  <c r="O14" i="1" s="1"/>
  <c r="M2" i="1"/>
  <c r="O2" i="1" s="1"/>
  <c r="M25" i="1"/>
  <c r="O25" i="1" s="1"/>
  <c r="M40" i="1"/>
  <c r="O40" i="1" s="1"/>
  <c r="M23" i="1"/>
  <c r="O23" i="1" s="1"/>
  <c r="M22" i="1"/>
  <c r="O22" i="1" s="1"/>
  <c r="M10" i="1"/>
  <c r="O10" i="1" s="1"/>
  <c r="M15" i="1"/>
  <c r="O15" i="1" s="1"/>
  <c r="M7" i="1"/>
  <c r="O7" i="1" s="1"/>
  <c r="M18" i="1"/>
  <c r="O18" i="1" s="1"/>
  <c r="M11" i="1"/>
  <c r="O11" i="1" s="1"/>
  <c r="M17" i="1"/>
  <c r="O17" i="1" s="1"/>
  <c r="M20" i="1"/>
  <c r="O20" i="1" s="1"/>
  <c r="M29" i="1"/>
  <c r="O29" i="1" s="1"/>
  <c r="M37" i="1"/>
  <c r="O37" i="1" s="1"/>
  <c r="M34" i="1"/>
  <c r="O34" i="1" s="1"/>
  <c r="M33" i="1"/>
  <c r="O33" i="1" s="1"/>
  <c r="M8" i="1"/>
  <c r="O8" i="1" s="1"/>
  <c r="M12" i="1"/>
  <c r="O12" i="1" s="1"/>
  <c r="L6" i="1"/>
  <c r="P6" i="1" s="1"/>
  <c r="M6" i="1"/>
  <c r="O6" i="1" s="1"/>
  <c r="L12" i="1"/>
  <c r="L25" i="1"/>
  <c r="N25" i="1" s="1"/>
  <c r="L10" i="1"/>
  <c r="N10" i="1" s="1"/>
  <c r="L7" i="1"/>
  <c r="N7" i="1" s="1"/>
  <c r="L17" i="1"/>
  <c r="N17" i="1" s="1"/>
  <c r="L29" i="1"/>
  <c r="N29" i="1" s="1"/>
  <c r="L34" i="1"/>
  <c r="N34" i="1" s="1"/>
  <c r="L8" i="1"/>
  <c r="N8" i="1" s="1"/>
  <c r="L2" i="1"/>
  <c r="N2" i="1" s="1"/>
  <c r="L40" i="1"/>
  <c r="N40" i="1" s="1"/>
  <c r="L22" i="1"/>
  <c r="N22" i="1" s="1"/>
  <c r="L15" i="1"/>
  <c r="N15" i="1" s="1"/>
  <c r="L11" i="1"/>
  <c r="N11" i="1" s="1"/>
  <c r="L20" i="1"/>
  <c r="N20" i="1" s="1"/>
  <c r="L37" i="1"/>
  <c r="N37" i="1" s="1"/>
  <c r="L33" i="1"/>
  <c r="N33" i="1" s="1"/>
  <c r="L5" i="1"/>
  <c r="L16" i="1"/>
  <c r="P16" i="1" s="1"/>
  <c r="L19" i="1"/>
  <c r="L28" i="1"/>
  <c r="L36" i="1"/>
  <c r="L13" i="1"/>
  <c r="L35" i="1"/>
  <c r="L27" i="1"/>
  <c r="L3" i="1"/>
  <c r="L4" i="1"/>
  <c r="N4" i="1" s="1"/>
  <c r="L23" i="1"/>
  <c r="N23" i="1" s="1"/>
  <c r="L18" i="1"/>
  <c r="N18" i="1" s="1"/>
  <c r="L26" i="1"/>
  <c r="N26" i="1" s="1"/>
  <c r="L30" i="1"/>
  <c r="L21" i="1"/>
  <c r="L9" i="1"/>
  <c r="L24" i="1"/>
  <c r="L32" i="1"/>
  <c r="L38" i="1"/>
  <c r="L31" i="1"/>
  <c r="L39" i="1"/>
  <c r="L14" i="1"/>
  <c r="B44" i="1"/>
  <c r="K47" i="1" l="1"/>
  <c r="Q34" i="1"/>
  <c r="Q6" i="1"/>
  <c r="Q17" i="1"/>
  <c r="Q3" i="1"/>
  <c r="Q21" i="1"/>
  <c r="Q30" i="1"/>
  <c r="P26" i="1"/>
  <c r="Q4" i="1"/>
  <c r="Q37" i="1"/>
  <c r="Q11" i="1"/>
  <c r="Q27" i="1"/>
  <c r="Q18" i="1"/>
  <c r="Q22" i="1"/>
  <c r="Q2" i="1"/>
  <c r="Q12" i="1"/>
  <c r="Q14" i="1"/>
  <c r="Q35" i="1"/>
  <c r="Q25" i="1"/>
  <c r="Q26" i="1"/>
  <c r="P34" i="1"/>
  <c r="Q8" i="1"/>
  <c r="Q29" i="1"/>
  <c r="Q31" i="1"/>
  <c r="Q36" i="1"/>
  <c r="Q7" i="1"/>
  <c r="Q23" i="1"/>
  <c r="Q39" i="1"/>
  <c r="Q13" i="1"/>
  <c r="Q38" i="1"/>
  <c r="Q28" i="1"/>
  <c r="Q10" i="1"/>
  <c r="P40" i="1"/>
  <c r="Q33" i="1"/>
  <c r="Q20" i="1"/>
  <c r="Q24" i="1"/>
  <c r="Q16" i="1"/>
  <c r="Q15" i="1"/>
  <c r="Q40" i="1"/>
  <c r="Q32" i="1"/>
  <c r="Q19" i="1"/>
  <c r="Q9" i="1"/>
  <c r="Q5" i="1"/>
  <c r="P39" i="1"/>
  <c r="P24" i="1"/>
  <c r="P3" i="1"/>
  <c r="P36" i="1"/>
  <c r="P5" i="1"/>
  <c r="P12" i="1"/>
  <c r="P27" i="1"/>
  <c r="P28" i="1"/>
  <c r="P38" i="1"/>
  <c r="P21" i="1"/>
  <c r="P35" i="1"/>
  <c r="P19" i="1"/>
  <c r="P31" i="1"/>
  <c r="P14" i="1"/>
  <c r="P32" i="1"/>
  <c r="P30" i="1"/>
  <c r="P13" i="1"/>
  <c r="P15" i="1"/>
  <c r="P9" i="1"/>
  <c r="P4" i="1"/>
  <c r="P37" i="1"/>
  <c r="P11" i="1"/>
  <c r="P10" i="1"/>
  <c r="P25" i="1"/>
  <c r="P8" i="1"/>
  <c r="P29" i="1"/>
  <c r="P18" i="1"/>
  <c r="P22" i="1"/>
  <c r="P2" i="1"/>
  <c r="P17" i="1"/>
  <c r="P33" i="1"/>
  <c r="P20" i="1"/>
  <c r="P7" i="1"/>
  <c r="P23" i="1"/>
  <c r="O46" i="1"/>
  <c r="N28" i="1"/>
  <c r="N38" i="1"/>
  <c r="N21" i="1"/>
  <c r="N35" i="1"/>
  <c r="N19" i="1"/>
  <c r="N6" i="1"/>
  <c r="N31" i="1"/>
  <c r="N14" i="1"/>
  <c r="N32" i="1"/>
  <c r="N30" i="1"/>
  <c r="N13" i="1"/>
  <c r="N16" i="1"/>
  <c r="N9" i="1"/>
  <c r="N39" i="1"/>
  <c r="N24" i="1"/>
  <c r="N3" i="1"/>
  <c r="N36" i="1"/>
  <c r="N5" i="1"/>
  <c r="N12" i="1"/>
  <c r="N27" i="1"/>
  <c r="B53" i="1" l="1"/>
  <c r="D53" i="1" s="1"/>
  <c r="E53" i="1" s="1"/>
  <c r="B52" i="1"/>
  <c r="B58" i="1"/>
  <c r="Q46" i="1"/>
  <c r="P46" i="1"/>
  <c r="K49" i="1"/>
  <c r="K48" i="1"/>
  <c r="N46" i="1"/>
  <c r="B54" i="1" l="1"/>
  <c r="D52" i="1"/>
  <c r="E52" i="1" s="1"/>
  <c r="B56" i="1"/>
  <c r="E56" i="1" s="1"/>
  <c r="D54" i="1" l="1"/>
  <c r="E54" i="1" s="1"/>
  <c r="B55" i="1"/>
  <c r="E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<sst xmlns="http://schemas.openxmlformats.org/spreadsheetml/2006/main" count="441" uniqueCount="258">
  <si>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</si>
  <si>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</si>
  <si>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</si>
  <si>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</si>
  <si>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</si>
  <si>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</si>
  <si>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</si>
  <si>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</si>
  <si>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</si>
  <si>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</si>
  <si>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</si>
  <si>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</si>
  <si>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</si>
  <si>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</si>
  <si>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</si>
  <si>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</si>
  <si>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</si>
  <si>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</si>
  <si>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</si>
  <si>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</si>
  <si>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</si>
  <si>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</si>
  <si>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</si>
  <si>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</si>
  <si>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</si>
  <si>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</si>
  <si>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</si>
  <si>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</si>
  <si>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</si>
  <si>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</si>
  <si>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</si>
  <si>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</si>
  <si>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</si>
  <si>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</si>
  <si>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</si>
  <si>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</si>
  <si>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</si>
  <si>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</si>
  <si>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</si>
  <si>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</si>
  <si>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</si>
  <si>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</si>
  <si>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</si>
  <si>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</si>
  <si>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</si>
  <si>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</si>
  <si>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</si>
  <si>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</si>
  <si>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</si>
  <si>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</si>
  <si>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</si>
  <si>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</si>
  <si>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</si>
  <si>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</si>
  <si>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</si>
  <si>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</si>
  <si>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</si>
  <si>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</si>
  <si>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</si>
  <si>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</si>
  <si>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</si>
  <si>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</si>
  <si>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</si>
  <si>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</si>
  <si>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</si>
  <si>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</si>
  <si>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</si>
  <si>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</si>
  <si>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</si>
  <si>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</si>
  <si>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</si>
  <si>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</si>
  <si>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</si>
  <si>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</si>
  <si>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</si>
  <si>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</si>
  <si>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</si>
  <si>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</si>
  <si>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</si>
  <si>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</si>
  <si>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</si>
  <si>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</si>
  <si>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</si>
  <si>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</si>
  <si>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</si>
  <si>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</si>
  <si>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</si>
  <si>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</si>
  <si>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</si>
  <si>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</si>
  <si>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</si>
  <si>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</si>
  <si>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</si>
  <si>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</si>
  <si>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</si>
  <si>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</si>
  <si>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</si>
  <si>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</si>
  <si>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</si>
  <si>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</si>
  <si>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</si>
  <si>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</si>
  <si>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</si>
  <si>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</si>
  <si>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</si>
  <si>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</si>
  <si>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</si>
  <si>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</si>
  <si>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</si>
  <si>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</si>
  <si>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</si>
  <si>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</si>
  <si>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</si>
  <si>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</si>
  <si>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</si>
  <si>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</si>
  <si>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</si>
  <si>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</si>
  <si>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</si>
  <si>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</si>
  <si>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</si>
  <si>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</si>
  <si>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</si>
  <si>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</si>
  <si>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</si>
  <si>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</si>
  <si>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</si>
  <si>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</si>
  <si>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</si>
  <si>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</si>
  <si>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</si>
  <si>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</si>
  <si>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</si>
  <si>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</si>
  <si>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</si>
  <si>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</si>
  <si>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</si>
  <si>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</si>
  <si>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</si>
  <si>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</si>
  <si>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</si>
  <si>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</si>
  <si>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</si>
  <si>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</si>
  <si>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</si>
  <si>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</si>
  <si>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</si>
  <si>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</si>
  <si>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</si>
  <si>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</si>
  <si>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</si>
  <si>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</si>
  <si>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</si>
  <si>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</si>
  <si>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</si>
  <si>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</si>
  <si>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</si>
  <si>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budget(mln)</t>
  </si>
  <si>
    <t>revenue(mln)</t>
  </si>
  <si>
    <t>budget INR</t>
  </si>
  <si>
    <t>revenue INR</t>
  </si>
  <si>
    <t>Total budget INR</t>
  </si>
  <si>
    <t>Total Revenue INR</t>
  </si>
  <si>
    <t>budget USD</t>
  </si>
  <si>
    <t>revenue USD</t>
  </si>
  <si>
    <t>Total budget USD</t>
  </si>
  <si>
    <t>Total revenue USD</t>
  </si>
  <si>
    <t xml:space="preserve">Total num of movies </t>
  </si>
  <si>
    <t>Total Bollywood Movies</t>
  </si>
  <si>
    <t>Total Bollywood Movies revenue INR</t>
  </si>
  <si>
    <t>Average Bollywood revenue INR</t>
  </si>
  <si>
    <t>% Revenue from Bollywood</t>
  </si>
  <si>
    <t>key Metrics</t>
  </si>
  <si>
    <t>Marvel consolidated P &amp; L</t>
  </si>
  <si>
    <t>Budget</t>
  </si>
  <si>
    <t>Profit/Loss</t>
  </si>
  <si>
    <t>Profit/Loss %</t>
  </si>
  <si>
    <t>Total Hollywood revenue</t>
  </si>
  <si>
    <t>Revenue of Marvel studios</t>
  </si>
  <si>
    <t>market share % of Marvel from Hollywood</t>
  </si>
  <si>
    <t>Traget</t>
  </si>
  <si>
    <t>Traget - Actuals</t>
  </si>
  <si>
    <t>Traget -Actuals %</t>
  </si>
  <si>
    <t>Note:</t>
  </si>
  <si>
    <t xml:space="preserve">
In this data, it's evident that Hollywood's market share percentage held by Marvel is disappointingly negative at -12%. This highlights a significant need for enhancement, urging us to undertake essential measures for improvement.</t>
  </si>
  <si>
    <t>Basics of Profit and Loss (P&amp;L) statement</t>
  </si>
  <si>
    <t>Mean,Median and Mode</t>
  </si>
  <si>
    <t>Name</t>
  </si>
  <si>
    <t>Monthly Income($)</t>
  </si>
  <si>
    <t>Rob</t>
  </si>
  <si>
    <t>Rafiq</t>
  </si>
  <si>
    <t>Nina</t>
  </si>
  <si>
    <t>Sofia</t>
  </si>
  <si>
    <t>Mohan</t>
  </si>
  <si>
    <t>Tao</t>
  </si>
  <si>
    <t>Average</t>
  </si>
  <si>
    <t>Rajinikanth</t>
  </si>
  <si>
    <t>10 million</t>
  </si>
  <si>
    <t>Mean</t>
  </si>
  <si>
    <t>Mode</t>
  </si>
  <si>
    <t>juagnda income levels (in thousands $)</t>
  </si>
  <si>
    <t>yearly income</t>
  </si>
  <si>
    <t>income-mean</t>
  </si>
  <si>
    <t>nishith</t>
  </si>
  <si>
    <t>veeral</t>
  </si>
  <si>
    <t>angelina</t>
  </si>
  <si>
    <t>salma</t>
  </si>
  <si>
    <t>nitin</t>
  </si>
  <si>
    <t>dhaval;</t>
  </si>
  <si>
    <t>venket</t>
  </si>
  <si>
    <t>priya</t>
  </si>
  <si>
    <t>krance income levels (in thousands $)</t>
  </si>
  <si>
    <t>mohan</t>
  </si>
  <si>
    <t>rita</t>
  </si>
  <si>
    <t>bhavain</t>
  </si>
  <si>
    <t>micjel</t>
  </si>
  <si>
    <t>abdul</t>
  </si>
  <si>
    <t>kiran</t>
  </si>
  <si>
    <t>ahmed</t>
  </si>
  <si>
    <t>gayatri</t>
  </si>
  <si>
    <t>Total</t>
  </si>
  <si>
    <t>count</t>
  </si>
  <si>
    <t>variance</t>
  </si>
  <si>
    <t>standard deviation</t>
  </si>
  <si>
    <t>calculating the variance and the standard deviation for the movies dataset</t>
  </si>
  <si>
    <t>Mean,Media and Mode for the Movie dataset</t>
  </si>
  <si>
    <t>Square Ft</t>
  </si>
  <si>
    <t>Price(INR Cr)</t>
  </si>
  <si>
    <t>Correlation</t>
  </si>
  <si>
    <t>the value "0.9" is close to "1".so it is very much related.</t>
  </si>
  <si>
    <t>Radius(ft)</t>
  </si>
  <si>
    <t>Area(Square Ft)</t>
  </si>
  <si>
    <t>correlation</t>
  </si>
  <si>
    <t>circle correlation</t>
  </si>
  <si>
    <t>correlation for a property prices in Annanagar,Chennai</t>
  </si>
  <si>
    <t>correlation between Human height and Blood sugar</t>
  </si>
  <si>
    <t>Height(cm)</t>
  </si>
  <si>
    <t>Blood suagr (mg/dL)</t>
  </si>
  <si>
    <t>correaltion</t>
  </si>
  <si>
    <t>the value "0.2" is not close to "1".so it is not related.</t>
  </si>
  <si>
    <t>movies budget in total</t>
  </si>
  <si>
    <t>Median=7000(middle value)</t>
  </si>
  <si>
    <t>Median Example:</t>
  </si>
  <si>
    <t>Mode example:</t>
  </si>
  <si>
    <t xml:space="preserve">Name </t>
  </si>
  <si>
    <t>Restaurant vote</t>
  </si>
  <si>
    <t>Bantu</t>
  </si>
  <si>
    <t>Mexican</t>
  </si>
  <si>
    <t>Italian</t>
  </si>
  <si>
    <t>Thai</t>
  </si>
  <si>
    <t>Indian</t>
  </si>
  <si>
    <t>Mode here is Mexican</t>
  </si>
  <si>
    <t>Mode means the most frequently occurring value in a dataset</t>
  </si>
  <si>
    <t>Mean=Average</t>
  </si>
  <si>
    <t>Mode=8.4 occurs frequently in the imdb_rating</t>
  </si>
  <si>
    <t>Median</t>
  </si>
  <si>
    <t>Median=8.1 by arranging the ratings in ascending order in the middle we can find the "8.1" value</t>
  </si>
  <si>
    <t xml:space="preserve">It is wrong due to currency variation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</si>
</sst>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[$₹-439]* #,##0.00_ ;_ [$₹-439]* \-#,##0.00_ ;_ [$₹-439]* &quot;-&quot;??_ ;_ @_ "/>
    <numFmt numFmtId="165" formatCode="0.0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3" borderId="0" xfId="0" applyNumberFormat="1" applyFill="1"/>
    <xf numFmtId="165" fontId="0" fillId="0" borderId="0" xfId="0" applyNumberFormat="1"/>
    <xf numFmtId="9" fontId="0" fillId="0" borderId="0" xfId="1" applyFont="1"/>
    <xf numFmtId="0" fontId="0" fillId="3" borderId="0" xfId="0" applyFill="1"/>
    <xf numFmtId="166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0" borderId="0" xfId="0" applyAlignment="1">
      <alignment horizontal="center" wrapText="1"/>
    </xf>
    <xf numFmtId="0" fontId="1" fillId="8" borderId="0" xfId="0" applyFont="1" applyFill="1"/>
    <xf numFmtId="0" fontId="0" fillId="8" borderId="0" xfId="0" applyFill="1"/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9" borderId="0" xfId="0" applyFill="1" applyAlignment="1">
      <alignment wrapText="1"/>
    </xf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correlation!$B$3</c:f>
              <c:strCache>
                <c:ptCount val="1"/>
                <c:pt idx="0">
                  <c:v>Price(INR 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correlation!$A$4:$A$8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correlation!$B$4:$B$8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9-4F28-87A9-B6DF917B6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021296"/>
        <c:axId val="678021656"/>
      </c:scatterChart>
      <c:valAx>
        <c:axId val="67802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21656"/>
        <c:crosses val="autoZero"/>
        <c:crossBetween val="midCat"/>
      </c:valAx>
      <c:valAx>
        <c:axId val="67802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2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correlation!$L$3</c:f>
              <c:strCache>
                <c:ptCount val="1"/>
                <c:pt idx="0">
                  <c:v>Area(Square Ft)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correlation!$K$4:$K$7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4.2</c:v>
                </c:pt>
                <c:pt idx="3">
                  <c:v>3.1</c:v>
                </c:pt>
              </c:numCache>
            </c:numRef>
          </c:xVal>
          <c:yVal>
            <c:numRef>
              <c:f>correlation!$L$4:$L$7</c:f>
              <c:numCache>
                <c:formatCode>General</c:formatCode>
                <c:ptCount val="4"/>
                <c:pt idx="0">
                  <c:v>78.571428569999995</c:v>
                </c:pt>
                <c:pt idx="1">
                  <c:v>314.2857143</c:v>
                </c:pt>
                <c:pt idx="2">
                  <c:v>55.44</c:v>
                </c:pt>
                <c:pt idx="3">
                  <c:v>30.202857139999999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90-47D8-AC19-B1157F41D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871456"/>
        <c:axId val="580486968"/>
      </c:scatterChart>
      <c:valAx>
        <c:axId val="58187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86968"/>
        <c:crosses val="autoZero"/>
        <c:crossBetween val="midCat"/>
      </c:valAx>
      <c:valAx>
        <c:axId val="58048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7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20354221347331583"/>
          <c:w val="0.88386351706036748"/>
          <c:h val="0.614984324876057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correlation!$A$31:$A$38</c:f>
              <c:numCache>
                <c:formatCode>General</c:formatCode>
                <c:ptCount val="8"/>
                <c:pt idx="0">
                  <c:v>0</c:v>
                </c:pt>
                <c:pt idx="1">
                  <c:v>180</c:v>
                </c:pt>
                <c:pt idx="2">
                  <c:v>175</c:v>
                </c:pt>
                <c:pt idx="3">
                  <c:v>130</c:v>
                </c:pt>
                <c:pt idx="4">
                  <c:v>156</c:v>
                </c:pt>
                <c:pt idx="5">
                  <c:v>162</c:v>
                </c:pt>
                <c:pt idx="6">
                  <c:v>163</c:v>
                </c:pt>
                <c:pt idx="7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A6-4566-A6E9-D13887F97B2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correlation!$B$31:$B$38</c:f>
              <c:numCache>
                <c:formatCode>General</c:formatCode>
                <c:ptCount val="8"/>
                <c:pt idx="0">
                  <c:v>0</c:v>
                </c:pt>
                <c:pt idx="1">
                  <c:v>80</c:v>
                </c:pt>
                <c:pt idx="2">
                  <c:v>176</c:v>
                </c:pt>
                <c:pt idx="3">
                  <c:v>78</c:v>
                </c:pt>
                <c:pt idx="4">
                  <c:v>200</c:v>
                </c:pt>
                <c:pt idx="5">
                  <c:v>91</c:v>
                </c:pt>
                <c:pt idx="6">
                  <c:v>175</c:v>
                </c:pt>
                <c:pt idx="7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A6-4566-A6E9-D13887F97B2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correlation!$C$31:$C$38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A6-4566-A6E9-D13887F97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040736"/>
        <c:axId val="678040376"/>
      </c:scatterChart>
      <c:valAx>
        <c:axId val="67804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40376"/>
        <c:crosses val="autoZero"/>
        <c:crossBetween val="midCat"/>
      </c:valAx>
      <c:valAx>
        <c:axId val="67804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4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10</xdr:row>
      <xdr:rowOff>118110</xdr:rowOff>
    </xdr:from>
    <xdr:to>
      <xdr:col>7</xdr:col>
      <xdr:colOff>259080</xdr:colOff>
      <xdr:row>25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922D1-8A83-13AC-5BDE-E559D59AA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10</xdr:row>
      <xdr:rowOff>102870</xdr:rowOff>
    </xdr:from>
    <xdr:to>
      <xdr:col>16</xdr:col>
      <xdr:colOff>441960</xdr:colOff>
      <xdr:row>25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21D027-CDB1-ECA2-5C4A-D85908B7D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68580</xdr:colOff>
      <xdr:row>40</xdr:row>
      <xdr:rowOff>148590</xdr:rowOff>
    </xdr:from>
    <xdr:to>
      <xdr:col>6</xdr:col>
      <xdr:colOff>335280</xdr:colOff>
      <xdr:row>55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4C955D-0576-C90A-B032-2E87DC07E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0.07667</cdr:x>
      <cdr:y>0.18194</cdr:y>
    </cdr:from>
    <cdr:to>
      <cdr:x>0.93833</cdr:x>
      <cdr:y>0.88194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7F7B43A-AE2C-7E77-6ABF-9D868BE9CDCD}"/>
            </a:ext>
          </a:extLst>
        </cdr:cNvPr>
        <cdr:cNvCxnSpPr/>
      </cdr:nvCxnSpPr>
      <cdr:spPr>
        <a:xfrm xmlns:a="http://schemas.openxmlformats.org/drawingml/2006/main" flipV="1">
          <a:off x="350520" y="499110"/>
          <a:ext cx="3939540" cy="19202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0.08833</cdr:x>
      <cdr:y>0.19583</cdr:y>
    </cdr:from>
    <cdr:to>
      <cdr:x>0.95</cdr:x>
      <cdr:y>0.89028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783A4C6-5716-EA2C-A5BA-C4C6B5EF759E}"/>
            </a:ext>
          </a:extLst>
        </cdr:cNvPr>
        <cdr:cNvCxnSpPr/>
      </cdr:nvCxnSpPr>
      <cdr:spPr>
        <a:xfrm xmlns:a="http://schemas.openxmlformats.org/drawingml/2006/main" flipV="1">
          <a:off x="403860" y="537210"/>
          <a:ext cx="3939540" cy="1905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0.08167</cdr:x>
      <cdr:y>0.21528</cdr:y>
    </cdr:from>
    <cdr:to>
      <cdr:x>0.955</cdr:x>
      <cdr:y>0.81806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4C4C127-7CFC-4C6F-13B6-D071DB4CFAF1}"/>
            </a:ext>
          </a:extLst>
        </cdr:cNvPr>
        <cdr:cNvCxnSpPr/>
      </cdr:nvCxnSpPr>
      <cdr:spPr>
        <a:xfrm xmlns:a="http://schemas.openxmlformats.org/drawingml/2006/main" flipV="1">
          <a:off x="373380" y="590550"/>
          <a:ext cx="3992880" cy="16535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8">
  <autoFilter ref="A1:Q40" xr:uid="{6A7FE39D-5614-4A7F-89B7-C167ABC0A251}"/>
  <sortState xmlns:xlrd2="http://schemas.microsoft.com/office/spreadsheetml/2017/richdata2" ref="A2:Q40">
    <sortCondition ref="E2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6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5">
      <calculatedColumnFormula array="1">_xlfn.XLOOKUP(Movies[[#This Row],[movie_id]:[movie_id]],Financials[[#All],[movie_id]:[movie_id]],Financials[[#All],[currency]],"Not Available",0)</calculatedColumnFormula>
    </tableColumn>
    <tableColumn id="2" xr3:uid="{0DD518F4-5E24-4AAB-9D39-FB76428ADF32}" name="budget(mln)" dataDxfId="14">
      <calculatedColumnFormula>IF(Movies[[#This Row],[unit]]="Billions",Movies[[#This Row],[budget]]*1000,Movies[[#This Row],[budget]])</calculatedColumnFormula>
    </tableColumn>
    <tableColumn id="9" xr3:uid="{4287E5EA-717D-46A6-82A1-5A8F92F22A30}" name="revenue(mln)" dataDxfId="13">
      <calculatedColumnFormula>IF(Movies[[#This Row],[unit]]="Billions",Movies[[#This Row],[revenue]]*1000,Movies[[#This Row],[revenue]])</calculatedColumnFormula>
    </tableColumn>
    <tableColumn id="10" xr3:uid="{8642514E-79AD-4A33-8396-AD451173C248}" name="budget INR" dataDxfId="12">
      <calculatedColumnFormula>IF(Movies[[#This Row],[currency]]="USD",Movies[[#This Row],[budget(mln)]]*80,Movies[[#This Row],[budget(mln)]])</calculatedColumnFormula>
    </tableColumn>
    <tableColumn id="11" xr3:uid="{C1FFE2D3-97E6-4150-8790-02AF5F1C0227}" name="revenue INR" dataDxfId="11">
      <calculatedColumnFormula>IF(Movies[[#This Row],[currency]]="USD",Movies[[#This Row],[revenue(mln)]]*80,Movies[[#This Row],[revenue(mln)]])</calculatedColumnFormula>
    </tableColumn>
    <tableColumn id="12" xr3:uid="{91885138-B7FB-4FF2-AB7F-2E079D81F3E5}" name="budget USD" dataDxfId="10">
      <calculatedColumnFormula>IF(Movies[[#This Row],[currency]]="INR",Movies[[#This Row],[budget(mln)]]/80,Movies[[#This Row],[budget(mln)]])</calculatedColumnFormula>
    </tableColumn>
    <tableColumn id="13" xr3:uid="{35687A33-3E5B-4008-AB59-3A7854C4FF4F}" name="revenue USD" dataDxfId="9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zoomScale="115" zoomScaleNormal="115" workbookViewId="0">
      <selection activeCell="D44" sqref="D44:E44"/>
    </sheetView>
  </sheetViews>
  <sheetFormatPr defaultRowHeight="14.4" x14ac:dyDescent="0.3"/>
  <cols>
    <col min="1" max="1" width="36.33203125" bestFit="1" customWidth="1"/>
    <col min="2" max="2" width="29.6640625" customWidth="1"/>
    <col min="3" max="3" width="10.5546875" bestFit="1" customWidth="1"/>
    <col min="4" max="4" width="13.77734375" bestFit="1" customWidth="1"/>
    <col min="5" max="5" width="32.6640625" bestFit="1" customWidth="1"/>
    <col min="6" max="6" width="22" customWidth="1"/>
    <col min="7" max="7" width="13.44140625" bestFit="1" customWidth="1"/>
    <col min="8" max="9" width="16.6640625" customWidth="1"/>
    <col min="10" max="10" width="31.6640625" bestFit="1" customWidth="1"/>
    <col min="12" max="12" width="13.77734375" bestFit="1" customWidth="1"/>
    <col min="13" max="13" width="14.6640625" bestFit="1" customWidth="1"/>
    <col min="14" max="14" width="14.77734375" bestFit="1" customWidth="1"/>
    <col min="15" max="15" width="16.21875" bestFit="1" customWidth="1"/>
    <col min="16" max="16" width="15.33203125" bestFit="1" customWidth="1"/>
    <col min="17" max="17" width="16.2187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3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1800</v>
      </c>
      <c r="M2">
        <f>IF(Movies[[#This Row],[unit]]="Billions",Movies[[#This Row],[revenue]]*1000,Movies[[#This Row],[revenue]])</f>
        <v>3100</v>
      </c>
      <c r="N2">
        <f>IF(Movies[[#This Row],[currency]]="USD",Movies[[#This Row],[budget(mln)]]*80,Movies[[#This Row],[budget(mln)]])</f>
        <v>1800</v>
      </c>
      <c r="O2">
        <f>IF(Movies[[#This Row],[currency]]="USD",Movies[[#This Row],[revenue(mln)]]*80,Movies[[#This Row],[revenue(mln)]])</f>
        <v>3100</v>
      </c>
      <c r="P2">
        <f>IF(Movies[[#This Row],[currency]]="INR",Movies[[#This Row],[budget(mln)]]/80,Movies[[#This Row],[budget(mln)]])</f>
        <v>22.5</v>
      </c>
      <c r="Q2">
        <f>IF(Movies[[#This Row],[currency]]="INR",Movies[[#This Row],[revenue(mln)]]/80,Movies[[#This Row],[revenue(mln)]])</f>
        <v>38.75</v>
      </c>
    </row>
    <row r="3" spans="1:17" x14ac:dyDescent="0.3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165</v>
      </c>
      <c r="M3">
        <f>IF(Movies[[#This Row],[unit]]="Billions",Movies[[#This Row],[revenue]]*1000,Movies[[#This Row],[revenue]])</f>
        <v>644.79999999999995</v>
      </c>
      <c r="N3">
        <f>IF(Movies[[#This Row],[currency]]="USD",Movies[[#This Row],[budget(mln)]]*80,Movies[[#This Row],[budget(mln)]])</f>
        <v>13200</v>
      </c>
      <c r="O3">
        <f>IF(Movies[[#This Row],[currency]]="USD",Movies[[#This Row],[revenue(mln)]]*80,Movies[[#This Row],[revenue(mln)]])</f>
        <v>51584</v>
      </c>
      <c r="P3">
        <f>IF(Movies[[#This Row],[currency]]="INR",Movies[[#This Row],[budget(mln)]]/80,Movies[[#This Row],[budget(mln)]])</f>
        <v>165</v>
      </c>
      <c r="Q3">
        <f>IF(Movies[[#This Row],[currency]]="INR",Movies[[#This Row],[revenue(mln)]]/80,Movies[[#This Row],[revenue(mln)]])</f>
        <v>644.79999999999995</v>
      </c>
    </row>
    <row r="4" spans="1:17" x14ac:dyDescent="0.3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250</v>
      </c>
      <c r="M4">
        <f>IF(Movies[[#This Row],[unit]]="Billions",Movies[[#This Row],[revenue]]*1000,Movies[[#This Row],[revenue]])</f>
        <v>670</v>
      </c>
      <c r="N4">
        <f>IF(Movies[[#This Row],[currency]]="USD",Movies[[#This Row],[budget(mln)]]*80,Movies[[#This Row],[budget(mln)]])</f>
        <v>20000</v>
      </c>
      <c r="O4">
        <f>IF(Movies[[#This Row],[currency]]="USD",Movies[[#This Row],[revenue(mln)]]*80,Movies[[#This Row],[revenue(mln)]])</f>
        <v>53600</v>
      </c>
      <c r="P4">
        <f>IF(Movies[[#This Row],[currency]]="INR",Movies[[#This Row],[budget(mln)]]/80,Movies[[#This Row],[budget(mln)]])</f>
        <v>250</v>
      </c>
      <c r="Q4">
        <f>IF(Movies[[#This Row],[currency]]="INR",Movies[[#This Row],[revenue(mln)]]/80,Movies[[#This Row],[revenue(mln)]])</f>
        <v>670</v>
      </c>
    </row>
    <row r="5" spans="1:17" x14ac:dyDescent="0.3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216.7</v>
      </c>
      <c r="M5">
        <f>IF(Movies[[#This Row],[unit]]="Billions",Movies[[#This Row],[revenue]]*1000,Movies[[#This Row],[revenue]])</f>
        <v>370.6</v>
      </c>
      <c r="N5">
        <f>IF(Movies[[#This Row],[currency]]="USD",Movies[[#This Row],[budget(mln)]]*80,Movies[[#This Row],[budget(mln)]])</f>
        <v>17336</v>
      </c>
      <c r="O5">
        <f>IF(Movies[[#This Row],[currency]]="USD",Movies[[#This Row],[revenue(mln)]]*80,Movies[[#This Row],[revenue(mln)]])</f>
        <v>29648</v>
      </c>
      <c r="P5">
        <f>IF(Movies[[#This Row],[currency]]="INR",Movies[[#This Row],[budget(mln)]]/80,Movies[[#This Row],[budget(mln)]])</f>
        <v>216.7</v>
      </c>
      <c r="Q5">
        <f>IF(Movies[[#This Row],[currency]]="INR",Movies[[#This Row],[revenue(mln)]]/80,Movies[[#This Row],[revenue(mln)]])</f>
        <v>370.6</v>
      </c>
    </row>
    <row r="6" spans="1:17" x14ac:dyDescent="0.3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200</v>
      </c>
      <c r="M6">
        <f>IF(Movies[[#This Row],[unit]]="Billions",Movies[[#This Row],[revenue]]*1000,Movies[[#This Row],[revenue]])</f>
        <v>954.8</v>
      </c>
      <c r="N6">
        <f>IF(Movies[[#This Row],[currency]]="USD",Movies[[#This Row],[budget(mln)]]*80,Movies[[#This Row],[budget(mln)]])</f>
        <v>16000</v>
      </c>
      <c r="O6">
        <f>IF(Movies[[#This Row],[currency]]="USD",Movies[[#This Row],[revenue(mln)]]*80,Movies[[#This Row],[revenue(mln)]])</f>
        <v>76384</v>
      </c>
      <c r="P6">
        <f>IF(Movies[[#This Row],[currency]]="INR",Movies[[#This Row],[budget(mln)]]/80,Movies[[#This Row],[budget(mln)]])</f>
        <v>200</v>
      </c>
      <c r="Q6">
        <f>IF(Movies[[#This Row],[currency]]="INR",Movies[[#This Row],[revenue(mln)]]/80,Movies[[#This Row],[revenue(mln)]])</f>
        <v>954.8</v>
      </c>
    </row>
    <row r="7" spans="1:17" x14ac:dyDescent="0.3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>
        <f>IF(Movies[[#This Row],[unit]]="Billions",Movies[[#This Row],[budget]]*1000,Movies[[#This Row],[budget]])</f>
        <v>1400</v>
      </c>
      <c r="M7">
        <f>IF(Movies[[#This Row],[unit]]="Billions",Movies[[#This Row],[revenue]]*1000,Movies[[#This Row],[revenue]])</f>
        <v>3500</v>
      </c>
      <c r="N7">
        <f>IF(Movies[[#This Row],[currency]]="USD",Movies[[#This Row],[budget(mln)]]*80,Movies[[#This Row],[budget(mln)]])</f>
        <v>1400</v>
      </c>
      <c r="O7">
        <f>IF(Movies[[#This Row],[currency]]="USD",Movies[[#This Row],[revenue(mln)]]*80,Movies[[#This Row],[revenue(mln)]])</f>
        <v>3500</v>
      </c>
      <c r="P7">
        <f>IF(Movies[[#This Row],[currency]]="INR",Movies[[#This Row],[budget(mln)]]/80,Movies[[#This Row],[budget(mln)]])</f>
        <v>17.5</v>
      </c>
      <c r="Q7">
        <f>IF(Movies[[#This Row],[currency]]="INR",Movies[[#This Row],[revenue(mln)]]/80,Movies[[#This Row],[revenue(mln)]])</f>
        <v>43.75</v>
      </c>
    </row>
    <row r="8" spans="1:17" x14ac:dyDescent="0.3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390</v>
      </c>
      <c r="M8">
        <f>IF(Movies[[#This Row],[unit]]="Billions",Movies[[#This Row],[revenue]]*1000,Movies[[#This Row],[revenue]])</f>
        <v>1360</v>
      </c>
      <c r="N8">
        <f>IF(Movies[[#This Row],[currency]]="USD",Movies[[#This Row],[budget(mln)]]*80,Movies[[#This Row],[budget(mln)]])</f>
        <v>390</v>
      </c>
      <c r="O8">
        <f>IF(Movies[[#This Row],[currency]]="USD",Movies[[#This Row],[revenue(mln)]]*80,Movies[[#This Row],[revenue(mln)]])</f>
        <v>1360</v>
      </c>
      <c r="P8">
        <f>IF(Movies[[#This Row],[currency]]="INR",Movies[[#This Row],[budget(mln)]]/80,Movies[[#This Row],[budget(mln)]])</f>
        <v>4.875</v>
      </c>
      <c r="Q8">
        <f>IF(Movies[[#This Row],[currency]]="INR",Movies[[#This Row],[revenue(mln)]]/80,Movies[[#This Row],[revenue(mln)]])</f>
        <v>17</v>
      </c>
    </row>
    <row r="9" spans="1:17" x14ac:dyDescent="0.3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2000</v>
      </c>
      <c r="M9">
        <f>IF(Movies[[#This Row],[unit]]="Billions",Movies[[#This Row],[revenue]]*1000,Movies[[#This Row],[revenue]])</f>
        <v>3600</v>
      </c>
      <c r="N9">
        <f>IF(Movies[[#This Row],[currency]]="USD",Movies[[#This Row],[budget(mln)]]*80,Movies[[#This Row],[budget(mln)]])</f>
        <v>2000</v>
      </c>
      <c r="O9">
        <f>IF(Movies[[#This Row],[currency]]="USD",Movies[[#This Row],[revenue(mln)]]*80,Movies[[#This Row],[revenue(mln)]])</f>
        <v>3600</v>
      </c>
      <c r="P9">
        <f>IF(Movies[[#This Row],[currency]]="INR",Movies[[#This Row],[budget(mln)]]/80,Movies[[#This Row],[budget(mln)]])</f>
        <v>25</v>
      </c>
      <c r="Q9">
        <f>IF(Movies[[#This Row],[currency]]="INR",Movies[[#This Row],[revenue(mln)]]/80,Movies[[#This Row],[revenue(mln)]])</f>
        <v>45</v>
      </c>
    </row>
    <row r="10" spans="1:17" x14ac:dyDescent="0.3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>
        <f>IF(Movies[[#This Row],[unit]]="Billions",Movies[[#This Row],[budget]]*1000,Movies[[#This Row],[budget]])</f>
        <v>237</v>
      </c>
      <c r="M10">
        <f>IF(Movies[[#This Row],[unit]]="Billions",Movies[[#This Row],[revenue]]*1000,Movies[[#This Row],[revenue]])</f>
        <v>2847</v>
      </c>
      <c r="N10">
        <f>IF(Movies[[#This Row],[currency]]="USD",Movies[[#This Row],[budget(mln)]]*80,Movies[[#This Row],[budget(mln)]])</f>
        <v>18960</v>
      </c>
      <c r="O10">
        <f>IF(Movies[[#This Row],[currency]]="USD",Movies[[#This Row],[revenue(mln)]]*80,Movies[[#This Row],[revenue(mln)]])</f>
        <v>227760</v>
      </c>
      <c r="P10">
        <f>IF(Movies[[#This Row],[currency]]="INR",Movies[[#This Row],[budget(mln)]]/80,Movies[[#This Row],[budget(mln)]])</f>
        <v>237</v>
      </c>
      <c r="Q10">
        <f>IF(Movies[[#This Row],[currency]]="INR",Movies[[#This Row],[revenue(mln)]]/80,Movies[[#This Row],[revenue(mln)]])</f>
        <v>2847</v>
      </c>
    </row>
    <row r="11" spans="1:17" x14ac:dyDescent="0.3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>
        <f>IF(Movies[[#This Row],[unit]]="Billions",Movies[[#This Row],[budget]]*1000,Movies[[#This Row],[budget]])</f>
        <v>177</v>
      </c>
      <c r="M11">
        <f>IF(Movies[[#This Row],[unit]]="Billions",Movies[[#This Row],[revenue]]*1000,Movies[[#This Row],[revenue]])</f>
        <v>714.4</v>
      </c>
      <c r="N11">
        <f>IF(Movies[[#This Row],[currency]]="USD",Movies[[#This Row],[budget(mln)]]*80,Movies[[#This Row],[budget(mln)]])</f>
        <v>14160</v>
      </c>
      <c r="O11">
        <f>IF(Movies[[#This Row],[currency]]="USD",Movies[[#This Row],[revenue(mln)]]*80,Movies[[#This Row],[revenue(mln)]])</f>
        <v>57152</v>
      </c>
      <c r="P11">
        <f>IF(Movies[[#This Row],[currency]]="INR",Movies[[#This Row],[budget(mln)]]/80,Movies[[#This Row],[budget(mln)]])</f>
        <v>177</v>
      </c>
      <c r="Q11">
        <f>IF(Movies[[#This Row],[currency]]="INR",Movies[[#This Row],[revenue(mln)]]/80,Movies[[#This Row],[revenue(mln)]])</f>
        <v>714.4</v>
      </c>
    </row>
    <row r="12" spans="1:17" x14ac:dyDescent="0.3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180</v>
      </c>
      <c r="M12">
        <f>IF(Movies[[#This Row],[unit]]="Billions",Movies[[#This Row],[revenue]]*1000,Movies[[#This Row],[revenue]])</f>
        <v>854</v>
      </c>
      <c r="N12">
        <f>IF(Movies[[#This Row],[currency]]="USD",Movies[[#This Row],[budget(mln)]]*80,Movies[[#This Row],[budget(mln)]])</f>
        <v>14400</v>
      </c>
      <c r="O12">
        <f>IF(Movies[[#This Row],[currency]]="USD",Movies[[#This Row],[revenue(mln)]]*80,Movies[[#This Row],[revenue(mln)]])</f>
        <v>68320</v>
      </c>
      <c r="P12">
        <f>IF(Movies[[#This Row],[currency]]="INR",Movies[[#This Row],[budget(mln)]]/80,Movies[[#This Row],[budget(mln)]])</f>
        <v>180</v>
      </c>
      <c r="Q12">
        <f>IF(Movies[[#This Row],[currency]]="INR",Movies[[#This Row],[revenue(mln)]]/80,Movies[[#This Row],[revenue(mln)]])</f>
        <v>854</v>
      </c>
    </row>
    <row r="13" spans="1:17" x14ac:dyDescent="0.3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>
        <f>IF(Movies[[#This Row],[unit]]="Billions",Movies[[#This Row],[budget]]*1000,Movies[[#This Row],[budget]])</f>
        <v>200</v>
      </c>
      <c r="M13">
        <f>IF(Movies[[#This Row],[unit]]="Billions",Movies[[#This Row],[revenue]]*1000,Movies[[#This Row],[revenue]])</f>
        <v>2202</v>
      </c>
      <c r="N13">
        <f>IF(Movies[[#This Row],[currency]]="USD",Movies[[#This Row],[budget(mln)]]*80,Movies[[#This Row],[budget(mln)]])</f>
        <v>16000</v>
      </c>
      <c r="O13">
        <f>IF(Movies[[#This Row],[currency]]="USD",Movies[[#This Row],[revenue(mln)]]*80,Movies[[#This Row],[revenue(mln)]])</f>
        <v>176160</v>
      </c>
      <c r="P13">
        <f>IF(Movies[[#This Row],[currency]]="INR",Movies[[#This Row],[budget(mln)]]/80,Movies[[#This Row],[budget(mln)]])</f>
        <v>200</v>
      </c>
      <c r="Q13">
        <f>IF(Movies[[#This Row],[currency]]="INR",Movies[[#This Row],[revenue(mln)]]/80,Movies[[#This Row],[revenue(mln)]])</f>
        <v>2202</v>
      </c>
    </row>
    <row r="14" spans="1:17" x14ac:dyDescent="0.3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>
        <f>IF(Movies[[#This Row],[unit]]="Billions",Movies[[#This Row],[budget]]*1000,Movies[[#This Row],[budget]])</f>
        <v>400</v>
      </c>
      <c r="M14">
        <f>IF(Movies[[#This Row],[unit]]="Billions",Movies[[#This Row],[revenue]]*1000,Movies[[#This Row],[revenue]])</f>
        <v>2000</v>
      </c>
      <c r="N14">
        <f>IF(Movies[[#This Row],[currency]]="USD",Movies[[#This Row],[budget(mln)]]*80,Movies[[#This Row],[budget(mln)]])</f>
        <v>400</v>
      </c>
      <c r="O14">
        <f>IF(Movies[[#This Row],[currency]]="USD",Movies[[#This Row],[revenue(mln)]]*80,Movies[[#This Row],[revenue(mln)]])</f>
        <v>2000</v>
      </c>
      <c r="P14">
        <f>IF(Movies[[#This Row],[currency]]="INR",Movies[[#This Row],[budget(mln)]]/80,Movies[[#This Row],[budget(mln)]])</f>
        <v>5</v>
      </c>
      <c r="Q14">
        <f>IF(Movies[[#This Row],[currency]]="INR",Movies[[#This Row],[revenue(mln)]]/80,Movies[[#This Row],[revenue(mln)]])</f>
        <v>25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Row],[budget(mln)]]*80,Movies[[#This Row],[budget(mln)]])</f>
        <v>4400</v>
      </c>
      <c r="O15">
        <f>IF(Movies[[#This Row],[currency]]="USD",Movies[[#This Row],[revenue(mln)]]*80,Movies[[#This Row],[revenue(mln)]])</f>
        <v>24568</v>
      </c>
      <c r="P15">
        <f>IF(Movies[[#This Row],[currency]]="INR",Movies[[#This Row],[budget(mln)]]/80,Movies[[#This Row],[budget(mln)]])</f>
        <v>55</v>
      </c>
      <c r="Q15">
        <f>IF(Movies[[#This Row],[currency]]="INR",Movies[[#This Row],[revenue(mln)]]/80,Movies[[#This Row],[revenue(mln)]])</f>
        <v>307.10000000000002</v>
      </c>
    </row>
    <row r="16" spans="1:17" x14ac:dyDescent="0.3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>
        <f>IF(Movies[[#This Row],[unit]]="Billions",Movies[[#This Row],[budget]]*1000,Movies[[#This Row],[budget]])</f>
        <v>5500</v>
      </c>
      <c r="M16">
        <f>IF(Movies[[#This Row],[unit]]="Billions",Movies[[#This Row],[revenue]]*1000,Movies[[#This Row],[revenue]])</f>
        <v>12000</v>
      </c>
      <c r="N16">
        <f>IF(Movies[[#This Row],[currency]]="USD",Movies[[#This Row],[budget(mln)]]*80,Movies[[#This Row],[budget(mln)]])</f>
        <v>5500</v>
      </c>
      <c r="O16">
        <f>IF(Movies[[#This Row],[currency]]="USD",Movies[[#This Row],[revenue(mln)]]*80,Movies[[#This Row],[revenue(mln)]])</f>
        <v>12000</v>
      </c>
      <c r="P16">
        <f>IF(Movies[[#This Row],[currency]]="INR",Movies[[#This Row],[budget(mln)]]/80,Movies[[#This Row],[budget(mln)]])</f>
        <v>68.75</v>
      </c>
      <c r="Q16">
        <f>IF(Movies[[#This Row],[currency]]="INR",Movies[[#This Row],[revenue(mln)]]/80,Movies[[#This Row],[revenue(mln)]])</f>
        <v>150</v>
      </c>
    </row>
    <row r="17" spans="1:17" x14ac:dyDescent="0.3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>
        <f>IF(Movies[[#This Row],[unit]]="Billions",Movies[[#This Row],[budget]]*1000,Movies[[#This Row],[budget]])</f>
        <v>1800</v>
      </c>
      <c r="M17">
        <f>IF(Movies[[#This Row],[unit]]="Billions",Movies[[#This Row],[revenue]]*1000,Movies[[#This Row],[revenue]])</f>
        <v>6500</v>
      </c>
      <c r="N17">
        <f>IF(Movies[[#This Row],[currency]]="USD",Movies[[#This Row],[budget(mln)]]*80,Movies[[#This Row],[budget(mln)]])</f>
        <v>1800</v>
      </c>
      <c r="O17">
        <f>IF(Movies[[#This Row],[currency]]="USD",Movies[[#This Row],[revenue(mln)]]*80,Movies[[#This Row],[revenue(mln)]])</f>
        <v>6500</v>
      </c>
      <c r="P17">
        <f>IF(Movies[[#This Row],[currency]]="INR",Movies[[#This Row],[budget(mln)]]/80,Movies[[#This Row],[budget(mln)]])</f>
        <v>22.5</v>
      </c>
      <c r="Q17">
        <f>IF(Movies[[#This Row],[currency]]="INR",Movies[[#This Row],[revenue(mln)]]/80,Movies[[#This Row],[revenue(mln)]])</f>
        <v>81.25</v>
      </c>
    </row>
    <row r="18" spans="1:17" x14ac:dyDescent="0.3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>
        <f>IF(Movies[[#This Row],[unit]]="Billions",Movies[[#This Row],[budget]]*1000,Movies[[#This Row],[budget]])</f>
        <v>Not Available</v>
      </c>
      <c r="M18" t="str">
        <f>IF(Movies[[#This Row],[unit]]="Billions",Movies[[#This Row],[revenue]]*1000,Movies[[#This Row],[revenue]])</f>
        <v>Not Available</v>
      </c>
      <c r="N18" t="str">
        <f>IF(Movies[[#This Row],[currency]]="USD",Movies[[#This Row],[budget(mln)]]*80,Movies[[#This Row],[budget(mln)]])</f>
        <v>Not Available</v>
      </c>
      <c r="O18" t="str">
        <f>IF(Movies[[#This Row],[currency]]="USD",Movies[[#This Row],[revenue(mln)]]*80,Movies[[#This Row],[revenue(mln)]])</f>
        <v>Not Available</v>
      </c>
      <c r="P18" t="str">
        <f>IF(Movies[[#This Row],[currency]]="INR",Movies[[#This Row],[budget(mln)]]/80,Movies[[#This Row],[budget(mln)]])</f>
        <v>Not Available</v>
      </c>
      <c r="Q18" t="str">
        <f>IF(Movies[[#This Row],[currency]]="INR",Movies[[#This Row],[revenue(mln)]]/80,Movies[[#This Row],[revenue(mln)]])</f>
        <v>Not Available</v>
      </c>
    </row>
    <row r="19" spans="1:17" x14ac:dyDescent="0.3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>
        <f>IF(Movies[[#This Row],[unit]]="Billions",Movies[[#This Row],[budget]]*1000,Movies[[#This Row],[budget]])</f>
        <v>100</v>
      </c>
      <c r="M19">
        <f>IF(Movies[[#This Row],[unit]]="Billions",Movies[[#This Row],[revenue]]*1000,Movies[[#This Row],[revenue]])</f>
        <v>410</v>
      </c>
      <c r="N19">
        <f>IF(Movies[[#This Row],[currency]]="USD",Movies[[#This Row],[budget(mln)]]*80,Movies[[#This Row],[budget(mln)]])</f>
        <v>100</v>
      </c>
      <c r="O19">
        <f>IF(Movies[[#This Row],[currency]]="USD",Movies[[#This Row],[revenue(mln)]]*80,Movies[[#This Row],[revenue(mln)]])</f>
        <v>410</v>
      </c>
      <c r="P19">
        <f>IF(Movies[[#This Row],[currency]]="INR",Movies[[#This Row],[budget(mln)]]/80,Movies[[#This Row],[budget(mln)]])</f>
        <v>1.25</v>
      </c>
      <c r="Q19">
        <f>IF(Movies[[#This Row],[currency]]="INR",Movies[[#This Row],[revenue(mln)]]/80,Movies[[#This Row],[revenue(mln)]])</f>
        <v>5.125</v>
      </c>
    </row>
    <row r="20" spans="1:17" x14ac:dyDescent="0.3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>
        <f>IF(Movies[[#This Row],[unit]]="Billions",Movies[[#This Row],[budget]]*1000,Movies[[#This Row],[budget]])</f>
        <v>850</v>
      </c>
      <c r="M20">
        <f>IF(Movies[[#This Row],[unit]]="Billions",Movies[[#This Row],[revenue]]*1000,Movies[[#This Row],[revenue]])</f>
        <v>8540</v>
      </c>
      <c r="N20">
        <f>IF(Movies[[#This Row],[currency]]="USD",Movies[[#This Row],[budget(mln)]]*80,Movies[[#This Row],[budget(mln)]])</f>
        <v>850</v>
      </c>
      <c r="O20">
        <f>IF(Movies[[#This Row],[currency]]="USD",Movies[[#This Row],[revenue(mln)]]*80,Movies[[#This Row],[revenue(mln)]])</f>
        <v>8540</v>
      </c>
      <c r="P20">
        <f>IF(Movies[[#This Row],[currency]]="INR",Movies[[#This Row],[budget(mln)]]/80,Movies[[#This Row],[budget(mln)]])</f>
        <v>10.625</v>
      </c>
      <c r="Q20">
        <f>IF(Movies[[#This Row],[currency]]="INR",Movies[[#This Row],[revenue(mln)]]/80,Movies[[#This Row],[revenue(mln)]])</f>
        <v>106.75</v>
      </c>
    </row>
    <row r="21" spans="1:17" x14ac:dyDescent="0.3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>
        <f>IF(Movies[[#This Row],[unit]]="Billions",Movies[[#This Row],[budget]]*1000,Movies[[#This Row],[budget]])</f>
        <v>900</v>
      </c>
      <c r="M21">
        <f>IF(Movies[[#This Row],[unit]]="Billions",Movies[[#This Row],[revenue]]*1000,Movies[[#This Row],[revenue]])</f>
        <v>11690</v>
      </c>
      <c r="N21">
        <f>IF(Movies[[#This Row],[currency]]="USD",Movies[[#This Row],[budget(mln)]]*80,Movies[[#This Row],[budget(mln)]])</f>
        <v>900</v>
      </c>
      <c r="O21">
        <f>IF(Movies[[#This Row],[currency]]="USD",Movies[[#This Row],[revenue(mln)]]*80,Movies[[#This Row],[revenue(mln)]])</f>
        <v>11690</v>
      </c>
      <c r="P21">
        <f>IF(Movies[[#This Row],[currency]]="INR",Movies[[#This Row],[budget(mln)]]/80,Movies[[#This Row],[budget(mln)]])</f>
        <v>11.25</v>
      </c>
      <c r="Q21">
        <f>IF(Movies[[#This Row],[currency]]="INR",Movies[[#This Row],[revenue(mln)]]/80,Movies[[#This Row],[revenue(mln)]])</f>
        <v>146.125</v>
      </c>
    </row>
    <row r="22" spans="1:17" x14ac:dyDescent="0.3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63</v>
      </c>
      <c r="M22">
        <f>IF(Movies[[#This Row],[unit]]="Billions",Movies[[#This Row],[revenue]]*1000,Movies[[#This Row],[revenue]])</f>
        <v>1046</v>
      </c>
      <c r="N22">
        <f>IF(Movies[[#This Row],[currency]]="USD",Movies[[#This Row],[budget(mln)]]*80,Movies[[#This Row],[budget(mln)]])</f>
        <v>5040</v>
      </c>
      <c r="O22">
        <f>IF(Movies[[#This Row],[currency]]="USD",Movies[[#This Row],[revenue(mln)]]*80,Movies[[#This Row],[revenue(mln)]])</f>
        <v>83680</v>
      </c>
      <c r="P22">
        <f>IF(Movies[[#This Row],[currency]]="INR",Movies[[#This Row],[budget(mln)]]/80,Movies[[#This Row],[budget(mln)]])</f>
        <v>63</v>
      </c>
      <c r="Q22">
        <f>IF(Movies[[#This Row],[currency]]="INR",Movies[[#This Row],[revenue(mln)]]/80,Movies[[#This Row],[revenue(mln)]])</f>
        <v>1046</v>
      </c>
    </row>
    <row r="23" spans="1:17" x14ac:dyDescent="0.3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>
        <f>IF(Movies[[#This Row],[unit]]="Billions",Movies[[#This Row],[budget]]*1000,Movies[[#This Row],[budget]])</f>
        <v>70</v>
      </c>
      <c r="M23">
        <f>IF(Movies[[#This Row],[unit]]="Billions",Movies[[#This Row],[revenue]]*1000,Movies[[#This Row],[revenue]])</f>
        <v>100</v>
      </c>
      <c r="N23">
        <f>IF(Movies[[#This Row],[currency]]="USD",Movies[[#This Row],[budget(mln)]]*80,Movies[[#This Row],[budget(mln)]])</f>
        <v>70</v>
      </c>
      <c r="O23">
        <f>IF(Movies[[#This Row],[currency]]="USD",Movies[[#This Row],[revenue(mln)]]*80,Movies[[#This Row],[revenue(mln)]])</f>
        <v>100</v>
      </c>
      <c r="P23">
        <f>IF(Movies[[#This Row],[currency]]="INR",Movies[[#This Row],[budget(mln)]]/80,Movies[[#This Row],[budget(mln)]])</f>
        <v>0.875</v>
      </c>
      <c r="Q23">
        <f>IF(Movies[[#This Row],[currency]]="INR",Movies[[#This Row],[revenue(mln)]]/80,Movies[[#This Row],[revenue(mln)]])</f>
        <v>1.25</v>
      </c>
    </row>
    <row r="24" spans="1:17" x14ac:dyDescent="0.3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>
        <f>IF(Movies[[#This Row],[unit]]="Billions",Movies[[#This Row],[budget]]*1000,Movies[[#This Row],[budget]])</f>
        <v>120</v>
      </c>
      <c r="M24">
        <f>IF(Movies[[#This Row],[unit]]="Billions",Movies[[#This Row],[revenue]]*1000,Movies[[#This Row],[revenue]])</f>
        <v>1350</v>
      </c>
      <c r="N24">
        <f>IF(Movies[[#This Row],[currency]]="USD",Movies[[#This Row],[budget(mln)]]*80,Movies[[#This Row],[budget(mln)]])</f>
        <v>120</v>
      </c>
      <c r="O24">
        <f>IF(Movies[[#This Row],[currency]]="USD",Movies[[#This Row],[revenue(mln)]]*80,Movies[[#This Row],[revenue(mln)]])</f>
        <v>1350</v>
      </c>
      <c r="P24">
        <f>IF(Movies[[#This Row],[currency]]="INR",Movies[[#This Row],[budget(mln)]]/80,Movies[[#This Row],[budget(mln)]])</f>
        <v>1.5</v>
      </c>
      <c r="Q24">
        <f>IF(Movies[[#This Row],[currency]]="INR",Movies[[#This Row],[revenue(mln)]]/80,Movies[[#This Row],[revenue(mln)]])</f>
        <v>16.875</v>
      </c>
    </row>
    <row r="25" spans="1:17" x14ac:dyDescent="0.3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>
        <f>IF(Movies[[#This Row],[unit]]="Billions",Movies[[#This Row],[budget]]*1000,Movies[[#This Row],[budget]])</f>
        <v>250</v>
      </c>
      <c r="M25">
        <f>IF(Movies[[#This Row],[unit]]="Billions",Movies[[#This Row],[revenue]]*1000,Movies[[#This Row],[revenue]])</f>
        <v>3409</v>
      </c>
      <c r="N25">
        <f>IF(Movies[[#This Row],[currency]]="USD",Movies[[#This Row],[budget(mln)]]*80,Movies[[#This Row],[budget(mln)]])</f>
        <v>250</v>
      </c>
      <c r="O25">
        <f>IF(Movies[[#This Row],[currency]]="USD",Movies[[#This Row],[revenue(mln)]]*80,Movies[[#This Row],[revenue(mln)]])</f>
        <v>3409</v>
      </c>
      <c r="P25">
        <f>IF(Movies[[#This Row],[currency]]="INR",Movies[[#This Row],[budget(mln)]]/80,Movies[[#This Row],[budget(mln)]])</f>
        <v>3.125</v>
      </c>
      <c r="Q25">
        <f>IF(Movies[[#This Row],[currency]]="INR",Movies[[#This Row],[revenue(mln)]]/80,Movies[[#This Row],[revenue(mln)]])</f>
        <v>42.612499999999997</v>
      </c>
    </row>
    <row r="26" spans="1:17" x14ac:dyDescent="0.3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>
        <f>IF(Movies[[#This Row],[unit]]="Billions",Movies[[#This Row],[budget]]*1000,Movies[[#This Row],[budget]])</f>
        <v>1000</v>
      </c>
      <c r="M26">
        <f>IF(Movies[[#This Row],[unit]]="Billions",Movies[[#This Row],[revenue]]*1000,Movies[[#This Row],[revenue]])</f>
        <v>12500</v>
      </c>
      <c r="N26">
        <f>IF(Movies[[#This Row],[currency]]="USD",Movies[[#This Row],[budget(mln)]]*80,Movies[[#This Row],[budget(mln)]])</f>
        <v>1000</v>
      </c>
      <c r="O26">
        <f>IF(Movies[[#This Row],[currency]]="USD",Movies[[#This Row],[revenue(mln)]]*80,Movies[[#This Row],[revenue(mln)]])</f>
        <v>12500</v>
      </c>
      <c r="P26">
        <f>IF(Movies[[#This Row],[currency]]="INR",Movies[[#This Row],[budget(mln)]]/80,Movies[[#This Row],[budget(mln)]])</f>
        <v>12.5</v>
      </c>
      <c r="Q26">
        <f>IF(Movies[[#This Row],[currency]]="INR",Movies[[#This Row],[revenue(mln)]]/80,Movies[[#This Row],[revenue(mln)]])</f>
        <v>156.25</v>
      </c>
    </row>
    <row r="27" spans="1:17" x14ac:dyDescent="0.3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550</v>
      </c>
      <c r="M27">
        <f>IF(Movies[[#This Row],[unit]]="Billions",Movies[[#This Row],[revenue]]*1000,Movies[[#This Row],[revenue]])</f>
        <v>4000</v>
      </c>
      <c r="N27">
        <f>IF(Movies[[#This Row],[currency]]="USD",Movies[[#This Row],[budget(mln)]]*80,Movies[[#This Row],[budget(mln)]])</f>
        <v>550</v>
      </c>
      <c r="O27">
        <f>IF(Movies[[#This Row],[currency]]="USD",Movies[[#This Row],[revenue(mln)]]*80,Movies[[#This Row],[revenue(mln)]])</f>
        <v>4000</v>
      </c>
      <c r="P27">
        <f>IF(Movies[[#This Row],[currency]]="INR",Movies[[#This Row],[budget(mln)]]/80,Movies[[#This Row],[budget(mln)]])</f>
        <v>6.875</v>
      </c>
      <c r="Q27">
        <f>IF(Movies[[#This Row],[currency]]="INR",Movies[[#This Row],[revenue(mln)]]/80,Movies[[#This Row],[revenue(mln)]])</f>
        <v>50</v>
      </c>
    </row>
    <row r="28" spans="1:17" x14ac:dyDescent="0.3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>
        <f>IF(Movies[[#This Row],[unit]]="Billions",Movies[[#This Row],[budget]]*1000,Movies[[#This Row],[budget]])</f>
        <v>400</v>
      </c>
      <c r="M28">
        <f>IF(Movies[[#This Row],[unit]]="Billions",Movies[[#This Row],[revenue]]*1000,Movies[[#This Row],[revenue]])</f>
        <v>2798</v>
      </c>
      <c r="N28">
        <f>IF(Movies[[#This Row],[currency]]="USD",Movies[[#This Row],[budget(mln)]]*80,Movies[[#This Row],[budget(mln)]])</f>
        <v>32000</v>
      </c>
      <c r="O28">
        <f>IF(Movies[[#This Row],[currency]]="USD",Movies[[#This Row],[revenue(mln)]]*80,Movies[[#This Row],[revenue(mln)]])</f>
        <v>223840</v>
      </c>
      <c r="P28">
        <f>IF(Movies[[#This Row],[currency]]="INR",Movies[[#This Row],[budget(mln)]]/80,Movies[[#This Row],[budget(mln)]])</f>
        <v>400</v>
      </c>
      <c r="Q28">
        <f>IF(Movies[[#This Row],[currency]]="INR",Movies[[#This Row],[revenue(mln)]]/80,Movies[[#This Row],[revenue(mln)]])</f>
        <v>2798</v>
      </c>
    </row>
    <row r="29" spans="1:17" x14ac:dyDescent="0.3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>
        <f>IF(Movies[[#This Row],[unit]]="Billions",Movies[[#This Row],[budget]]*1000,Movies[[#This Row],[budget]])</f>
        <v>400</v>
      </c>
      <c r="M29">
        <f>IF(Movies[[#This Row],[unit]]="Billions",Movies[[#This Row],[revenue]]*1000,Movies[[#This Row],[revenue]])</f>
        <v>2048</v>
      </c>
      <c r="N29">
        <f>IF(Movies[[#This Row],[currency]]="USD",Movies[[#This Row],[budget(mln)]]*80,Movies[[#This Row],[budget(mln)]])</f>
        <v>32000</v>
      </c>
      <c r="O29">
        <f>IF(Movies[[#This Row],[currency]]="USD",Movies[[#This Row],[revenue(mln)]]*80,Movies[[#This Row],[revenue(mln)]])</f>
        <v>163840</v>
      </c>
      <c r="P29">
        <f>IF(Movies[[#This Row],[currency]]="INR",Movies[[#This Row],[budget(mln)]]/80,Movies[[#This Row],[budget(mln)]])</f>
        <v>400</v>
      </c>
      <c r="Q29">
        <f>IF(Movies[[#This Row],[currency]]="INR",Movies[[#This Row],[revenue(mln)]]/80,Movies[[#This Row],[revenue(mln)]])</f>
        <v>2048</v>
      </c>
    </row>
    <row r="30" spans="1:17" x14ac:dyDescent="0.3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500</v>
      </c>
      <c r="M30">
        <f>IF(Movies[[#This Row],[unit]]="Billions",Movies[[#This Row],[revenue]]*1000,Movies[[#This Row],[revenue]])</f>
        <v>950</v>
      </c>
      <c r="N30">
        <f>IF(Movies[[#This Row],[currency]]="USD",Movies[[#This Row],[budget(mln)]]*80,Movies[[#This Row],[budget(mln)]])</f>
        <v>500</v>
      </c>
      <c r="O30">
        <f>IF(Movies[[#This Row],[currency]]="USD",Movies[[#This Row],[revenue(mln)]]*80,Movies[[#This Row],[revenue(mln)]])</f>
        <v>950</v>
      </c>
      <c r="P30">
        <f>IF(Movies[[#This Row],[currency]]="INR",Movies[[#This Row],[budget(mln)]]/80,Movies[[#This Row],[budget(mln)]])</f>
        <v>6.25</v>
      </c>
      <c r="Q30">
        <f>IF(Movies[[#This Row],[currency]]="INR",Movies[[#This Row],[revenue(mln)]]/80,Movies[[#This Row],[revenue(mln)]])</f>
        <v>11.875</v>
      </c>
    </row>
    <row r="31" spans="1:17" x14ac:dyDescent="0.3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>
        <f>IF(Movies[[#This Row],[unit]]="Billions",Movies[[#This Row],[budget]]*1000,Movies[[#This Row],[budget]])</f>
        <v>103</v>
      </c>
      <c r="M31">
        <f>IF(Movies[[#This Row],[unit]]="Billions",Movies[[#This Row],[revenue]]*1000,Movies[[#This Row],[revenue]])</f>
        <v>460.5</v>
      </c>
      <c r="N31">
        <f>IF(Movies[[#This Row],[currency]]="USD",Movies[[#This Row],[budget(mln)]]*80,Movies[[#This Row],[budget(mln)]])</f>
        <v>8240</v>
      </c>
      <c r="O31">
        <f>IF(Movies[[#This Row],[currency]]="USD",Movies[[#This Row],[revenue(mln)]]*80,Movies[[#This Row],[revenue(mln)]])</f>
        <v>36840</v>
      </c>
      <c r="P31">
        <f>IF(Movies[[#This Row],[currency]]="INR",Movies[[#This Row],[budget(mln)]]/80,Movies[[#This Row],[budget(mln)]])</f>
        <v>103</v>
      </c>
      <c r="Q31">
        <f>IF(Movies[[#This Row],[currency]]="INR",Movies[[#This Row],[revenue(mln)]]/80,Movies[[#This Row],[revenue(mln)]])</f>
        <v>460.5</v>
      </c>
    </row>
    <row r="32" spans="1:17" x14ac:dyDescent="0.3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>
        <f>IF(Movies[[#This Row],[unit]]="Billions",Movies[[#This Row],[budget]]*1000,Movies[[#This Row],[budget]])</f>
        <v>15.5</v>
      </c>
      <c r="M32">
        <f>IF(Movies[[#This Row],[unit]]="Billions",Movies[[#This Row],[revenue]]*1000,Movies[[#This Row],[revenue]])</f>
        <v>263.10000000000002</v>
      </c>
      <c r="N32">
        <f>IF(Movies[[#This Row],[currency]]="USD",Movies[[#This Row],[budget(mln)]]*80,Movies[[#This Row],[budget(mln)]])</f>
        <v>1240</v>
      </c>
      <c r="O32">
        <f>IF(Movies[[#This Row],[currency]]="USD",Movies[[#This Row],[revenue(mln)]]*80,Movies[[#This Row],[revenue(mln)]])</f>
        <v>21048</v>
      </c>
      <c r="P32">
        <f>IF(Movies[[#This Row],[currency]]="INR",Movies[[#This Row],[budget(mln)]]/80,Movies[[#This Row],[budget(mln)]])</f>
        <v>15.5</v>
      </c>
      <c r="Q32">
        <f>IF(Movies[[#This Row],[currency]]="INR",Movies[[#This Row],[revenue(mln)]]/80,Movies[[#This Row],[revenue(mln)]])</f>
        <v>263.10000000000002</v>
      </c>
    </row>
    <row r="33" spans="1:17" x14ac:dyDescent="0.3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>
        <f>IF(Movies[[#This Row],[unit]]="Billions",Movies[[#This Row],[budget]]*1000,Movies[[#This Row],[budget]])</f>
        <v>165</v>
      </c>
      <c r="M33">
        <f>IF(Movies[[#This Row],[unit]]="Billions",Movies[[#This Row],[revenue]]*1000,Movies[[#This Row],[revenue]])</f>
        <v>701.8</v>
      </c>
      <c r="N33">
        <f>IF(Movies[[#This Row],[currency]]="USD",Movies[[#This Row],[budget(mln)]]*80,Movies[[#This Row],[budget(mln)]])</f>
        <v>13200</v>
      </c>
      <c r="O33">
        <f>IF(Movies[[#This Row],[currency]]="USD",Movies[[#This Row],[revenue(mln)]]*80,Movies[[#This Row],[revenue(mln)]])</f>
        <v>56144</v>
      </c>
      <c r="P33">
        <f>IF(Movies[[#This Row],[currency]]="INR",Movies[[#This Row],[budget(mln)]]/80,Movies[[#This Row],[budget(mln)]])</f>
        <v>165</v>
      </c>
      <c r="Q33">
        <f>IF(Movies[[#This Row],[currency]]="INR",Movies[[#This Row],[revenue(mln)]]/80,Movies[[#This Row],[revenue(mln)]])</f>
        <v>701.8</v>
      </c>
    </row>
    <row r="34" spans="1:17" x14ac:dyDescent="0.3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>
        <f>IF(Movies[[#This Row],[unit]]="Billions",Movies[[#This Row],[budget]]*1000,Movies[[#This Row],[budget]])</f>
        <v>3.18</v>
      </c>
      <c r="M34">
        <f>IF(Movies[[#This Row],[unit]]="Billions",Movies[[#This Row],[revenue]]*1000,Movies[[#This Row],[revenue]])</f>
        <v>3.3</v>
      </c>
      <c r="N34">
        <f>IF(Movies[[#This Row],[currency]]="USD",Movies[[#This Row],[budget(mln)]]*80,Movies[[#This Row],[budget(mln)]])</f>
        <v>254.4</v>
      </c>
      <c r="O34">
        <f>IF(Movies[[#This Row],[currency]]="USD",Movies[[#This Row],[revenue(mln)]]*80,Movies[[#This Row],[revenue(mln)]])</f>
        <v>264</v>
      </c>
      <c r="P34">
        <f>IF(Movies[[#This Row],[currency]]="INR",Movies[[#This Row],[budget(mln)]]/80,Movies[[#This Row],[budget(mln)]])</f>
        <v>3.18</v>
      </c>
      <c r="Q34">
        <f>IF(Movies[[#This Row],[currency]]="INR",Movies[[#This Row],[revenue(mln)]]/80,Movies[[#This Row],[revenue(mln)]])</f>
        <v>3.3</v>
      </c>
    </row>
    <row r="35" spans="1:17" x14ac:dyDescent="0.3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>
        <f>IF(Movies[[#This Row],[unit]]="Billions",Movies[[#This Row],[budget]]*1000,Movies[[#This Row],[budget]])</f>
        <v>Not Available</v>
      </c>
      <c r="M35" t="str">
        <f>IF(Movies[[#This Row],[unit]]="Billions",Movies[[#This Row],[revenue]]*1000,Movies[[#This Row],[revenue]])</f>
        <v>Not Available</v>
      </c>
      <c r="N35" t="str">
        <f>IF(Movies[[#This Row],[currency]]="USD",Movies[[#This Row],[budget(mln)]]*80,Movies[[#This Row],[budget(mln)]])</f>
        <v>Not Available</v>
      </c>
      <c r="O35" t="str">
        <f>IF(Movies[[#This Row],[currency]]="USD",Movies[[#This Row],[revenue(mln)]]*80,Movies[[#This Row],[revenue(mln)]])</f>
        <v>Not Available</v>
      </c>
      <c r="P35" t="str">
        <f>IF(Movies[[#This Row],[currency]]="INR",Movies[[#This Row],[budget(mln)]]/80,Movies[[#This Row],[budget(mln)]])</f>
        <v>Not Available</v>
      </c>
      <c r="Q35" t="str">
        <f>IF(Movies[[#This Row],[currency]]="INR",Movies[[#This Row],[revenue(mln)]]/80,Movies[[#This Row],[revenue(mln)]])</f>
        <v>Not Available</v>
      </c>
    </row>
    <row r="36" spans="1:17" x14ac:dyDescent="0.3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>
        <f>IF(Movies[[#This Row],[unit]]="Billions",Movies[[#This Row],[budget]]*1000,Movies[[#This Row],[budget]])</f>
        <v>185</v>
      </c>
      <c r="M36">
        <f>IF(Movies[[#This Row],[unit]]="Billions",Movies[[#This Row],[revenue]]*1000,Movies[[#This Row],[revenue]])</f>
        <v>1006</v>
      </c>
      <c r="N36">
        <f>IF(Movies[[#This Row],[currency]]="USD",Movies[[#This Row],[budget(mln)]]*80,Movies[[#This Row],[budget(mln)]])</f>
        <v>14800</v>
      </c>
      <c r="O36">
        <f>IF(Movies[[#This Row],[currency]]="USD",Movies[[#This Row],[revenue(mln)]]*80,Movies[[#This Row],[revenue(mln)]])</f>
        <v>80480</v>
      </c>
      <c r="P36">
        <f>IF(Movies[[#This Row],[currency]]="INR",Movies[[#This Row],[budget(mln)]]/80,Movies[[#This Row],[budget(mln)]])</f>
        <v>185</v>
      </c>
      <c r="Q36">
        <f>IF(Movies[[#This Row],[currency]]="INR",Movies[[#This Row],[revenue(mln)]]/80,Movies[[#This Row],[revenue(mln)]])</f>
        <v>1006</v>
      </c>
    </row>
    <row r="37" spans="1:17" x14ac:dyDescent="0.3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22</v>
      </c>
      <c r="M37">
        <f>IF(Movies[[#This Row],[unit]]="Billions",Movies[[#This Row],[revenue]]*1000,Movies[[#This Row],[revenue]])</f>
        <v>322.2</v>
      </c>
      <c r="N37">
        <f>IF(Movies[[#This Row],[currency]]="USD",Movies[[#This Row],[budget(mln)]]*80,Movies[[#This Row],[budget(mln)]])</f>
        <v>1760</v>
      </c>
      <c r="O37">
        <f>IF(Movies[[#This Row],[currency]]="USD",Movies[[#This Row],[revenue(mln)]]*80,Movies[[#This Row],[revenue(mln)]])</f>
        <v>25776</v>
      </c>
      <c r="P37">
        <f>IF(Movies[[#This Row],[currency]]="INR",Movies[[#This Row],[budget(mln)]]/80,Movies[[#This Row],[budget(mln)]])</f>
        <v>22</v>
      </c>
      <c r="Q37">
        <f>IF(Movies[[#This Row],[currency]]="INR",Movies[[#This Row],[revenue(mln)]]/80,Movies[[#This Row],[revenue(mln)]])</f>
        <v>322.2</v>
      </c>
    </row>
    <row r="38" spans="1:17" x14ac:dyDescent="0.3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7.2</v>
      </c>
      <c r="M38">
        <f>IF(Movies[[#This Row],[unit]]="Billions",Movies[[#This Row],[revenue]]*1000,Movies[[#This Row],[revenue]])</f>
        <v>291</v>
      </c>
      <c r="N38">
        <f>IF(Movies[[#This Row],[currency]]="USD",Movies[[#This Row],[budget(mln)]]*80,Movies[[#This Row],[budget(mln)]])</f>
        <v>576</v>
      </c>
      <c r="O38">
        <f>IF(Movies[[#This Row],[currency]]="USD",Movies[[#This Row],[revenue(mln)]]*80,Movies[[#This Row],[revenue(mln)]])</f>
        <v>23280</v>
      </c>
      <c r="P38">
        <f>IF(Movies[[#This Row],[currency]]="INR",Movies[[#This Row],[budget(mln)]]/80,Movies[[#This Row],[budget(mln)]])</f>
        <v>7.2</v>
      </c>
      <c r="Q38">
        <f>IF(Movies[[#This Row],[currency]]="INR",Movies[[#This Row],[revenue(mln)]]/80,Movies[[#This Row],[revenue(mln)]])</f>
        <v>291</v>
      </c>
    </row>
    <row r="39" spans="1:17" x14ac:dyDescent="0.3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>
        <f>IF(Movies[[#This Row],[unit]]="Billions",Movies[[#This Row],[budget]]*1000,Movies[[#This Row],[budget]])</f>
        <v>25</v>
      </c>
      <c r="M39">
        <f>IF(Movies[[#This Row],[unit]]="Billions",Movies[[#This Row],[revenue]]*1000,Movies[[#This Row],[revenue]])</f>
        <v>73.3</v>
      </c>
      <c r="N39">
        <f>IF(Movies[[#This Row],[currency]]="USD",Movies[[#This Row],[budget(mln)]]*80,Movies[[#This Row],[budget(mln)]])</f>
        <v>2000</v>
      </c>
      <c r="O39">
        <f>IF(Movies[[#This Row],[currency]]="USD",Movies[[#This Row],[revenue(mln)]]*80,Movies[[#This Row],[revenue(mln)]])</f>
        <v>5864</v>
      </c>
      <c r="P39">
        <f>IF(Movies[[#This Row],[currency]]="INR",Movies[[#This Row],[budget(mln)]]/80,Movies[[#This Row],[budget(mln)]])</f>
        <v>25</v>
      </c>
      <c r="Q39">
        <f>IF(Movies[[#This Row],[currency]]="INR",Movies[[#This Row],[revenue(mln)]]/80,Movies[[#This Row],[revenue(mln)]])</f>
        <v>73.3</v>
      </c>
    </row>
    <row r="40" spans="1:17" x14ac:dyDescent="0.3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1000</v>
      </c>
      <c r="M40">
        <f>IF(Movies[[#This Row],[unit]]="Billions",Movies[[#This Row],[revenue]]*1000,Movies[[#This Row],[revenue]])</f>
        <v>5900</v>
      </c>
      <c r="N40">
        <f>IF(Movies[[#This Row],[currency]]="USD",Movies[[#This Row],[budget(mln)]]*80,Movies[[#This Row],[budget(mln)]])</f>
        <v>1000</v>
      </c>
      <c r="O40">
        <f>IF(Movies[[#This Row],[currency]]="USD",Movies[[#This Row],[revenue(mln)]]*80,Movies[[#This Row],[revenue(mln)]])</f>
        <v>5900</v>
      </c>
      <c r="P40">
        <f>IF(Movies[[#This Row],[currency]]="INR",Movies[[#This Row],[budget(mln)]]/80,Movies[[#This Row],[budget(mln)]])</f>
        <v>12.5</v>
      </c>
      <c r="Q40">
        <f>IF(Movies[[#This Row],[currency]]="INR",Movies[[#This Row],[revenue(mln)]]/80,Movies[[#This Row],[revenue(mln)]])</f>
        <v>73.75</v>
      </c>
    </row>
    <row r="44" spans="1:17" x14ac:dyDescent="0.3">
      <c r="A44" t="s">
        <v>240</v>
      </c>
      <c r="B44">
        <f>SUM(Movies[budget])</f>
        <v>7214.0800000000008</v>
      </c>
      <c r="D44" s="23" t="s">
        <v>257</v>
      </c>
      <c r="E44" s="23"/>
    </row>
    <row r="45" spans="1:17" x14ac:dyDescent="0.3">
      <c r="J45" t="s">
        <v>167</v>
      </c>
      <c r="K45">
        <f>COUNT(Movies[movie_id])</f>
        <v>39</v>
      </c>
      <c r="N45" t="s">
        <v>161</v>
      </c>
      <c r="O45" t="s">
        <v>162</v>
      </c>
      <c r="P45" t="s">
        <v>165</v>
      </c>
      <c r="Q45" t="s">
        <v>166</v>
      </c>
    </row>
    <row r="46" spans="1:17" x14ac:dyDescent="0.3">
      <c r="J46" t="s">
        <v>168</v>
      </c>
      <c r="K46">
        <f>COUNTIF(Movies[industry],"Bollywood")</f>
        <v>18</v>
      </c>
      <c r="N46" s="3">
        <f>SUM(N2:N40)</f>
        <v>264196.40000000002</v>
      </c>
      <c r="O46" s="3">
        <f>SUM(O2:O40)</f>
        <v>1567141</v>
      </c>
      <c r="P46" s="3">
        <f t="shared" ref="P46:Q46" si="0">SUM(P2:P40)</f>
        <v>3302.4549999999995</v>
      </c>
      <c r="Q46" s="3">
        <f t="shared" si="0"/>
        <v>19589.262499999997</v>
      </c>
    </row>
    <row r="47" spans="1:17" x14ac:dyDescent="0.3">
      <c r="J47" t="s">
        <v>169</v>
      </c>
      <c r="K47">
        <f>SUMIF(Movies[industry],"Bollywood",Movies[revenue INR])</f>
        <v>80909</v>
      </c>
    </row>
    <row r="48" spans="1:17" x14ac:dyDescent="0.3">
      <c r="J48" t="s">
        <v>170</v>
      </c>
      <c r="K48" s="4">
        <f>K47/K46</f>
        <v>4494.9444444444443</v>
      </c>
    </row>
    <row r="49" spans="1:11" x14ac:dyDescent="0.3">
      <c r="A49" s="9" t="s">
        <v>185</v>
      </c>
      <c r="J49" t="s">
        <v>171</v>
      </c>
      <c r="K49" s="5">
        <f>K47/O46</f>
        <v>5.1628411227834639E-2</v>
      </c>
    </row>
    <row r="51" spans="1:11" x14ac:dyDescent="0.3">
      <c r="A51" s="6" t="s">
        <v>172</v>
      </c>
      <c r="B51" s="6" t="s">
        <v>173</v>
      </c>
      <c r="C51" s="6" t="s">
        <v>180</v>
      </c>
      <c r="D51" s="6" t="s">
        <v>181</v>
      </c>
      <c r="E51" s="6" t="s">
        <v>182</v>
      </c>
    </row>
    <row r="52" spans="1:11" x14ac:dyDescent="0.3">
      <c r="A52" t="s">
        <v>178</v>
      </c>
      <c r="B52" s="7">
        <f>SUMIF(Movies[studio],"marvel studios",Movies[revenue USD])</f>
        <v>9054.6</v>
      </c>
      <c r="C52" s="7">
        <v>8000</v>
      </c>
      <c r="D52" s="7">
        <f>B52-C52</f>
        <v>1054.6000000000004</v>
      </c>
      <c r="E52" s="5">
        <f>D52/B52</f>
        <v>0.11647118591655074</v>
      </c>
    </row>
    <row r="53" spans="1:11" x14ac:dyDescent="0.3">
      <c r="A53" t="s">
        <v>174</v>
      </c>
      <c r="B53" s="7">
        <f>SUMIF(Movies[studio],"marvel studios",Movies[budget USD])</f>
        <v>1988.7</v>
      </c>
      <c r="C53" s="7">
        <v>2000</v>
      </c>
      <c r="D53" s="7">
        <f>(B53-C53)</f>
        <v>-11.299999999999955</v>
      </c>
      <c r="E53" s="5">
        <f>D53/B53</f>
        <v>-5.6821038869613082E-3</v>
      </c>
    </row>
    <row r="54" spans="1:11" x14ac:dyDescent="0.3">
      <c r="A54" t="s">
        <v>175</v>
      </c>
      <c r="B54" s="7">
        <f>B52-B53</f>
        <v>7065.9000000000005</v>
      </c>
      <c r="C54" s="7">
        <v>5500</v>
      </c>
      <c r="D54" s="7">
        <f>B54-C54</f>
        <v>1565.9000000000005</v>
      </c>
      <c r="E54" s="5">
        <f>D54/B54</f>
        <v>0.22161366563353577</v>
      </c>
    </row>
    <row r="55" spans="1:11" x14ac:dyDescent="0.3">
      <c r="A55" t="s">
        <v>176</v>
      </c>
      <c r="B55" s="5">
        <f>B54/B53</f>
        <v>3.5530245889274403</v>
      </c>
      <c r="C55" s="5">
        <f>C54/C53</f>
        <v>2.75</v>
      </c>
      <c r="D55" s="8">
        <v>0.8</v>
      </c>
      <c r="E55" s="8">
        <f>D55/B55</f>
        <v>0.22516027682248546</v>
      </c>
    </row>
    <row r="56" spans="1:11" x14ac:dyDescent="0.3">
      <c r="A56" t="s">
        <v>179</v>
      </c>
      <c r="B56" s="5">
        <f xml:space="preserve"> B52/B58</f>
        <v>0.48738554949698304</v>
      </c>
      <c r="C56" s="5">
        <v>0.55000000000000004</v>
      </c>
      <c r="D56" s="8">
        <v>-0.06</v>
      </c>
      <c r="E56" s="8">
        <f>D56/B56</f>
        <v>-0.12310582466370683</v>
      </c>
      <c r="G56" t="s">
        <v>183</v>
      </c>
    </row>
    <row r="57" spans="1:11" ht="230.4" x14ac:dyDescent="0.3">
      <c r="H57" s="27" t="s">
        <v>184</v>
      </c>
    </row>
    <row r="58" spans="1:11" x14ac:dyDescent="0.3">
      <c r="A58" t="s">
        <v>177</v>
      </c>
      <c r="B58" s="7">
        <f>SUMIF(Movies[industry],"hollywood",Movies[revenue USD])</f>
        <v>18577.899999999998</v>
      </c>
    </row>
    <row r="64" spans="1:11" x14ac:dyDescent="0.3">
      <c r="A64" t="s">
        <v>186</v>
      </c>
    </row>
    <row r="66" spans="1:6" x14ac:dyDescent="0.3">
      <c r="A66" t="s">
        <v>187</v>
      </c>
      <c r="B66" t="s">
        <v>188</v>
      </c>
      <c r="D66" t="s">
        <v>187</v>
      </c>
      <c r="E66" t="s">
        <v>188</v>
      </c>
    </row>
    <row r="67" spans="1:6" x14ac:dyDescent="0.3">
      <c r="A67" t="s">
        <v>189</v>
      </c>
      <c r="B67">
        <v>5000</v>
      </c>
      <c r="D67" t="s">
        <v>191</v>
      </c>
      <c r="E67">
        <v>4000</v>
      </c>
    </row>
    <row r="68" spans="1:6" x14ac:dyDescent="0.3">
      <c r="A68" t="s">
        <v>190</v>
      </c>
      <c r="B68">
        <v>6000</v>
      </c>
      <c r="D68" t="s">
        <v>189</v>
      </c>
      <c r="E68">
        <v>5000</v>
      </c>
    </row>
    <row r="69" spans="1:6" x14ac:dyDescent="0.3">
      <c r="A69" t="s">
        <v>191</v>
      </c>
      <c r="B69">
        <v>4000</v>
      </c>
      <c r="D69" t="s">
        <v>190</v>
      </c>
      <c r="E69">
        <v>6000</v>
      </c>
    </row>
    <row r="70" spans="1:6" ht="28.8" x14ac:dyDescent="0.3">
      <c r="A70" t="s">
        <v>192</v>
      </c>
      <c r="B70">
        <v>7500</v>
      </c>
      <c r="D70" t="s">
        <v>194</v>
      </c>
      <c r="E70">
        <v>7000</v>
      </c>
      <c r="F70" s="17" t="s">
        <v>241</v>
      </c>
    </row>
    <row r="71" spans="1:6" x14ac:dyDescent="0.3">
      <c r="A71" t="s">
        <v>193</v>
      </c>
      <c r="B71">
        <v>8000</v>
      </c>
      <c r="D71" t="s">
        <v>192</v>
      </c>
      <c r="E71">
        <v>7500</v>
      </c>
    </row>
    <row r="72" spans="1:6" x14ac:dyDescent="0.3">
      <c r="A72" t="s">
        <v>194</v>
      </c>
      <c r="B72">
        <v>7000</v>
      </c>
      <c r="D72" t="s">
        <v>193</v>
      </c>
      <c r="E72">
        <v>8000</v>
      </c>
    </row>
    <row r="73" spans="1:6" x14ac:dyDescent="0.3">
      <c r="D73" t="s">
        <v>196</v>
      </c>
      <c r="E73" s="10" t="s">
        <v>197</v>
      </c>
    </row>
    <row r="75" spans="1:6" x14ac:dyDescent="0.3">
      <c r="A75" t="s">
        <v>195</v>
      </c>
      <c r="B75">
        <f>AVERAGE(B67:B72)</f>
        <v>6250</v>
      </c>
      <c r="D75" t="s">
        <v>195</v>
      </c>
      <c r="E75">
        <f>AVERAGE(E67:E73)</f>
        <v>6250</v>
      </c>
    </row>
  </sheetData>
  <sortState xmlns:xlrd2="http://schemas.microsoft.com/office/spreadsheetml/2017/richdata2" ref="D67:E73">
    <sortCondition ref="E67:E73"/>
  </sortState>
  <mergeCells count="1">
    <mergeCell ref="D44:E44"/>
  </mergeCells>
  <conditionalFormatting sqref="A1:B1">
    <cfRule type="duplicateValues" dxfId="4" priority="6"/>
    <cfRule type="duplicateValues" dxfId="3" priority="7"/>
  </conditionalFormatting>
  <conditionalFormatting sqref="A2:B40">
    <cfRule type="duplicateValues" dxfId="2" priority="10"/>
    <cfRule type="duplicateValues" dxfId="1" priority="11"/>
  </conditionalFormatting>
  <conditionalFormatting sqref="E51:E56">
    <cfRule type="cellIs" dxfId="0" priority="1" operator="lessThan">
      <formula>-0.1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F27" sqref="F27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7" sqref="E7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I12" sqref="I12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3F94-4124-4DDB-9564-6B70FDD916D6}">
  <dimension ref="A1:N23"/>
  <sheetViews>
    <sheetView workbookViewId="0">
      <selection activeCell="E8" sqref="E8"/>
    </sheetView>
  </sheetViews>
  <sheetFormatPr defaultRowHeight="14.4" x14ac:dyDescent="0.3"/>
  <cols>
    <col min="1" max="1" width="10" bestFit="1" customWidth="1"/>
    <col min="3" max="3" width="8.77734375" bestFit="1" customWidth="1"/>
    <col min="6" max="6" width="19.5546875" customWidth="1"/>
    <col min="7" max="7" width="14.21875" bestFit="1" customWidth="1"/>
  </cols>
  <sheetData>
    <row r="1" spans="1:10" x14ac:dyDescent="0.3">
      <c r="A1" s="22" t="s">
        <v>225</v>
      </c>
      <c r="B1" s="22"/>
      <c r="C1" s="22"/>
      <c r="D1" s="22"/>
      <c r="E1" s="22"/>
    </row>
    <row r="3" spans="1:10" x14ac:dyDescent="0.3">
      <c r="A3" s="13" t="s">
        <v>198</v>
      </c>
      <c r="B3" s="11">
        <f>AVERAGE(Movies[imdb_rating])</f>
        <v>7.9473684210526327</v>
      </c>
      <c r="D3" s="23" t="s">
        <v>253</v>
      </c>
      <c r="E3" s="23"/>
    </row>
    <row r="4" spans="1:10" x14ac:dyDescent="0.3">
      <c r="A4" s="16" t="s">
        <v>255</v>
      </c>
      <c r="B4">
        <f>MEDIAN(Movies[imdb_rating])</f>
        <v>8.1</v>
      </c>
      <c r="D4" s="22" t="s">
        <v>256</v>
      </c>
      <c r="E4" s="22"/>
      <c r="F4" s="22"/>
      <c r="G4" s="22"/>
      <c r="H4" s="22"/>
      <c r="I4" s="22"/>
      <c r="J4" s="22"/>
    </row>
    <row r="5" spans="1:10" x14ac:dyDescent="0.3">
      <c r="A5" s="18" t="s">
        <v>199</v>
      </c>
      <c r="B5">
        <f>MODE(Movies[imdb_rating])</f>
        <v>8.4</v>
      </c>
      <c r="D5" s="23" t="s">
        <v>254</v>
      </c>
      <c r="E5" s="23"/>
      <c r="F5" s="23"/>
      <c r="G5" s="23"/>
    </row>
    <row r="9" spans="1:10" x14ac:dyDescent="0.3">
      <c r="A9" s="22" t="s">
        <v>186</v>
      </c>
      <c r="B9" s="22"/>
      <c r="C9" s="22"/>
    </row>
    <row r="12" spans="1:10" x14ac:dyDescent="0.3">
      <c r="A12" s="22" t="s">
        <v>242</v>
      </c>
      <c r="B12" s="22"/>
      <c r="F12" s="22" t="s">
        <v>243</v>
      </c>
      <c r="G12" s="22"/>
    </row>
    <row r="14" spans="1:10" x14ac:dyDescent="0.3">
      <c r="A14" t="s">
        <v>187</v>
      </c>
      <c r="B14" t="s">
        <v>188</v>
      </c>
      <c r="F14" t="s">
        <v>244</v>
      </c>
      <c r="G14" t="s">
        <v>245</v>
      </c>
    </row>
    <row r="15" spans="1:10" x14ac:dyDescent="0.3">
      <c r="A15" t="s">
        <v>191</v>
      </c>
      <c r="B15">
        <v>4000</v>
      </c>
      <c r="F15" t="s">
        <v>189</v>
      </c>
      <c r="G15" s="18" t="s">
        <v>247</v>
      </c>
    </row>
    <row r="16" spans="1:10" x14ac:dyDescent="0.3">
      <c r="A16" t="s">
        <v>189</v>
      </c>
      <c r="B16">
        <v>5000</v>
      </c>
      <c r="F16" t="s">
        <v>190</v>
      </c>
      <c r="G16" s="18" t="s">
        <v>247</v>
      </c>
    </row>
    <row r="17" spans="1:14" x14ac:dyDescent="0.3">
      <c r="A17" t="s">
        <v>190</v>
      </c>
      <c r="B17">
        <v>6000</v>
      </c>
      <c r="F17" t="s">
        <v>191</v>
      </c>
      <c r="G17" t="s">
        <v>248</v>
      </c>
      <c r="I17" s="23" t="s">
        <v>251</v>
      </c>
      <c r="J17" s="23"/>
      <c r="K17" s="23"/>
    </row>
    <row r="18" spans="1:14" ht="43.2" x14ac:dyDescent="0.3">
      <c r="A18" t="s">
        <v>194</v>
      </c>
      <c r="B18" s="16">
        <v>7000</v>
      </c>
      <c r="C18" s="20" t="s">
        <v>241</v>
      </c>
      <c r="F18" t="s">
        <v>192</v>
      </c>
      <c r="G18" t="s">
        <v>249</v>
      </c>
      <c r="I18" s="23" t="s">
        <v>252</v>
      </c>
      <c r="J18" s="23"/>
      <c r="K18" s="23"/>
      <c r="L18" s="23"/>
      <c r="M18" s="23"/>
      <c r="N18" s="23"/>
    </row>
    <row r="19" spans="1:14" x14ac:dyDescent="0.3">
      <c r="A19" t="s">
        <v>192</v>
      </c>
      <c r="B19">
        <v>7500</v>
      </c>
      <c r="F19" t="s">
        <v>193</v>
      </c>
      <c r="G19" t="s">
        <v>248</v>
      </c>
    </row>
    <row r="20" spans="1:14" x14ac:dyDescent="0.3">
      <c r="A20" t="s">
        <v>193</v>
      </c>
      <c r="B20">
        <v>8000</v>
      </c>
      <c r="F20" t="s">
        <v>194</v>
      </c>
      <c r="G20" s="19" t="s">
        <v>247</v>
      </c>
    </row>
    <row r="21" spans="1:14" x14ac:dyDescent="0.3">
      <c r="A21" t="s">
        <v>196</v>
      </c>
      <c r="B21" s="10" t="s">
        <v>197</v>
      </c>
      <c r="F21" t="s">
        <v>246</v>
      </c>
      <c r="G21" t="s">
        <v>250</v>
      </c>
    </row>
    <row r="23" spans="1:14" x14ac:dyDescent="0.3">
      <c r="A23" t="s">
        <v>195</v>
      </c>
      <c r="B23">
        <f>AVERAGE(B15:B21)</f>
        <v>6250</v>
      </c>
    </row>
  </sheetData>
  <mergeCells count="9">
    <mergeCell ref="I18:N18"/>
    <mergeCell ref="D3:E3"/>
    <mergeCell ref="D5:G5"/>
    <mergeCell ref="D4:J4"/>
    <mergeCell ref="A1:E1"/>
    <mergeCell ref="A9:C9"/>
    <mergeCell ref="A12:B12"/>
    <mergeCell ref="F12:G12"/>
    <mergeCell ref="I17:K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1F98-C63A-404C-B944-250F64349263}">
  <dimension ref="A1:J24"/>
  <sheetViews>
    <sheetView workbookViewId="0">
      <selection activeCell="I23" sqref="I23"/>
    </sheetView>
  </sheetViews>
  <sheetFormatPr defaultRowHeight="14.4" x14ac:dyDescent="0.3"/>
  <cols>
    <col min="2" max="2" width="12.33203125" bestFit="1" customWidth="1"/>
    <col min="3" max="3" width="16.21875" bestFit="1" customWidth="1"/>
    <col min="8" max="8" width="12.33203125" bestFit="1" customWidth="1"/>
    <col min="9" max="9" width="16.21875" bestFit="1" customWidth="1"/>
  </cols>
  <sheetData>
    <row r="1" spans="1:10" x14ac:dyDescent="0.3">
      <c r="A1" s="24" t="s">
        <v>200</v>
      </c>
      <c r="B1" s="24"/>
      <c r="C1" s="24"/>
      <c r="D1" s="24"/>
      <c r="G1" s="24" t="s">
        <v>211</v>
      </c>
      <c r="H1" s="24"/>
      <c r="I1" s="24"/>
      <c r="J1" s="24"/>
    </row>
    <row r="2" spans="1:10" x14ac:dyDescent="0.3">
      <c r="A2" s="21" t="s">
        <v>36</v>
      </c>
      <c r="B2" s="21" t="s">
        <v>201</v>
      </c>
      <c r="C2" s="21" t="s">
        <v>202</v>
      </c>
      <c r="G2" s="21" t="s">
        <v>36</v>
      </c>
      <c r="H2" s="15" t="s">
        <v>201</v>
      </c>
      <c r="I2" s="21" t="s">
        <v>202</v>
      </c>
    </row>
    <row r="3" spans="1:10" x14ac:dyDescent="0.3">
      <c r="A3" t="s">
        <v>203</v>
      </c>
      <c r="B3">
        <v>71</v>
      </c>
      <c r="C3">
        <f>B3-B12</f>
        <v>9</v>
      </c>
      <c r="D3">
        <f>C3*C3</f>
        <v>81</v>
      </c>
      <c r="G3" t="s">
        <v>212</v>
      </c>
      <c r="H3">
        <v>99</v>
      </c>
      <c r="I3">
        <f>H3-H12</f>
        <v>37</v>
      </c>
      <c r="J3">
        <f>I3*I3</f>
        <v>1369</v>
      </c>
    </row>
    <row r="4" spans="1:10" x14ac:dyDescent="0.3">
      <c r="A4" t="s">
        <v>204</v>
      </c>
      <c r="B4">
        <v>62</v>
      </c>
      <c r="C4">
        <f>B4-B12</f>
        <v>0</v>
      </c>
      <c r="D4">
        <f t="shared" ref="D4:D10" si="0">C4*C4</f>
        <v>0</v>
      </c>
      <c r="G4" t="s">
        <v>213</v>
      </c>
      <c r="H4">
        <v>14</v>
      </c>
      <c r="I4">
        <f>H4-H12</f>
        <v>-48</v>
      </c>
      <c r="J4">
        <f t="shared" ref="J4:J10" si="1">I4*I4</f>
        <v>2304</v>
      </c>
    </row>
    <row r="5" spans="1:10" x14ac:dyDescent="0.3">
      <c r="A5" t="s">
        <v>205</v>
      </c>
      <c r="B5">
        <v>66</v>
      </c>
      <c r="C5">
        <f>B5-B12</f>
        <v>4</v>
      </c>
      <c r="D5">
        <f t="shared" si="0"/>
        <v>16</v>
      </c>
      <c r="G5" t="s">
        <v>214</v>
      </c>
      <c r="H5">
        <v>75</v>
      </c>
      <c r="I5">
        <f>H5-H12</f>
        <v>13</v>
      </c>
      <c r="J5">
        <f t="shared" si="1"/>
        <v>169</v>
      </c>
    </row>
    <row r="6" spans="1:10" x14ac:dyDescent="0.3">
      <c r="A6" t="s">
        <v>206</v>
      </c>
      <c r="B6">
        <v>61</v>
      </c>
      <c r="C6">
        <f>B6-B12</f>
        <v>-1</v>
      </c>
      <c r="D6">
        <f t="shared" si="0"/>
        <v>1</v>
      </c>
      <c r="G6" t="s">
        <v>215</v>
      </c>
      <c r="H6">
        <v>84</v>
      </c>
      <c r="I6">
        <f>H6-H12</f>
        <v>22</v>
      </c>
      <c r="J6">
        <f t="shared" si="1"/>
        <v>484</v>
      </c>
    </row>
    <row r="7" spans="1:10" x14ac:dyDescent="0.3">
      <c r="A7" t="s">
        <v>207</v>
      </c>
      <c r="B7">
        <v>54</v>
      </c>
      <c r="C7">
        <f>B7-B12</f>
        <v>-8</v>
      </c>
      <c r="D7">
        <f t="shared" si="0"/>
        <v>64</v>
      </c>
      <c r="G7" t="s">
        <v>216</v>
      </c>
      <c r="H7">
        <v>44</v>
      </c>
      <c r="I7">
        <f>H7-H12</f>
        <v>-18</v>
      </c>
      <c r="J7">
        <f t="shared" si="1"/>
        <v>324</v>
      </c>
    </row>
    <row r="8" spans="1:10" x14ac:dyDescent="0.3">
      <c r="A8" t="s">
        <v>208</v>
      </c>
      <c r="B8">
        <v>67</v>
      </c>
      <c r="C8">
        <f>B8-B12</f>
        <v>5</v>
      </c>
      <c r="D8">
        <f t="shared" si="0"/>
        <v>25</v>
      </c>
      <c r="G8" t="s">
        <v>217</v>
      </c>
      <c r="H8">
        <v>54</v>
      </c>
      <c r="I8">
        <f>H8-H12</f>
        <v>-8</v>
      </c>
      <c r="J8">
        <f t="shared" si="1"/>
        <v>64</v>
      </c>
    </row>
    <row r="9" spans="1:10" x14ac:dyDescent="0.3">
      <c r="A9" t="s">
        <v>209</v>
      </c>
      <c r="B9">
        <v>55</v>
      </c>
      <c r="C9">
        <f>B9-B12</f>
        <v>-7</v>
      </c>
      <c r="D9">
        <f t="shared" si="0"/>
        <v>49</v>
      </c>
      <c r="G9" t="s">
        <v>218</v>
      </c>
      <c r="H9">
        <v>98</v>
      </c>
      <c r="I9">
        <f>H9-H12</f>
        <v>36</v>
      </c>
      <c r="J9">
        <f t="shared" si="1"/>
        <v>1296</v>
      </c>
    </row>
    <row r="10" spans="1:10" x14ac:dyDescent="0.3">
      <c r="A10" t="s">
        <v>210</v>
      </c>
      <c r="B10">
        <v>60</v>
      </c>
      <c r="C10">
        <f>B10-B12</f>
        <v>-2</v>
      </c>
      <c r="D10">
        <f t="shared" si="0"/>
        <v>4</v>
      </c>
      <c r="G10" t="s">
        <v>219</v>
      </c>
      <c r="H10">
        <v>28</v>
      </c>
      <c r="I10">
        <f>H10-H12</f>
        <v>-34</v>
      </c>
      <c r="J10">
        <f t="shared" si="1"/>
        <v>1156</v>
      </c>
    </row>
    <row r="12" spans="1:10" x14ac:dyDescent="0.3">
      <c r="A12" t="s">
        <v>198</v>
      </c>
      <c r="B12">
        <f>AVERAGE(B3:B10)</f>
        <v>62</v>
      </c>
      <c r="G12" t="s">
        <v>198</v>
      </c>
      <c r="H12">
        <f>AVERAGE(H3:H10)</f>
        <v>62</v>
      </c>
    </row>
    <row r="13" spans="1:10" x14ac:dyDescent="0.3">
      <c r="C13" t="s">
        <v>220</v>
      </c>
      <c r="D13">
        <f>SUM(D3:D10)</f>
        <v>240</v>
      </c>
      <c r="I13" t="s">
        <v>220</v>
      </c>
      <c r="J13">
        <f>SUM(J3:J10)</f>
        <v>7166</v>
      </c>
    </row>
    <row r="14" spans="1:10" x14ac:dyDescent="0.3">
      <c r="C14" t="s">
        <v>221</v>
      </c>
      <c r="D14">
        <f>COUNT(D3:D10)</f>
        <v>8</v>
      </c>
      <c r="I14" t="s">
        <v>221</v>
      </c>
      <c r="J14">
        <f>COUNT(J3:J10)</f>
        <v>8</v>
      </c>
    </row>
    <row r="15" spans="1:10" x14ac:dyDescent="0.3">
      <c r="C15" s="13" t="s">
        <v>222</v>
      </c>
      <c r="D15">
        <f>D13/D14</f>
        <v>30</v>
      </c>
      <c r="I15" s="13" t="s">
        <v>222</v>
      </c>
      <c r="J15">
        <f>J13/J14</f>
        <v>895.75</v>
      </c>
    </row>
    <row r="16" spans="1:10" x14ac:dyDescent="0.3">
      <c r="C16" s="14" t="s">
        <v>223</v>
      </c>
      <c r="D16" s="4">
        <f>SQRT(D15)</f>
        <v>5.4772255750516612</v>
      </c>
      <c r="I16" s="14" t="s">
        <v>223</v>
      </c>
      <c r="J16" s="4">
        <f>SQRT(J15)</f>
        <v>29.929082845954369</v>
      </c>
    </row>
    <row r="21" spans="1:6" x14ac:dyDescent="0.3">
      <c r="A21" s="22" t="s">
        <v>224</v>
      </c>
      <c r="B21" s="22"/>
      <c r="C21" s="22"/>
      <c r="D21" s="22"/>
      <c r="E21" s="22"/>
      <c r="F21" s="22"/>
    </row>
    <row r="23" spans="1:6" x14ac:dyDescent="0.3">
      <c r="A23" s="13" t="s">
        <v>222</v>
      </c>
      <c r="C23" s="4">
        <f>_xlfn.VAR.P(Movies[imdb_rating])</f>
        <v>1.3577562326869543</v>
      </c>
    </row>
    <row r="24" spans="1:6" x14ac:dyDescent="0.3">
      <c r="A24" s="25" t="s">
        <v>223</v>
      </c>
      <c r="B24" s="25"/>
      <c r="C24" s="11">
        <f>_xlfn.STDEV.P(Movies[imdb_rating])</f>
        <v>1.1652279745556036</v>
      </c>
    </row>
  </sheetData>
  <mergeCells count="4">
    <mergeCell ref="A1:D1"/>
    <mergeCell ref="G1:J1"/>
    <mergeCell ref="A21:F21"/>
    <mergeCell ref="A24:B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A910-5852-46C1-8F9E-01F66C340B0F}">
  <dimension ref="A2:R40"/>
  <sheetViews>
    <sheetView topLeftCell="A7" workbookViewId="0">
      <selection activeCell="K43" sqref="K43"/>
    </sheetView>
  </sheetViews>
  <sheetFormatPr defaultRowHeight="14.4" x14ac:dyDescent="0.3"/>
  <cols>
    <col min="1" max="1" width="10.21875" bestFit="1" customWidth="1"/>
    <col min="2" max="2" width="12" bestFit="1" customWidth="1"/>
    <col min="4" max="4" width="13.88671875" customWidth="1"/>
    <col min="11" max="11" width="10" bestFit="1" customWidth="1"/>
    <col min="12" max="12" width="13.5546875" bestFit="1" customWidth="1"/>
    <col min="14" max="14" width="12.44140625" customWidth="1"/>
  </cols>
  <sheetData>
    <row r="2" spans="1:18" x14ac:dyDescent="0.3">
      <c r="A2" s="26" t="s">
        <v>234</v>
      </c>
      <c r="B2" s="26"/>
      <c r="C2" s="26"/>
      <c r="D2" s="26"/>
      <c r="K2" s="26" t="s">
        <v>233</v>
      </c>
      <c r="L2" s="26"/>
      <c r="M2" s="26"/>
      <c r="N2" s="26"/>
    </row>
    <row r="3" spans="1:18" x14ac:dyDescent="0.3">
      <c r="A3" t="s">
        <v>226</v>
      </c>
      <c r="B3" t="s">
        <v>227</v>
      </c>
      <c r="K3" t="s">
        <v>230</v>
      </c>
      <c r="L3" s="12" t="s">
        <v>231</v>
      </c>
    </row>
    <row r="4" spans="1:18" x14ac:dyDescent="0.3">
      <c r="A4">
        <v>1760</v>
      </c>
      <c r="B4">
        <v>2.64</v>
      </c>
      <c r="K4">
        <v>5</v>
      </c>
      <c r="L4">
        <v>78.571428569999995</v>
      </c>
    </row>
    <row r="5" spans="1:18" x14ac:dyDescent="0.3">
      <c r="A5">
        <v>1943</v>
      </c>
      <c r="B5">
        <v>2.98</v>
      </c>
      <c r="K5">
        <v>10</v>
      </c>
      <c r="L5">
        <v>314.2857143</v>
      </c>
    </row>
    <row r="6" spans="1:18" x14ac:dyDescent="0.3">
      <c r="A6">
        <v>1914</v>
      </c>
      <c r="B6">
        <v>3.13</v>
      </c>
      <c r="K6">
        <v>4.2</v>
      </c>
      <c r="L6">
        <v>55.44</v>
      </c>
    </row>
    <row r="7" spans="1:18" x14ac:dyDescent="0.3">
      <c r="A7">
        <v>1618</v>
      </c>
      <c r="B7">
        <v>1.76</v>
      </c>
      <c r="K7">
        <v>3.1</v>
      </c>
      <c r="L7">
        <v>30.202857139999999</v>
      </c>
    </row>
    <row r="8" spans="1:18" x14ac:dyDescent="0.3">
      <c r="A8">
        <v>1369</v>
      </c>
      <c r="B8">
        <v>1.79</v>
      </c>
    </row>
    <row r="10" spans="1:18" x14ac:dyDescent="0.3">
      <c r="A10" s="12" t="s">
        <v>228</v>
      </c>
      <c r="B10" s="16">
        <f>CORREL(A4:A8,B4:B8)</f>
        <v>0.91245707527279241</v>
      </c>
      <c r="D10" s="22" t="s">
        <v>229</v>
      </c>
      <c r="E10" s="22"/>
      <c r="F10" s="22"/>
      <c r="G10" s="22"/>
      <c r="H10" s="22"/>
      <c r="K10" t="s">
        <v>232</v>
      </c>
      <c r="L10" s="16">
        <f>CORREL(K4:K7,L4:L7)</f>
        <v>0.9941882354145708</v>
      </c>
      <c r="N10" s="22" t="s">
        <v>229</v>
      </c>
      <c r="O10" s="22"/>
      <c r="P10" s="22"/>
      <c r="Q10" s="22"/>
      <c r="R10" s="22"/>
    </row>
    <row r="30" spans="1:4" x14ac:dyDescent="0.3">
      <c r="A30" s="26" t="s">
        <v>235</v>
      </c>
      <c r="B30" s="26"/>
      <c r="C30" s="26"/>
      <c r="D30" s="26"/>
    </row>
    <row r="31" spans="1:4" x14ac:dyDescent="0.3">
      <c r="A31" t="s">
        <v>236</v>
      </c>
      <c r="B31" s="22" t="s">
        <v>237</v>
      </c>
      <c r="C31" s="22"/>
    </row>
    <row r="32" spans="1:4" x14ac:dyDescent="0.3">
      <c r="A32">
        <v>180</v>
      </c>
      <c r="B32">
        <v>80</v>
      </c>
    </row>
    <row r="33" spans="1:8" x14ac:dyDescent="0.3">
      <c r="A33">
        <v>175</v>
      </c>
      <c r="B33">
        <v>176</v>
      </c>
    </row>
    <row r="34" spans="1:8" x14ac:dyDescent="0.3">
      <c r="A34">
        <v>130</v>
      </c>
      <c r="B34">
        <v>78</v>
      </c>
    </row>
    <row r="35" spans="1:8" x14ac:dyDescent="0.3">
      <c r="A35">
        <v>156</v>
      </c>
      <c r="B35">
        <v>200</v>
      </c>
    </row>
    <row r="36" spans="1:8" x14ac:dyDescent="0.3">
      <c r="A36">
        <v>162</v>
      </c>
      <c r="B36">
        <v>91</v>
      </c>
    </row>
    <row r="37" spans="1:8" x14ac:dyDescent="0.3">
      <c r="A37">
        <v>163</v>
      </c>
      <c r="B37">
        <v>175</v>
      </c>
    </row>
    <row r="38" spans="1:8" x14ac:dyDescent="0.3">
      <c r="A38">
        <v>160</v>
      </c>
      <c r="B38">
        <v>88</v>
      </c>
    </row>
    <row r="40" spans="1:8" x14ac:dyDescent="0.3">
      <c r="A40" t="s">
        <v>238</v>
      </c>
      <c r="B40" s="16">
        <f>CORREL(A32:A38,B32:B38)</f>
        <v>0.2011101110427804</v>
      </c>
      <c r="D40" s="22" t="s">
        <v>239</v>
      </c>
      <c r="E40" s="22"/>
      <c r="F40" s="22"/>
      <c r="G40" s="22"/>
      <c r="H40" s="22"/>
    </row>
  </sheetData>
  <mergeCells count="7">
    <mergeCell ref="D40:H40"/>
    <mergeCell ref="A2:D2"/>
    <mergeCell ref="D10:H10"/>
    <mergeCell ref="K2:N2"/>
    <mergeCell ref="N10:R10"/>
    <mergeCell ref="A30:D30"/>
    <mergeCell ref="B31:C3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movies</vt:lpstr>
      <vt:lpstr>financials</vt:lpstr>
      <vt:lpstr>actors</vt:lpstr>
      <vt:lpstr>movie_actor</vt:lpstr>
      <vt:lpstr>languages</vt:lpstr>
      <vt:lpstr>basic statistics</vt:lpstr>
      <vt:lpstr>variance and standard deviation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HP</cp:lastModifiedBy>
  <dcterms:created xsi:type="dcterms:W3CDTF">2015-06-05T18:17:20Z</dcterms:created>
  <dcterms:modified xsi:type="dcterms:W3CDTF">2023-08-27T09:34:05Z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