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hartha\Downloads\"/>
    </mc:Choice>
  </mc:AlternateContent>
  <xr:revisionPtr revIDLastSave="0" documentId="13_ncr:1_{11ADE797-6FB9-4702-A442-CA1127C62D5F}" xr6:coauthVersionLast="47" xr6:coauthVersionMax="47" xr10:uidLastSave="{00000000-0000-0000-0000-000000000000}"/>
  <bookViews>
    <workbookView xWindow="-108" yWindow="-108" windowWidth="23256" windowHeight="12456" xr2:uid="{0E8733B3-4511-4A1C-9491-E484D9E0712D}"/>
  </bookViews>
  <sheets>
    <sheet name="Scenario Summary" sheetId="9" r:id="rId1"/>
    <sheet name="Simple Loan cal" sheetId="1" r:id="rId2"/>
    <sheet name="Present Value" sheetId="2" r:id="rId3"/>
  </sheets>
  <definedNames>
    <definedName name="Inflation">'Present Value'!$P$18</definedName>
    <definedName name="Intrest_Rate">'Present Value'!$C$18</definedName>
    <definedName name="Time_Period">'Present Value'!$C$19</definedName>
    <definedName name="Total_amt_Tax_ded">'Present Value'!$P$14</definedName>
    <definedName name="Total_amt_Tax_ded_PV">'Present Value'!$P$19</definedName>
    <definedName name="Total_Payable">'Present Value'!$P$6</definedName>
    <definedName name="Total_Payable_PV">'Present Value'!$P$19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2" i="1"/>
  <c r="O15" i="1" s="1"/>
  <c r="J5" i="1"/>
  <c r="C20" i="1"/>
  <c r="E14" i="1"/>
  <c r="E11" i="1"/>
  <c r="C13" i="2"/>
  <c r="E13" i="2" s="1"/>
  <c r="C12" i="2"/>
  <c r="E12" i="2" s="1"/>
  <c r="E11" i="2"/>
  <c r="C10" i="2"/>
  <c r="E10" i="2" s="1"/>
  <c r="C9" i="2"/>
  <c r="E9" i="2" s="1"/>
  <c r="E9" i="1"/>
  <c r="C18" i="1"/>
  <c r="C13" i="1"/>
  <c r="C12" i="1"/>
  <c r="E12" i="1" s="1"/>
  <c r="C10" i="1"/>
  <c r="E10" i="1" s="1"/>
  <c r="C9" i="1"/>
  <c r="E14" i="2" l="1"/>
  <c r="C17" i="2" s="1"/>
  <c r="C20" i="2" s="1"/>
  <c r="J12" i="2"/>
  <c r="K9" i="2"/>
  <c r="K6" i="2"/>
  <c r="K124" i="2"/>
  <c r="K120" i="2"/>
  <c r="K116" i="2"/>
  <c r="K112" i="2"/>
  <c r="K108" i="2"/>
  <c r="K104" i="2"/>
  <c r="K100" i="2"/>
  <c r="K96" i="2"/>
  <c r="K92" i="2"/>
  <c r="K88" i="2"/>
  <c r="K84" i="2"/>
  <c r="K80" i="2"/>
  <c r="K72" i="2"/>
  <c r="K68" i="2"/>
  <c r="K64" i="2"/>
  <c r="K60" i="2"/>
  <c r="K56" i="2"/>
  <c r="K52" i="2"/>
  <c r="K48" i="2"/>
  <c r="K44" i="2"/>
  <c r="K40" i="2"/>
  <c r="J124" i="2"/>
  <c r="L124" i="2" s="1"/>
  <c r="K119" i="2"/>
  <c r="J105" i="2"/>
  <c r="J90" i="2"/>
  <c r="L90" i="2" s="1"/>
  <c r="K85" i="2"/>
  <c r="J75" i="2"/>
  <c r="L75" i="2" s="1"/>
  <c r="J60" i="2"/>
  <c r="L60" i="2" s="1"/>
  <c r="K55" i="2"/>
  <c r="J41" i="2"/>
  <c r="K31" i="2"/>
  <c r="J27" i="2"/>
  <c r="J23" i="2"/>
  <c r="J19" i="2"/>
  <c r="K5" i="2"/>
  <c r="K109" i="2"/>
  <c r="K94" i="2"/>
  <c r="J84" i="2"/>
  <c r="J65" i="2"/>
  <c r="L65" i="2" s="1"/>
  <c r="K45" i="2"/>
  <c r="K35" i="2"/>
  <c r="J109" i="2"/>
  <c r="L109" i="2" s="1"/>
  <c r="K74" i="2"/>
  <c r="J64" i="2"/>
  <c r="L64" i="2" s="1"/>
  <c r="K22" i="2"/>
  <c r="K118" i="2"/>
  <c r="K103" i="2"/>
  <c r="J74" i="2"/>
  <c r="K54" i="2"/>
  <c r="J44" i="2"/>
  <c r="J26" i="2"/>
  <c r="K98" i="2"/>
  <c r="J88" i="2"/>
  <c r="J69" i="2"/>
  <c r="K49" i="2"/>
  <c r="J39" i="2"/>
  <c r="J30" i="2"/>
  <c r="J113" i="2"/>
  <c r="L113" i="2" s="1"/>
  <c r="K93" i="2"/>
  <c r="J83" i="2"/>
  <c r="L83" i="2" s="1"/>
  <c r="K63" i="2"/>
  <c r="J119" i="2"/>
  <c r="K114" i="2"/>
  <c r="J104" i="2"/>
  <c r="K99" i="2"/>
  <c r="J85" i="2"/>
  <c r="J70" i="2"/>
  <c r="K65" i="2"/>
  <c r="J55" i="2"/>
  <c r="L55" i="2" s="1"/>
  <c r="K50" i="2"/>
  <c r="J40" i="2"/>
  <c r="L40" i="2" s="1"/>
  <c r="J31" i="2"/>
  <c r="L31" i="2" s="1"/>
  <c r="J5" i="2"/>
  <c r="L5" i="2" s="1"/>
  <c r="J114" i="2"/>
  <c r="L114" i="2" s="1"/>
  <c r="J99" i="2"/>
  <c r="L99" i="2" s="1"/>
  <c r="K79" i="2"/>
  <c r="J50" i="2"/>
  <c r="J15" i="2"/>
  <c r="K123" i="2"/>
  <c r="J94" i="2"/>
  <c r="J79" i="2"/>
  <c r="K59" i="2"/>
  <c r="J45" i="2"/>
  <c r="J35" i="2"/>
  <c r="K26" i="2"/>
  <c r="K18" i="2"/>
  <c r="J123" i="2"/>
  <c r="L123" i="2" s="1"/>
  <c r="J89" i="2"/>
  <c r="K69" i="2"/>
  <c r="J59" i="2"/>
  <c r="L59" i="2" s="1"/>
  <c r="K39" i="2"/>
  <c r="K30" i="2"/>
  <c r="J22" i="2"/>
  <c r="L22" i="2" s="1"/>
  <c r="K14" i="2"/>
  <c r="K8" i="2"/>
  <c r="J118" i="2"/>
  <c r="K113" i="2"/>
  <c r="J103" i="2"/>
  <c r="L103" i="2" s="1"/>
  <c r="K83" i="2"/>
  <c r="J54" i="2"/>
  <c r="L54" i="2" s="1"/>
  <c r="J14" i="2"/>
  <c r="L14" i="2" s="1"/>
  <c r="J8" i="2"/>
  <c r="L8" i="2" s="1"/>
  <c r="K78" i="2"/>
  <c r="J68" i="2"/>
  <c r="L68" i="2" s="1"/>
  <c r="K122" i="2"/>
  <c r="J115" i="2"/>
  <c r="L115" i="2" s="1"/>
  <c r="J106" i="2"/>
  <c r="L106" i="2" s="1"/>
  <c r="J97" i="2"/>
  <c r="L97" i="2" s="1"/>
  <c r="K87" i="2"/>
  <c r="J80" i="2"/>
  <c r="J71" i="2"/>
  <c r="J62" i="2"/>
  <c r="K53" i="2"/>
  <c r="K46" i="2"/>
  <c r="J24" i="2"/>
  <c r="K17" i="2"/>
  <c r="J46" i="2"/>
  <c r="L46" i="2" s="1"/>
  <c r="J17" i="2"/>
  <c r="L17" i="2" s="1"/>
  <c r="J112" i="2"/>
  <c r="L112" i="2" s="1"/>
  <c r="J52" i="2"/>
  <c r="L52" i="2" s="1"/>
  <c r="K29" i="2"/>
  <c r="K7" i="2"/>
  <c r="K105" i="2"/>
  <c r="J37" i="2"/>
  <c r="L37" i="2" s="1"/>
  <c r="K23" i="2"/>
  <c r="K95" i="2"/>
  <c r="K77" i="2"/>
  <c r="J61" i="2"/>
  <c r="J43" i="2"/>
  <c r="K28" i="2"/>
  <c r="K111" i="2"/>
  <c r="K102" i="2"/>
  <c r="J86" i="2"/>
  <c r="K67" i="2"/>
  <c r="K51" i="2"/>
  <c r="J36" i="2"/>
  <c r="L36" i="2" s="1"/>
  <c r="J111" i="2"/>
  <c r="L111" i="2" s="1"/>
  <c r="J102" i="2"/>
  <c r="L102" i="2" s="1"/>
  <c r="J67" i="2"/>
  <c r="L67" i="2" s="1"/>
  <c r="J51" i="2"/>
  <c r="L51" i="2" s="1"/>
  <c r="K34" i="2"/>
  <c r="J92" i="2"/>
  <c r="K42" i="2"/>
  <c r="J49" i="2"/>
  <c r="J20" i="2"/>
  <c r="K10" i="2"/>
  <c r="K110" i="2"/>
  <c r="K101" i="2"/>
  <c r="K66" i="2"/>
  <c r="J48" i="2"/>
  <c r="L48" i="2" s="1"/>
  <c r="K27" i="2"/>
  <c r="J110" i="2"/>
  <c r="L110" i="2" s="1"/>
  <c r="J101" i="2"/>
  <c r="L101" i="2" s="1"/>
  <c r="K82" i="2"/>
  <c r="J66" i="2"/>
  <c r="L66" i="2" s="1"/>
  <c r="K33" i="2"/>
  <c r="J117" i="2"/>
  <c r="J91" i="2"/>
  <c r="J73" i="2"/>
  <c r="J56" i="2"/>
  <c r="K41" i="2"/>
  <c r="J116" i="2"/>
  <c r="J72" i="2"/>
  <c r="K19" i="2"/>
  <c r="K81" i="2"/>
  <c r="J13" i="2"/>
  <c r="K115" i="2"/>
  <c r="K71" i="2"/>
  <c r="J38" i="2"/>
  <c r="L38" i="2" s="1"/>
  <c r="K24" i="2"/>
  <c r="J122" i="2"/>
  <c r="L122" i="2" s="1"/>
  <c r="J96" i="2"/>
  <c r="L96" i="2" s="1"/>
  <c r="J87" i="2"/>
  <c r="L87" i="2" s="1"/>
  <c r="J78" i="2"/>
  <c r="J53" i="2"/>
  <c r="K37" i="2"/>
  <c r="K61" i="2"/>
  <c r="K43" i="2"/>
  <c r="J29" i="2"/>
  <c r="J7" i="2"/>
  <c r="K121" i="2"/>
  <c r="K86" i="2"/>
  <c r="K36" i="2"/>
  <c r="J21" i="2"/>
  <c r="L21" i="2" s="1"/>
  <c r="J11" i="2"/>
  <c r="J121" i="2"/>
  <c r="L121" i="2" s="1"/>
  <c r="J95" i="2"/>
  <c r="L95" i="2" s="1"/>
  <c r="J77" i="2"/>
  <c r="L77" i="2" s="1"/>
  <c r="K58" i="2"/>
  <c r="J28" i="2"/>
  <c r="K16" i="2"/>
  <c r="J120" i="2"/>
  <c r="J93" i="2"/>
  <c r="J76" i="2"/>
  <c r="J58" i="2"/>
  <c r="J16" i="2"/>
  <c r="L16" i="2" s="1"/>
  <c r="J6" i="2"/>
  <c r="L6" i="2" s="1"/>
  <c r="J34" i="2"/>
  <c r="L34" i="2" s="1"/>
  <c r="K20" i="2"/>
  <c r="J42" i="2"/>
  <c r="L42" i="2" s="1"/>
  <c r="K75" i="2"/>
  <c r="K57" i="2"/>
  <c r="P6" i="2"/>
  <c r="J10" i="2"/>
  <c r="L10" i="2" s="1"/>
  <c r="K117" i="2"/>
  <c r="K91" i="2"/>
  <c r="K73" i="2"/>
  <c r="J57" i="2"/>
  <c r="K107" i="2"/>
  <c r="J100" i="2"/>
  <c r="J82" i="2"/>
  <c r="J33" i="2"/>
  <c r="J107" i="2"/>
  <c r="L107" i="2" s="1"/>
  <c r="J63" i="2"/>
  <c r="L63" i="2" s="1"/>
  <c r="K47" i="2"/>
  <c r="K32" i="2"/>
  <c r="J47" i="2"/>
  <c r="L47" i="2" s="1"/>
  <c r="J32" i="2"/>
  <c r="L32" i="2" s="1"/>
  <c r="K13" i="2"/>
  <c r="J9" i="2"/>
  <c r="L9" i="2" s="1"/>
  <c r="K90" i="2"/>
  <c r="K38" i="2"/>
  <c r="K106" i="2"/>
  <c r="K97" i="2"/>
  <c r="J81" i="2"/>
  <c r="K62" i="2"/>
  <c r="C14" i="2"/>
  <c r="K25" i="2"/>
  <c r="K21" i="2"/>
  <c r="J25" i="2"/>
  <c r="L25" i="2" s="1"/>
  <c r="K12" i="2"/>
  <c r="J18" i="2"/>
  <c r="L18" i="2" s="1"/>
  <c r="C14" i="1"/>
  <c r="E13" i="1"/>
  <c r="C17" i="1" s="1"/>
  <c r="L58" i="2" l="1"/>
  <c r="M58" i="2" s="1"/>
  <c r="L118" i="2"/>
  <c r="M118" i="2" s="1"/>
  <c r="L72" i="2"/>
  <c r="L23" i="2"/>
  <c r="M23" i="2" s="1"/>
  <c r="L39" i="2"/>
  <c r="L88" i="2"/>
  <c r="M88" i="2" s="1"/>
  <c r="L82" i="2"/>
  <c r="L45" i="2"/>
  <c r="M45" i="2" s="1"/>
  <c r="L100" i="2"/>
  <c r="M100" i="2" s="1"/>
  <c r="L116" i="2"/>
  <c r="M116" i="2" s="1"/>
  <c r="L44" i="2"/>
  <c r="M44" i="2" s="1"/>
  <c r="L57" i="2"/>
  <c r="M57" i="2" s="1"/>
  <c r="L56" i="2"/>
  <c r="M56" i="2" s="1"/>
  <c r="L62" i="2"/>
  <c r="M62" i="2" s="1"/>
  <c r="L94" i="2"/>
  <c r="M94" i="2" s="1"/>
  <c r="L27" i="2"/>
  <c r="M27" i="2" s="1"/>
  <c r="L53" i="2"/>
  <c r="M53" i="2" s="1"/>
  <c r="L73" i="2"/>
  <c r="M73" i="2" s="1"/>
  <c r="L71" i="2"/>
  <c r="L105" i="2"/>
  <c r="L13" i="2"/>
  <c r="M13" i="2" s="1"/>
  <c r="L84" i="2"/>
  <c r="L86" i="2"/>
  <c r="M86" i="2" s="1"/>
  <c r="L7" i="2"/>
  <c r="M7" i="2" s="1"/>
  <c r="L35" i="2"/>
  <c r="M35" i="2" s="1"/>
  <c r="L24" i="2"/>
  <c r="M24" i="2" s="1"/>
  <c r="L76" i="2"/>
  <c r="L93" i="2"/>
  <c r="L20" i="2"/>
  <c r="M20" i="2" s="1"/>
  <c r="L120" i="2"/>
  <c r="M120" i="2" s="1"/>
  <c r="L49" i="2"/>
  <c r="M49" i="2" s="1"/>
  <c r="L74" i="2"/>
  <c r="M74" i="2" s="1"/>
  <c r="L28" i="2"/>
  <c r="M28" i="2" s="1"/>
  <c r="L78" i="2"/>
  <c r="M78" i="2" s="1"/>
  <c r="L91" i="2"/>
  <c r="M91" i="2" s="1"/>
  <c r="L92" i="2"/>
  <c r="L80" i="2"/>
  <c r="M80" i="2" s="1"/>
  <c r="L15" i="2"/>
  <c r="M15" i="2" s="1"/>
  <c r="L119" i="2"/>
  <c r="M119" i="2" s="1"/>
  <c r="L41" i="2"/>
  <c r="L12" i="2"/>
  <c r="L30" i="2"/>
  <c r="M30" i="2" s="1"/>
  <c r="L89" i="2"/>
  <c r="L69" i="2"/>
  <c r="M69" i="2" s="1"/>
  <c r="L33" i="2"/>
  <c r="M33" i="2" s="1"/>
  <c r="L29" i="2"/>
  <c r="M29" i="2" s="1"/>
  <c r="L26" i="2"/>
  <c r="M26" i="2" s="1"/>
  <c r="L85" i="2"/>
  <c r="M85" i="2" s="1"/>
  <c r="L19" i="2"/>
  <c r="M19" i="2" s="1"/>
  <c r="L81" i="2"/>
  <c r="M81" i="2" s="1"/>
  <c r="L43" i="2"/>
  <c r="M43" i="2" s="1"/>
  <c r="L79" i="2"/>
  <c r="M79" i="2" s="1"/>
  <c r="L61" i="2"/>
  <c r="M61" i="2" s="1"/>
  <c r="L104" i="2"/>
  <c r="M104" i="2" s="1"/>
  <c r="L117" i="2"/>
  <c r="M117" i="2" s="1"/>
  <c r="L50" i="2"/>
  <c r="M50" i="2" s="1"/>
  <c r="M105" i="2"/>
  <c r="M84" i="2"/>
  <c r="M124" i="2"/>
  <c r="P12" i="2"/>
  <c r="AK4" i="2" s="1"/>
  <c r="AK5" i="2" s="1"/>
  <c r="P7" i="2"/>
  <c r="M41" i="2"/>
  <c r="M64" i="2"/>
  <c r="M12" i="2"/>
  <c r="M17" i="2"/>
  <c r="J98" i="2"/>
  <c r="L98" i="2" s="1"/>
  <c r="J108" i="2"/>
  <c r="L108" i="2" s="1"/>
  <c r="K15" i="2"/>
  <c r="K11" i="2"/>
  <c r="L11" i="2" s="1"/>
  <c r="K89" i="2"/>
  <c r="K70" i="2"/>
  <c r="L70" i="2" s="1"/>
  <c r="M70" i="2" s="1"/>
  <c r="K76" i="2"/>
  <c r="M16" i="2"/>
  <c r="M14" i="2"/>
  <c r="M40" i="2"/>
  <c r="M54" i="2"/>
  <c r="M76" i="2"/>
  <c r="M65" i="2"/>
  <c r="M93" i="2"/>
  <c r="M71" i="2"/>
  <c r="M10" i="2"/>
  <c r="M77" i="2"/>
  <c r="M96" i="2"/>
  <c r="M51" i="2"/>
  <c r="M95" i="2"/>
  <c r="M122" i="2"/>
  <c r="M66" i="2"/>
  <c r="M32" i="2"/>
  <c r="M121" i="2"/>
  <c r="M102" i="2"/>
  <c r="M47" i="2"/>
  <c r="M18" i="2"/>
  <c r="M68" i="2"/>
  <c r="M114" i="2"/>
  <c r="M112" i="2"/>
  <c r="M113" i="2"/>
  <c r="M25" i="2"/>
  <c r="M63" i="2"/>
  <c r="M34" i="2"/>
  <c r="M107" i="2"/>
  <c r="M46" i="2"/>
  <c r="M8" i="2"/>
  <c r="M123" i="2"/>
  <c r="M31" i="2"/>
  <c r="M52" i="2"/>
  <c r="M38" i="2"/>
  <c r="M111" i="2"/>
  <c r="M59" i="2"/>
  <c r="M99" i="2"/>
  <c r="M83" i="2"/>
  <c r="M42" i="2"/>
  <c r="M21" i="2"/>
  <c r="M110" i="2"/>
  <c r="M36" i="2"/>
  <c r="M60" i="2"/>
  <c r="M48" i="2"/>
  <c r="M75" i="2"/>
  <c r="M109" i="2"/>
  <c r="M82" i="2"/>
  <c r="M55" i="2"/>
  <c r="M103" i="2"/>
  <c r="M92" i="2"/>
  <c r="M37" i="2"/>
  <c r="M67" i="2"/>
  <c r="M106" i="2"/>
  <c r="M39" i="2"/>
  <c r="M72" i="2"/>
  <c r="M90" i="2"/>
  <c r="M87" i="2"/>
  <c r="M9" i="2"/>
  <c r="M97" i="2"/>
  <c r="M22" i="2"/>
  <c r="M115" i="2"/>
  <c r="O6" i="1"/>
  <c r="K8" i="1"/>
  <c r="K24" i="1"/>
  <c r="K40" i="1"/>
  <c r="K56" i="1"/>
  <c r="K72" i="1"/>
  <c r="K88" i="1"/>
  <c r="K104" i="1"/>
  <c r="K120" i="1"/>
  <c r="J16" i="1"/>
  <c r="J32" i="1"/>
  <c r="L32" i="1" s="1"/>
  <c r="J48" i="1"/>
  <c r="J64" i="1"/>
  <c r="J80" i="1"/>
  <c r="J96" i="1"/>
  <c r="J112" i="1"/>
  <c r="K9" i="1"/>
  <c r="K25" i="1"/>
  <c r="K41" i="1"/>
  <c r="K57" i="1"/>
  <c r="K73" i="1"/>
  <c r="K89" i="1"/>
  <c r="K105" i="1"/>
  <c r="K121" i="1"/>
  <c r="J17" i="1"/>
  <c r="L17" i="1" s="1"/>
  <c r="J33" i="1"/>
  <c r="J49" i="1"/>
  <c r="L49" i="1" s="1"/>
  <c r="J65" i="1"/>
  <c r="J81" i="1"/>
  <c r="J97" i="1"/>
  <c r="J113" i="1"/>
  <c r="K10" i="1"/>
  <c r="K26" i="1"/>
  <c r="K42" i="1"/>
  <c r="K58" i="1"/>
  <c r="K74" i="1"/>
  <c r="K90" i="1"/>
  <c r="K106" i="1"/>
  <c r="K122" i="1"/>
  <c r="J18" i="1"/>
  <c r="L18" i="1" s="1"/>
  <c r="J34" i="1"/>
  <c r="L34" i="1" s="1"/>
  <c r="J50" i="1"/>
  <c r="L50" i="1" s="1"/>
  <c r="J66" i="1"/>
  <c r="L66" i="1" s="1"/>
  <c r="J82" i="1"/>
  <c r="J98" i="1"/>
  <c r="J114" i="1"/>
  <c r="J27" i="1"/>
  <c r="J91" i="1"/>
  <c r="K52" i="1"/>
  <c r="K116" i="1"/>
  <c r="J60" i="1"/>
  <c r="J124" i="1"/>
  <c r="K37" i="1"/>
  <c r="K101" i="1"/>
  <c r="J29" i="1"/>
  <c r="J93" i="1"/>
  <c r="K6" i="1"/>
  <c r="K70" i="1"/>
  <c r="J14" i="1"/>
  <c r="J78" i="1"/>
  <c r="K11" i="1"/>
  <c r="K27" i="1"/>
  <c r="K43" i="1"/>
  <c r="K59" i="1"/>
  <c r="K75" i="1"/>
  <c r="K91" i="1"/>
  <c r="K107" i="1"/>
  <c r="K123" i="1"/>
  <c r="J19" i="1"/>
  <c r="J35" i="1"/>
  <c r="J51" i="1"/>
  <c r="J67" i="1"/>
  <c r="J83" i="1"/>
  <c r="J99" i="1"/>
  <c r="J115" i="1"/>
  <c r="K44" i="1"/>
  <c r="K76" i="1"/>
  <c r="K108" i="1"/>
  <c r="J20" i="1"/>
  <c r="J52" i="1"/>
  <c r="J84" i="1"/>
  <c r="J116" i="1"/>
  <c r="L116" i="1" s="1"/>
  <c r="K29" i="1"/>
  <c r="K45" i="1"/>
  <c r="K77" i="1"/>
  <c r="K109" i="1"/>
  <c r="J21" i="1"/>
  <c r="J37" i="1"/>
  <c r="L37" i="1" s="1"/>
  <c r="J69" i="1"/>
  <c r="L69" i="1" s="1"/>
  <c r="J101" i="1"/>
  <c r="L101" i="1" s="1"/>
  <c r="K30" i="1"/>
  <c r="K62" i="1"/>
  <c r="K94" i="1"/>
  <c r="J6" i="1"/>
  <c r="J38" i="1"/>
  <c r="J70" i="1"/>
  <c r="J102" i="1"/>
  <c r="K15" i="1"/>
  <c r="K63" i="1"/>
  <c r="K95" i="1"/>
  <c r="J7" i="1"/>
  <c r="J39" i="1"/>
  <c r="J71" i="1"/>
  <c r="J119" i="1"/>
  <c r="K32" i="1"/>
  <c r="K64" i="1"/>
  <c r="K112" i="1"/>
  <c r="J24" i="1"/>
  <c r="J40" i="1"/>
  <c r="J88" i="1"/>
  <c r="J120" i="1"/>
  <c r="K33" i="1"/>
  <c r="K65" i="1"/>
  <c r="K113" i="1"/>
  <c r="J41" i="1"/>
  <c r="L41" i="1" s="1"/>
  <c r="J73" i="1"/>
  <c r="J121" i="1"/>
  <c r="K34" i="1"/>
  <c r="K82" i="1"/>
  <c r="J10" i="1"/>
  <c r="J58" i="1"/>
  <c r="L58" i="1" s="1"/>
  <c r="J106" i="1"/>
  <c r="L106" i="1" s="1"/>
  <c r="K19" i="1"/>
  <c r="K67" i="1"/>
  <c r="K115" i="1"/>
  <c r="J59" i="1"/>
  <c r="J123" i="1"/>
  <c r="K20" i="1"/>
  <c r="K84" i="1"/>
  <c r="J28" i="1"/>
  <c r="J92" i="1"/>
  <c r="K69" i="1"/>
  <c r="J13" i="1"/>
  <c r="J77" i="1"/>
  <c r="K54" i="1"/>
  <c r="K118" i="1"/>
  <c r="J62" i="1"/>
  <c r="K39" i="1"/>
  <c r="K87" i="1"/>
  <c r="J15" i="1"/>
  <c r="J47" i="1"/>
  <c r="J95" i="1"/>
  <c r="K12" i="1"/>
  <c r="K28" i="1"/>
  <c r="K60" i="1"/>
  <c r="K92" i="1"/>
  <c r="K124" i="1"/>
  <c r="J36" i="1"/>
  <c r="L36" i="1" s="1"/>
  <c r="J68" i="1"/>
  <c r="J100" i="1"/>
  <c r="K13" i="1"/>
  <c r="K61" i="1"/>
  <c r="K93" i="1"/>
  <c r="K5" i="1"/>
  <c r="J53" i="1"/>
  <c r="L53" i="1" s="1"/>
  <c r="J85" i="1"/>
  <c r="K14" i="1"/>
  <c r="K46" i="1"/>
  <c r="K78" i="1"/>
  <c r="K110" i="1"/>
  <c r="J22" i="1"/>
  <c r="J54" i="1"/>
  <c r="J86" i="1"/>
  <c r="J118" i="1"/>
  <c r="K31" i="1"/>
  <c r="K47" i="1"/>
  <c r="K79" i="1"/>
  <c r="K111" i="1"/>
  <c r="J23" i="1"/>
  <c r="J55" i="1"/>
  <c r="J103" i="1"/>
  <c r="K16" i="1"/>
  <c r="K48" i="1"/>
  <c r="K96" i="1"/>
  <c r="J8" i="1"/>
  <c r="J56" i="1"/>
  <c r="J104" i="1"/>
  <c r="K49" i="1"/>
  <c r="K81" i="1"/>
  <c r="J9" i="1"/>
  <c r="L9" i="1" s="1"/>
  <c r="J57" i="1"/>
  <c r="J89" i="1"/>
  <c r="L89" i="1" s="1"/>
  <c r="K18" i="1"/>
  <c r="K66" i="1"/>
  <c r="K114" i="1"/>
  <c r="J42" i="1"/>
  <c r="L42" i="1" s="1"/>
  <c r="J90" i="1"/>
  <c r="L90" i="1" s="1"/>
  <c r="K35" i="1"/>
  <c r="K83" i="1"/>
  <c r="J11" i="1"/>
  <c r="L11" i="1" s="1"/>
  <c r="J75" i="1"/>
  <c r="K68" i="1"/>
  <c r="J12" i="1"/>
  <c r="J76" i="1"/>
  <c r="K53" i="1"/>
  <c r="K117" i="1"/>
  <c r="J61" i="1"/>
  <c r="K38" i="1"/>
  <c r="K86" i="1"/>
  <c r="J30" i="1"/>
  <c r="J94" i="1"/>
  <c r="K23" i="1"/>
  <c r="K71" i="1"/>
  <c r="K119" i="1"/>
  <c r="J63" i="1"/>
  <c r="J111" i="1"/>
  <c r="J117" i="1"/>
  <c r="J87" i="1"/>
  <c r="K80" i="1"/>
  <c r="J72" i="1"/>
  <c r="K17" i="1"/>
  <c r="K97" i="1"/>
  <c r="J25" i="1"/>
  <c r="J105" i="1"/>
  <c r="K50" i="1"/>
  <c r="K98" i="1"/>
  <c r="J26" i="1"/>
  <c r="L26" i="1" s="1"/>
  <c r="J74" i="1"/>
  <c r="L74" i="1" s="1"/>
  <c r="J122" i="1"/>
  <c r="L122" i="1" s="1"/>
  <c r="K51" i="1"/>
  <c r="K99" i="1"/>
  <c r="J43" i="1"/>
  <c r="L43" i="1" s="1"/>
  <c r="J107" i="1"/>
  <c r="K36" i="1"/>
  <c r="K100" i="1"/>
  <c r="J44" i="1"/>
  <c r="J108" i="1"/>
  <c r="K21" i="1"/>
  <c r="K85" i="1"/>
  <c r="J45" i="1"/>
  <c r="J109" i="1"/>
  <c r="L109" i="1" s="1"/>
  <c r="K22" i="1"/>
  <c r="K102" i="1"/>
  <c r="J46" i="1"/>
  <c r="J110" i="1"/>
  <c r="K7" i="1"/>
  <c r="K55" i="1"/>
  <c r="K103" i="1"/>
  <c r="J31" i="1"/>
  <c r="J79" i="1"/>
  <c r="M101" i="2"/>
  <c r="M89" i="2" l="1"/>
  <c r="M5" i="2"/>
  <c r="M108" i="2"/>
  <c r="M98" i="2"/>
  <c r="L105" i="1"/>
  <c r="L56" i="1"/>
  <c r="L70" i="1"/>
  <c r="L52" i="1"/>
  <c r="L91" i="1"/>
  <c r="L112" i="1"/>
  <c r="L31" i="1"/>
  <c r="L107" i="1"/>
  <c r="L117" i="1"/>
  <c r="L75" i="1"/>
  <c r="L8" i="1"/>
  <c r="L123" i="1"/>
  <c r="L120" i="1"/>
  <c r="L38" i="1"/>
  <c r="L113" i="1"/>
  <c r="L73" i="1"/>
  <c r="L95" i="1"/>
  <c r="L6" i="1"/>
  <c r="L97" i="1"/>
  <c r="L40" i="1"/>
  <c r="L98" i="1"/>
  <c r="L81" i="1"/>
  <c r="L64" i="1"/>
  <c r="L111" i="1"/>
  <c r="L88" i="1"/>
  <c r="L114" i="1"/>
  <c r="L80" i="1"/>
  <c r="L63" i="1"/>
  <c r="L47" i="1"/>
  <c r="L85" i="1"/>
  <c r="L15" i="1"/>
  <c r="L24" i="1"/>
  <c r="L82" i="1"/>
  <c r="L65" i="1"/>
  <c r="L92" i="1"/>
  <c r="L27" i="1"/>
  <c r="L96" i="1"/>
  <c r="L45" i="1"/>
  <c r="L21" i="1"/>
  <c r="L29" i="1"/>
  <c r="L25" i="1"/>
  <c r="L100" i="1"/>
  <c r="L77" i="1"/>
  <c r="L57" i="1"/>
  <c r="L20" i="1"/>
  <c r="L103" i="1"/>
  <c r="L115" i="1"/>
  <c r="O7" i="1"/>
  <c r="L99" i="1"/>
  <c r="L83" i="1"/>
  <c r="L61" i="1"/>
  <c r="L68" i="1"/>
  <c r="L13" i="1"/>
  <c r="L121" i="1"/>
  <c r="L7" i="1"/>
  <c r="L19" i="1"/>
  <c r="L59" i="1"/>
  <c r="L48" i="1"/>
  <c r="L55" i="1"/>
  <c r="L16" i="1"/>
  <c r="L119" i="1"/>
  <c r="L71" i="1"/>
  <c r="L39" i="1"/>
  <c r="L118" i="1"/>
  <c r="L124" i="1"/>
  <c r="L110" i="1"/>
  <c r="L78" i="1"/>
  <c r="L46" i="1"/>
  <c r="L30" i="1"/>
  <c r="L10" i="1"/>
  <c r="L51" i="1"/>
  <c r="L35" i="1"/>
  <c r="L108" i="1"/>
  <c r="L44" i="1"/>
  <c r="L72" i="1"/>
  <c r="L86" i="1"/>
  <c r="L60" i="1"/>
  <c r="L14" i="1"/>
  <c r="L94" i="1"/>
  <c r="L62" i="1"/>
  <c r="L67" i="1"/>
  <c r="L76" i="1"/>
  <c r="L54" i="1"/>
  <c r="L28" i="1"/>
  <c r="L33" i="1"/>
  <c r="L23" i="1"/>
  <c r="L93" i="1"/>
  <c r="L5" i="1"/>
  <c r="L79" i="1"/>
  <c r="L87" i="1"/>
  <c r="L12" i="1"/>
  <c r="L104" i="1"/>
  <c r="L22" i="1"/>
  <c r="L102" i="1"/>
  <c r="L84" i="1"/>
  <c r="P14" i="2"/>
  <c r="M6" i="2"/>
  <c r="M11" i="2"/>
  <c r="P19" i="2" l="1"/>
</calcChain>
</file>

<file path=xl/sharedStrings.xml><?xml version="1.0" encoding="utf-8"?>
<sst xmlns="http://schemas.openxmlformats.org/spreadsheetml/2006/main" count="101" uniqueCount="64">
  <si>
    <t>1st Year</t>
  </si>
  <si>
    <t>2nd Year</t>
  </si>
  <si>
    <t>3rd Year</t>
  </si>
  <si>
    <t xml:space="preserve">4th Year </t>
  </si>
  <si>
    <t>5th Year</t>
  </si>
  <si>
    <t>Year</t>
  </si>
  <si>
    <t>Amount</t>
  </si>
  <si>
    <t xml:space="preserve">Time </t>
  </si>
  <si>
    <t>There would be simple Intrest for first 5 years and then compound intrest.</t>
  </si>
  <si>
    <t>Simple Intrest</t>
  </si>
  <si>
    <t xml:space="preserve">Principal </t>
  </si>
  <si>
    <t>Compound Intrest</t>
  </si>
  <si>
    <t>Total Fees</t>
  </si>
  <si>
    <t xml:space="preserve">Total Loan  </t>
  </si>
  <si>
    <t xml:space="preserve">Loan after IPM (BBA-MBA) from IIMs </t>
  </si>
  <si>
    <t>Loan Amount</t>
  </si>
  <si>
    <t>Intrest Rate</t>
  </si>
  <si>
    <t>Period in months</t>
  </si>
  <si>
    <t>EMI</t>
  </si>
  <si>
    <t>Loan after Study</t>
  </si>
  <si>
    <t xml:space="preserve">Months </t>
  </si>
  <si>
    <t xml:space="preserve">Intrest </t>
  </si>
  <si>
    <t xml:space="preserve">Total Amount Payable </t>
  </si>
  <si>
    <t>Total Intrest Payable</t>
  </si>
  <si>
    <t>The deduction is available for a maximum period of 8 years</t>
  </si>
  <si>
    <t>Tax Deduction amount</t>
  </si>
  <si>
    <t>Tax  Rate</t>
  </si>
  <si>
    <t>Tax Saved</t>
  </si>
  <si>
    <r>
      <t>Section 80E</t>
    </r>
    <r>
      <rPr>
        <u/>
        <sz val="11"/>
        <color theme="5" tint="-0.499984740745262"/>
        <rFont val="Aptos Narrow"/>
        <family val="2"/>
        <scheme val="minor"/>
      </rPr>
      <t xml:space="preserve"> of the </t>
    </r>
    <r>
      <rPr>
        <b/>
        <u/>
        <sz val="11"/>
        <color theme="5" tint="-0.499984740745262"/>
        <rFont val="Aptos Narrow"/>
        <family val="2"/>
        <scheme val="minor"/>
      </rPr>
      <t>Income Tax Act</t>
    </r>
  </si>
  <si>
    <t>Net Amount</t>
  </si>
  <si>
    <t>Present value</t>
  </si>
  <si>
    <t>Inflation</t>
  </si>
  <si>
    <t>Total Payable (PV)</t>
  </si>
  <si>
    <t>Tax deducted amt</t>
  </si>
  <si>
    <t>Scenario Summary</t>
  </si>
  <si>
    <t>Changing Cells:</t>
  </si>
  <si>
    <t>Current Values:</t>
  </si>
  <si>
    <t>Result Cells:</t>
  </si>
  <si>
    <t>Time_Period</t>
  </si>
  <si>
    <t xml:space="preserve">Total Amount Payable(tax_ded) </t>
  </si>
  <si>
    <t>Present Value</t>
  </si>
  <si>
    <t>Total_amt_Tax_ded</t>
  </si>
  <si>
    <t>Total_amt_Tax_ded_PV</t>
  </si>
  <si>
    <t>High Inflation, Short Term</t>
  </si>
  <si>
    <t>Created by Sidhartha on 30-11-2024</t>
  </si>
  <si>
    <t>Low Inflation, Long Term</t>
  </si>
  <si>
    <t>High Inflation, Long Term</t>
  </si>
  <si>
    <t>Low Inflation, Short Term</t>
  </si>
  <si>
    <t>Scenario Analysis Overview</t>
  </si>
  <si>
    <t>This analysis evaluates loan repayment dynamics under different economic conditions, focusing on inflation rates and repayment periods. Using Scenario Manager, we explored how these factors impact:</t>
  </si>
  <si>
    <t>1. Total Repayable Amount (Post-Tax Deduction).</t>
  </si>
  <si>
    <t>2. Present Value of Repayments (Discounted by Inflation).</t>
  </si>
  <si>
    <t>Game Theory Payoff Matrix (Payoff = PV in ₹)</t>
  </si>
  <si>
    <t>Inflation Rate/Period</t>
  </si>
  <si>
    <t>Short Term (60 Months)</t>
  </si>
  <si>
    <t>Long Term (120 Months)</t>
  </si>
  <si>
    <t>Low Inflation (2%)</t>
  </si>
  <si>
    <t>High Inflation (8%)</t>
  </si>
  <si>
    <t>Best Solution:</t>
  </si>
  <si>
    <r>
      <t>Borrower’s Optimal Choice</t>
    </r>
    <r>
      <rPr>
        <sz val="11"/>
        <color theme="1"/>
        <rFont val="Aptos Narrow"/>
        <family val="2"/>
        <scheme val="minor"/>
      </rPr>
      <t xml:space="preserve">: </t>
    </r>
    <r>
      <rPr>
        <b/>
        <sz val="11"/>
        <color theme="1"/>
        <rFont val="Aptos Narrow"/>
        <family val="2"/>
        <scheme val="minor"/>
      </rPr>
      <t>Long Term Repayment (120 Months)</t>
    </r>
  </si>
  <si>
    <t>This choice minimizes the maximum loss the borrower might face, making it the safest option in uncertain inflation scenarios.</t>
  </si>
  <si>
    <t>Why?</t>
  </si>
  <si>
    <r>
      <t xml:space="preserve">Despite slightly higher repayment in a low-inflation environment, the long-term strategy ensures </t>
    </r>
    <r>
      <rPr>
        <b/>
        <sz val="11"/>
        <color theme="1"/>
        <rFont val="Aptos Narrow"/>
        <family val="2"/>
        <scheme val="minor"/>
      </rPr>
      <t>stability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protection against higher inflation</t>
    </r>
    <r>
      <rPr>
        <sz val="11"/>
        <color theme="1"/>
        <rFont val="Aptos Narrow"/>
        <family val="2"/>
        <scheme val="minor"/>
      </rPr>
      <t>, as future cash flows are discounted more significantly</t>
    </r>
  </si>
  <si>
    <t>more significantly in Present Value terms.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</si>
</sst>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₹&quot;\ #,##0.00"/>
    <numFmt numFmtId="165" formatCode="&quot;₹&quot;\ #,##0"/>
    <numFmt numFmtId="166" formatCode="0.0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u/>
      <sz val="11"/>
      <color theme="5" tint="-0.499984740745262"/>
      <name val="Aptos Narrow"/>
      <family val="2"/>
      <scheme val="minor"/>
    </font>
    <font>
      <u/>
      <sz val="11"/>
      <color theme="5" tint="-0.499984740745262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9" fontId="0" fillId="0" borderId="0" xfId="1" applyFont="1"/>
    <xf numFmtId="10" fontId="0" fillId="0" borderId="0" xfId="1" applyNumberFormat="1" applyFont="1"/>
    <xf numFmtId="0" fontId="0" fillId="3" borderId="0" xfId="0" applyFill="1"/>
    <xf numFmtId="0" fontId="0" fillId="0" borderId="0" xfId="0" applyAlignment="1"/>
    <xf numFmtId="165" fontId="0" fillId="2" borderId="0" xfId="0" applyNumberFormat="1" applyFill="1"/>
    <xf numFmtId="164" fontId="0" fillId="2" borderId="0" xfId="0" applyNumberFormat="1" applyFill="1"/>
    <xf numFmtId="0" fontId="0" fillId="4" borderId="0" xfId="0" applyFill="1"/>
    <xf numFmtId="0" fontId="0" fillId="2" borderId="0" xfId="0" applyFill="1" applyAlignment="1">
      <alignment horizontal="left"/>
    </xf>
    <xf numFmtId="10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 applyAlignment="1"/>
    <xf numFmtId="2" fontId="0" fillId="0" borderId="0" xfId="0" applyNumberFormat="1"/>
    <xf numFmtId="166" fontId="0" fillId="0" borderId="0" xfId="0" applyNumberFormat="1"/>
    <xf numFmtId="8" fontId="0" fillId="0" borderId="0" xfId="0" applyNumberFormat="1" applyFill="1"/>
    <xf numFmtId="8" fontId="0" fillId="6" borderId="0" xfId="0" applyNumberFormat="1" applyFill="1"/>
    <xf numFmtId="9" fontId="0" fillId="0" borderId="0" xfId="1" applyFont="1" applyFill="1"/>
    <xf numFmtId="0" fontId="0" fillId="0" borderId="0" xfId="0" applyFill="1" applyBorder="1" applyAlignment="1"/>
    <xf numFmtId="9" fontId="0" fillId="0" borderId="0" xfId="0" applyNumberFormat="1" applyFill="1" applyBorder="1" applyAlignment="1"/>
    <xf numFmtId="8" fontId="0" fillId="0" borderId="2" xfId="0" applyNumberFormat="1" applyFill="1" applyBorder="1" applyAlignment="1"/>
    <xf numFmtId="0" fontId="7" fillId="7" borderId="3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8" fillId="8" borderId="0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right"/>
    </xf>
    <xf numFmtId="9" fontId="0" fillId="9" borderId="0" xfId="0" applyNumberFormat="1" applyFill="1" applyBorder="1" applyAlignment="1"/>
    <xf numFmtId="0" fontId="0" fillId="9" borderId="0" xfId="0" applyFill="1" applyBorder="1" applyAlignment="1"/>
    <xf numFmtId="0" fontId="3" fillId="0" borderId="0" xfId="0" applyFont="1" applyFill="1" applyBorder="1" applyAlignment="1">
      <alignment vertical="top" wrapText="1"/>
    </xf>
    <xf numFmtId="0" fontId="6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6" fontId="0" fillId="10" borderId="0" xfId="0" applyNumberFormat="1" applyFill="1"/>
    <xf numFmtId="8" fontId="0" fillId="10" borderId="0" xfId="0" applyNumberFormat="1" applyFill="1"/>
    <xf numFmtId="6" fontId="0" fillId="0" borderId="0" xfId="0" applyNumberForma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11" fillId="0" borderId="0" xfId="0" applyFont="1"/>
    <xf numFmtId="0" fontId="12" fillId="11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2" formatCode="&quot;₹&quot;\ #,##0.00;[Red]&quot;₹&quot;\ \-#,##0.00"/>
      <alignment horizontal="general" vertical="center" textRotation="0" wrapText="1" indent="0" justifyLastLine="0" shrinkToFit="0" readingOrder="0"/>
    </dxf>
    <dxf>
      <numFmt numFmtId="12" formatCode="&quot;₹&quot;\ #,##0.00;[Red]&quot;₹&quot;\ \-#,##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9E0D4-2F68-4951-88F8-20E8AD7CBBAE}" name="Table1" displayName="Table1" ref="C20:E22" totalsRowShown="0" headerRowDxfId="0">
  <autoFilter ref="C20:E22" xr:uid="{D589E0D4-2F68-4951-88F8-20E8AD7CBBAE}">
    <filterColumn colId="0" hiddenButton="1"/>
    <filterColumn colId="1" hiddenButton="1"/>
    <filterColumn colId="2" hiddenButton="1"/>
  </autoFilter>
  <tableColumns count="3">
    <tableColumn id="1" xr3:uid="{AEDCC676-2DE6-471C-9BDA-820815A74A2D}" name="Inflation Rate/Period" dataDxfId="3"/>
    <tableColumn id="2" xr3:uid="{58B3F676-F157-4B4E-8DDA-F7A097295733}" name="Short Term (60 Months)" dataDxfId="2"/>
    <tableColumn id="3" xr3:uid="{D7F29E5F-2720-4637-8C10-04F6560A0AEE}" name="Long Term (120 Months)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BF6-01D1-4FC0-9155-67F031D606FE}">
  <sheetPr>
    <outlinePr summaryBelow="0"/>
  </sheetPr>
  <dimension ref="B1:K33"/>
  <sheetViews>
    <sheetView showGridLines="0" tabSelected="1" workbookViewId="0">
      <selection activeCell="F31" sqref="F31"/>
    </sheetView>
  </sheetViews>
  <sheetFormatPr defaultRowHeight="14.4" outlineLevelRow="1" outlineLevelCol="1" x14ac:dyDescent="0.3"/>
  <cols>
    <col min="3" max="3" width="20" bestFit="1" customWidth="1"/>
    <col min="4" max="4" width="21.88671875" customWidth="1" outlineLevel="1"/>
    <col min="5" max="5" width="22.21875" customWidth="1" outlineLevel="1"/>
    <col min="6" max="8" width="20.33203125" bestFit="1" customWidth="1" outlineLevel="1"/>
  </cols>
  <sheetData>
    <row r="1" spans="2:8" ht="15" thickBot="1" x14ac:dyDescent="0.35"/>
    <row r="2" spans="2:8" ht="15.6" x14ac:dyDescent="0.3">
      <c r="B2" s="29" t="s">
        <v>34</v>
      </c>
      <c r="C2" s="29"/>
      <c r="D2" s="34"/>
      <c r="E2" s="34"/>
      <c r="F2" s="34"/>
      <c r="G2" s="34"/>
      <c r="H2" s="34"/>
    </row>
    <row r="3" spans="2:8" ht="15.6" collapsed="1" x14ac:dyDescent="0.3">
      <c r="B3" s="28"/>
      <c r="C3" s="28"/>
      <c r="D3" s="35" t="s">
        <v>36</v>
      </c>
      <c r="E3" s="35" t="s">
        <v>43</v>
      </c>
      <c r="F3" s="35" t="s">
        <v>45</v>
      </c>
      <c r="G3" s="35" t="s">
        <v>46</v>
      </c>
      <c r="H3" s="35" t="s">
        <v>47</v>
      </c>
    </row>
    <row r="4" spans="2:8" ht="21.6" hidden="1" outlineLevel="1" x14ac:dyDescent="0.3">
      <c r="B4" s="31"/>
      <c r="C4" s="31"/>
      <c r="D4" s="25"/>
      <c r="E4" s="38" t="s">
        <v>44</v>
      </c>
      <c r="F4" s="38" t="s">
        <v>44</v>
      </c>
      <c r="G4" s="38" t="s">
        <v>44</v>
      </c>
      <c r="H4" s="38" t="s">
        <v>44</v>
      </c>
    </row>
    <row r="5" spans="2:8" x14ac:dyDescent="0.3">
      <c r="B5" s="32" t="s">
        <v>35</v>
      </c>
      <c r="C5" s="32"/>
      <c r="D5" s="30"/>
      <c r="E5" s="30"/>
      <c r="F5" s="30"/>
      <c r="G5" s="30"/>
      <c r="H5" s="30"/>
    </row>
    <row r="6" spans="2:8" outlineLevel="1" x14ac:dyDescent="0.3">
      <c r="B6" s="31"/>
      <c r="C6" s="31" t="s">
        <v>38</v>
      </c>
      <c r="D6" s="25">
        <v>120</v>
      </c>
      <c r="E6" s="37">
        <v>60</v>
      </c>
      <c r="F6" s="37">
        <v>120</v>
      </c>
      <c r="G6" s="37">
        <v>120</v>
      </c>
      <c r="H6" s="37">
        <v>60</v>
      </c>
    </row>
    <row r="7" spans="2:8" outlineLevel="1" x14ac:dyDescent="0.3">
      <c r="B7" s="31"/>
      <c r="C7" s="31" t="s">
        <v>31</v>
      </c>
      <c r="D7" s="26">
        <v>0.05</v>
      </c>
      <c r="E7" s="36">
        <v>0.08</v>
      </c>
      <c r="F7" s="36">
        <v>0.02</v>
      </c>
      <c r="G7" s="36">
        <v>0.08</v>
      </c>
      <c r="H7" s="36">
        <v>0.02</v>
      </c>
    </row>
    <row r="8" spans="2:8" x14ac:dyDescent="0.3">
      <c r="B8" s="32" t="s">
        <v>37</v>
      </c>
      <c r="C8" s="32"/>
      <c r="D8" s="30"/>
      <c r="E8" s="30"/>
      <c r="F8" s="30"/>
      <c r="G8" s="30"/>
      <c r="H8" s="30"/>
    </row>
    <row r="9" spans="2:8" outlineLevel="1" x14ac:dyDescent="0.3">
      <c r="B9" s="31"/>
      <c r="C9" s="31" t="s">
        <v>41</v>
      </c>
      <c r="D9" s="45">
        <v>5613962.8620377304</v>
      </c>
      <c r="E9" s="45">
        <v>4834759.7328812396</v>
      </c>
      <c r="F9" s="45">
        <v>5613962.8620377304</v>
      </c>
      <c r="G9" s="45">
        <v>5613962.8620377304</v>
      </c>
      <c r="H9" s="45">
        <v>4834759.7328812396</v>
      </c>
    </row>
    <row r="10" spans="2:8" ht="15" outlineLevel="1" thickBot="1" x14ac:dyDescent="0.35">
      <c r="B10" s="33"/>
      <c r="C10" s="33" t="s">
        <v>42</v>
      </c>
      <c r="D10" s="27">
        <v>4396001.9680106603</v>
      </c>
      <c r="E10" s="27">
        <v>3986441.2467272999</v>
      </c>
      <c r="F10" s="27">
        <v>5071252.1028854297</v>
      </c>
      <c r="G10" s="27">
        <v>3851863.7958216802</v>
      </c>
      <c r="H10" s="27">
        <v>4595184.9504511403</v>
      </c>
    </row>
    <row r="12" spans="2:8" ht="18" customHeight="1" x14ac:dyDescent="0.3">
      <c r="B12" s="53" t="s">
        <v>48</v>
      </c>
      <c r="C12" s="53"/>
    </row>
    <row r="13" spans="2:8" x14ac:dyDescent="0.3">
      <c r="B13" t="s">
        <v>49</v>
      </c>
    </row>
    <row r="15" spans="2:8" x14ac:dyDescent="0.3">
      <c r="B15" s="48" t="s">
        <v>50</v>
      </c>
    </row>
    <row r="16" spans="2:8" x14ac:dyDescent="0.3">
      <c r="B16" s="48" t="s">
        <v>51</v>
      </c>
    </row>
    <row r="18" spans="2:11" ht="18" x14ac:dyDescent="0.3">
      <c r="B18" s="47" t="s">
        <v>52</v>
      </c>
    </row>
    <row r="20" spans="2:11" x14ac:dyDescent="0.3">
      <c r="C20" s="49" t="s">
        <v>53</v>
      </c>
      <c r="D20" s="49" t="s">
        <v>54</v>
      </c>
      <c r="E20" s="49" t="s">
        <v>55</v>
      </c>
    </row>
    <row r="21" spans="2:11" ht="19.8" customHeight="1" x14ac:dyDescent="0.3">
      <c r="C21" s="50" t="s">
        <v>56</v>
      </c>
      <c r="D21" s="51">
        <v>4595184.95</v>
      </c>
      <c r="E21" s="51">
        <v>5071252.0999999996</v>
      </c>
    </row>
    <row r="22" spans="2:11" ht="17.399999999999999" customHeight="1" x14ac:dyDescent="0.3">
      <c r="C22" s="50" t="s">
        <v>57</v>
      </c>
      <c r="D22" s="51">
        <v>3986441.25</v>
      </c>
      <c r="E22" s="51">
        <v>3851863.8</v>
      </c>
    </row>
    <row r="24" spans="2:11" ht="18" x14ac:dyDescent="0.3">
      <c r="B24" s="47" t="s">
        <v>58</v>
      </c>
    </row>
    <row r="26" spans="2:11" x14ac:dyDescent="0.3">
      <c r="B26" s="52" t="s">
        <v>59</v>
      </c>
    </row>
    <row r="27" spans="2:11" x14ac:dyDescent="0.3">
      <c r="B27" t="s">
        <v>60</v>
      </c>
    </row>
    <row r="31" spans="2:11" ht="18" x14ac:dyDescent="0.3">
      <c r="B31" s="47" t="s">
        <v>61</v>
      </c>
    </row>
    <row r="32" spans="2:11" x14ac:dyDescent="0.3">
      <c r="B32" s="46" t="s">
        <v>62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3">
      <c r="B33" s="46" t="s">
        <v>63</v>
      </c>
      <c r="C33" s="46"/>
      <c r="D33" s="46"/>
      <c r="E33" s="46"/>
      <c r="F33" s="46"/>
      <c r="G33" s="46"/>
      <c r="H33" s="46"/>
      <c r="I33" s="46"/>
      <c r="J33" s="46"/>
      <c r="K33" s="46"/>
    </row>
  </sheetData>
  <mergeCells count="1">
    <mergeCell ref="B12:C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DF17-0621-467B-85C2-F550C722BE1E}">
  <dimension ref="A1:R124"/>
  <sheetViews>
    <sheetView zoomScale="94" zoomScaleNormal="177" workbookViewId="0">
      <selection activeCell="D30" sqref="D30"/>
    </sheetView>
  </sheetViews>
  <sheetFormatPr defaultRowHeight="14.4" x14ac:dyDescent="0.3"/>
  <cols>
    <col min="2" max="2" width="15.33203125" bestFit="1" customWidth="1"/>
    <col min="3" max="3" width="15.44140625" bestFit="1" customWidth="1"/>
    <col min="4" max="4" width="13.21875" customWidth="1"/>
    <col min="5" max="5" width="15.88671875" customWidth="1"/>
    <col min="10" max="10" width="11.88671875" customWidth="1"/>
    <col min="11" max="11" width="9.6640625" customWidth="1"/>
    <col min="12" max="12" width="13.5546875" customWidth="1"/>
    <col min="13" max="13" width="14.21875" style="16" customWidth="1"/>
    <col min="14" max="14" width="21.77734375" customWidth="1"/>
    <col min="15" max="15" width="22" customWidth="1"/>
    <col min="16" max="16" width="13.77734375" bestFit="1" customWidth="1"/>
  </cols>
  <sheetData>
    <row r="1" spans="1:18" x14ac:dyDescent="0.3">
      <c r="A1" s="39" t="s">
        <v>14</v>
      </c>
      <c r="B1" s="40"/>
      <c r="C1" s="40"/>
      <c r="D1" s="40"/>
      <c r="E1" s="40"/>
      <c r="F1" s="40"/>
      <c r="G1" s="40"/>
    </row>
    <row r="2" spans="1:18" x14ac:dyDescent="0.3">
      <c r="A2" s="40"/>
      <c r="B2" s="40"/>
      <c r="C2" s="40"/>
      <c r="D2" s="40"/>
      <c r="E2" s="40"/>
      <c r="F2" s="40"/>
      <c r="G2" s="40"/>
    </row>
    <row r="3" spans="1:18" x14ac:dyDescent="0.3">
      <c r="A3" s="8" t="s">
        <v>8</v>
      </c>
      <c r="B3" s="8"/>
      <c r="C3" s="8"/>
      <c r="D3" s="8"/>
      <c r="E3" s="8"/>
      <c r="F3" s="8"/>
    </row>
    <row r="4" spans="1:18" x14ac:dyDescent="0.3">
      <c r="I4" s="11" t="s">
        <v>20</v>
      </c>
      <c r="J4" s="11" t="s">
        <v>10</v>
      </c>
      <c r="K4" s="11" t="s">
        <v>21</v>
      </c>
      <c r="L4" s="11" t="s">
        <v>18</v>
      </c>
    </row>
    <row r="5" spans="1:18" x14ac:dyDescent="0.3">
      <c r="B5" s="7" t="s">
        <v>9</v>
      </c>
      <c r="C5" s="6">
        <v>8.2500000000000004E-2</v>
      </c>
      <c r="E5" s="1"/>
      <c r="I5">
        <v>1</v>
      </c>
      <c r="J5" s="15">
        <f>IFERROR(PPMT($C$18/12,I5,$C$19,-$C$17),)</f>
        <v>22121.040345749567</v>
      </c>
      <c r="K5" s="15">
        <f>IFERROR(IPMT($C$18/12,I5,$C$19,-$C$17),)</f>
        <v>29479.540625000001</v>
      </c>
      <c r="L5" s="15">
        <f>J5+K5</f>
        <v>51600.580970749565</v>
      </c>
      <c r="M5" s="22"/>
    </row>
    <row r="6" spans="1:18" x14ac:dyDescent="0.3">
      <c r="B6" s="7" t="s">
        <v>11</v>
      </c>
      <c r="C6" s="6">
        <v>8.5000000000000006E-2</v>
      </c>
      <c r="I6">
        <v>2</v>
      </c>
      <c r="J6" s="15">
        <f t="shared" ref="J6:J69" si="0">IFERROR(PPMT($C$18/12,I6,$C$19,-$C$17),)</f>
        <v>22277.731048198628</v>
      </c>
      <c r="K6" s="15">
        <f t="shared" ref="K6:K69" si="1">IFERROR(IPMT($C$18/12,I6,$C$19,-$C$17),)</f>
        <v>29322.84992255094</v>
      </c>
      <c r="L6" s="15">
        <f t="shared" ref="L6:L69" si="2">J6+K6</f>
        <v>51600.580970749565</v>
      </c>
      <c r="M6" s="22"/>
      <c r="N6" s="11" t="s">
        <v>22</v>
      </c>
      <c r="O6" s="23">
        <f>C20*C19</f>
        <v>6192069.7164899483</v>
      </c>
    </row>
    <row r="7" spans="1:18" x14ac:dyDescent="0.3">
      <c r="E7" s="1"/>
      <c r="I7">
        <v>3</v>
      </c>
      <c r="J7" s="15">
        <f t="shared" si="0"/>
        <v>22435.531643123366</v>
      </c>
      <c r="K7" s="15">
        <f t="shared" si="1"/>
        <v>29165.049327626206</v>
      </c>
      <c r="L7" s="15">
        <f t="shared" si="2"/>
        <v>51600.580970749572</v>
      </c>
      <c r="M7" s="22"/>
      <c r="N7" s="11" t="s">
        <v>23</v>
      </c>
      <c r="O7" s="15">
        <f>SUM(K5:K124)</f>
        <v>2030252.2164899481</v>
      </c>
    </row>
    <row r="8" spans="1:18" x14ac:dyDescent="0.3">
      <c r="B8" s="11" t="s">
        <v>5</v>
      </c>
      <c r="C8" s="11" t="s">
        <v>10</v>
      </c>
      <c r="D8" s="11" t="s">
        <v>7</v>
      </c>
      <c r="E8" s="11" t="s">
        <v>6</v>
      </c>
      <c r="I8">
        <v>4</v>
      </c>
      <c r="J8" s="15">
        <f t="shared" si="0"/>
        <v>22594.449992262158</v>
      </c>
      <c r="K8" s="15">
        <f t="shared" si="1"/>
        <v>29006.13097848741</v>
      </c>
      <c r="L8" s="15">
        <f t="shared" si="2"/>
        <v>51600.580970749565</v>
      </c>
      <c r="M8" s="22"/>
      <c r="O8" s="14"/>
    </row>
    <row r="9" spans="1:18" x14ac:dyDescent="0.3">
      <c r="B9" t="s">
        <v>0</v>
      </c>
      <c r="C9" s="3">
        <f>2*252500</f>
        <v>505000</v>
      </c>
      <c r="D9">
        <v>5</v>
      </c>
      <c r="E9" s="2">
        <f>C9+(C9*D9*$C$5)</f>
        <v>713312.5</v>
      </c>
      <c r="I9">
        <v>5</v>
      </c>
      <c r="J9" s="15">
        <f t="shared" si="0"/>
        <v>22754.494013040679</v>
      </c>
      <c r="K9" s="15">
        <f t="shared" si="1"/>
        <v>28846.086957708892</v>
      </c>
      <c r="L9" s="15">
        <f t="shared" si="2"/>
        <v>51600.580970749572</v>
      </c>
      <c r="M9" s="22"/>
      <c r="N9" s="42" t="s">
        <v>28</v>
      </c>
      <c r="O9" s="42"/>
    </row>
    <row r="10" spans="1:18" x14ac:dyDescent="0.3">
      <c r="B10" t="s">
        <v>1</v>
      </c>
      <c r="C10" s="3">
        <f>2*252500</f>
        <v>505000</v>
      </c>
      <c r="D10">
        <v>4</v>
      </c>
      <c r="E10" s="2">
        <f t="shared" ref="E10:E13" si="3">C10+(C10*D10*$C$5)</f>
        <v>671650</v>
      </c>
      <c r="I10">
        <v>6</v>
      </c>
      <c r="J10" s="15">
        <f t="shared" si="0"/>
        <v>22915.671678966384</v>
      </c>
      <c r="K10" s="15">
        <f t="shared" si="1"/>
        <v>28684.909291783184</v>
      </c>
      <c r="L10" s="15">
        <f t="shared" si="2"/>
        <v>51600.580970749565</v>
      </c>
      <c r="M10" s="22"/>
      <c r="N10" s="18" t="s">
        <v>24</v>
      </c>
    </row>
    <row r="11" spans="1:18" x14ac:dyDescent="0.3">
      <c r="B11" t="s">
        <v>2</v>
      </c>
      <c r="C11" s="3">
        <v>500000</v>
      </c>
      <c r="D11">
        <v>3</v>
      </c>
      <c r="E11" s="2">
        <f>C11+(C11*D11*$C$5)</f>
        <v>623750</v>
      </c>
      <c r="I11">
        <v>7</v>
      </c>
      <c r="J11" s="15">
        <f t="shared" si="0"/>
        <v>23077.991020025733</v>
      </c>
      <c r="K11" s="15">
        <f t="shared" si="1"/>
        <v>28522.589950723832</v>
      </c>
      <c r="L11" s="15">
        <f t="shared" si="2"/>
        <v>51600.580970749565</v>
      </c>
      <c r="M11" s="22"/>
    </row>
    <row r="12" spans="1:18" x14ac:dyDescent="0.3">
      <c r="B12" t="s">
        <v>3</v>
      </c>
      <c r="C12" s="3">
        <f>898000+60000</f>
        <v>958000</v>
      </c>
      <c r="D12">
        <v>2</v>
      </c>
      <c r="E12" s="2">
        <f t="shared" si="3"/>
        <v>1116070</v>
      </c>
      <c r="I12">
        <v>8</v>
      </c>
      <c r="J12" s="15">
        <f t="shared" si="0"/>
        <v>23241.460123084245</v>
      </c>
      <c r="K12" s="15">
        <f t="shared" si="1"/>
        <v>28359.120847665323</v>
      </c>
      <c r="L12" s="15">
        <f t="shared" si="2"/>
        <v>51600.580970749565</v>
      </c>
      <c r="M12" s="22"/>
      <c r="N12" s="11" t="s">
        <v>25</v>
      </c>
      <c r="O12" s="15">
        <f>SUMIF(I5:I124,"&lt;=96",K5:K124)</f>
        <v>1927022.8481740328</v>
      </c>
    </row>
    <row r="13" spans="1:18" x14ac:dyDescent="0.3">
      <c r="B13" t="s">
        <v>4</v>
      </c>
      <c r="C13" s="3">
        <f>898000+60000</f>
        <v>958000</v>
      </c>
      <c r="D13">
        <v>1</v>
      </c>
      <c r="E13" s="2">
        <f t="shared" si="3"/>
        <v>1037035</v>
      </c>
      <c r="I13">
        <v>9</v>
      </c>
      <c r="J13" s="15">
        <f t="shared" si="0"/>
        <v>23406.087132289427</v>
      </c>
      <c r="K13" s="15">
        <f t="shared" si="1"/>
        <v>28194.493838460141</v>
      </c>
      <c r="L13" s="15">
        <f t="shared" si="2"/>
        <v>51600.580970749565</v>
      </c>
      <c r="M13" s="22"/>
      <c r="N13" s="11" t="s">
        <v>26</v>
      </c>
      <c r="O13" s="5">
        <v>0.3</v>
      </c>
    </row>
    <row r="14" spans="1:18" x14ac:dyDescent="0.3">
      <c r="B14" s="4" t="s">
        <v>12</v>
      </c>
      <c r="C14" s="9">
        <f>SUM(C9:C13)</f>
        <v>3426000</v>
      </c>
      <c r="D14" s="12" t="s">
        <v>13</v>
      </c>
      <c r="E14" s="10">
        <f>SUM(E9:E13)</f>
        <v>4161817.5</v>
      </c>
      <c r="I14">
        <v>10</v>
      </c>
      <c r="J14" s="15">
        <f t="shared" si="0"/>
        <v>23571.880249476475</v>
      </c>
      <c r="K14" s="15">
        <f t="shared" si="1"/>
        <v>28028.700721273093</v>
      </c>
      <c r="L14" s="15">
        <f t="shared" si="2"/>
        <v>51600.580970749565</v>
      </c>
      <c r="M14" s="22"/>
      <c r="N14" s="11" t="s">
        <v>27</v>
      </c>
      <c r="O14" s="23">
        <f>O12*O13</f>
        <v>578106.85445220978</v>
      </c>
      <c r="Q14" s="6"/>
      <c r="R14" s="14"/>
    </row>
    <row r="15" spans="1:18" x14ac:dyDescent="0.3">
      <c r="I15">
        <v>11</v>
      </c>
      <c r="J15" s="15">
        <f t="shared" si="0"/>
        <v>23738.847734576935</v>
      </c>
      <c r="K15" s="15">
        <f t="shared" si="1"/>
        <v>27861.733236172629</v>
      </c>
      <c r="L15" s="15">
        <f t="shared" si="2"/>
        <v>51600.580970749565</v>
      </c>
      <c r="M15" s="22"/>
      <c r="N15" s="11" t="s">
        <v>29</v>
      </c>
      <c r="O15" s="23">
        <f>O6-O14</f>
        <v>5613962.8620377388</v>
      </c>
    </row>
    <row r="16" spans="1:18" x14ac:dyDescent="0.3">
      <c r="B16" s="41" t="s">
        <v>19</v>
      </c>
      <c r="C16" s="41"/>
      <c r="I16">
        <v>12</v>
      </c>
      <c r="J16" s="15">
        <f t="shared" si="0"/>
        <v>23906.997906030188</v>
      </c>
      <c r="K16" s="15">
        <f t="shared" si="1"/>
        <v>27693.583064719383</v>
      </c>
      <c r="L16" s="15">
        <f t="shared" si="2"/>
        <v>51600.580970749572</v>
      </c>
      <c r="M16" s="22"/>
    </row>
    <row r="17" spans="2:15" x14ac:dyDescent="0.3">
      <c r="B17" s="4" t="s">
        <v>15</v>
      </c>
      <c r="C17" s="3">
        <f>E14</f>
        <v>4161817.5</v>
      </c>
      <c r="I17">
        <v>13</v>
      </c>
      <c r="J17" s="15">
        <f t="shared" si="0"/>
        <v>24076.339141197899</v>
      </c>
      <c r="K17" s="15">
        <f t="shared" si="1"/>
        <v>27524.241829551673</v>
      </c>
      <c r="L17" s="15">
        <f t="shared" si="2"/>
        <v>51600.580970749572</v>
      </c>
      <c r="M17" s="22"/>
      <c r="N17" s="16"/>
      <c r="O17" s="16"/>
    </row>
    <row r="18" spans="2:15" x14ac:dyDescent="0.3">
      <c r="B18" s="4" t="s">
        <v>16</v>
      </c>
      <c r="C18" s="13">
        <f>C6</f>
        <v>8.5000000000000006E-2</v>
      </c>
      <c r="I18">
        <v>14</v>
      </c>
      <c r="J18" s="15">
        <f t="shared" si="0"/>
        <v>24246.879876781386</v>
      </c>
      <c r="K18" s="15">
        <f t="shared" si="1"/>
        <v>27353.701093968179</v>
      </c>
      <c r="L18" s="15">
        <f t="shared" si="2"/>
        <v>51600.580970749565</v>
      </c>
      <c r="M18" s="22"/>
      <c r="N18" s="16"/>
      <c r="O18" s="24"/>
    </row>
    <row r="19" spans="2:15" x14ac:dyDescent="0.3">
      <c r="B19" s="4" t="s">
        <v>17</v>
      </c>
      <c r="C19">
        <v>120</v>
      </c>
      <c r="I19">
        <v>15</v>
      </c>
      <c r="J19" s="15">
        <f t="shared" si="0"/>
        <v>24418.628609241921</v>
      </c>
      <c r="K19" s="15">
        <f t="shared" si="1"/>
        <v>27181.95236150765</v>
      </c>
      <c r="L19" s="15">
        <f t="shared" si="2"/>
        <v>51600.580970749572</v>
      </c>
      <c r="M19" s="22"/>
      <c r="N19" s="16"/>
      <c r="O19" s="22"/>
    </row>
    <row r="20" spans="2:15" x14ac:dyDescent="0.3">
      <c r="B20" s="4" t="s">
        <v>18</v>
      </c>
      <c r="C20" s="14">
        <f>PMT(C18/12,C19,-C17)</f>
        <v>51600.580970749572</v>
      </c>
      <c r="D20" s="14"/>
      <c r="I20">
        <v>16</v>
      </c>
      <c r="J20" s="15">
        <f t="shared" si="0"/>
        <v>24591.593895224054</v>
      </c>
      <c r="K20" s="15">
        <f t="shared" si="1"/>
        <v>27008.987075525514</v>
      </c>
      <c r="L20" s="15">
        <f t="shared" si="2"/>
        <v>51600.580970749565</v>
      </c>
      <c r="M20" s="22"/>
      <c r="N20" s="16"/>
      <c r="O20" s="16"/>
    </row>
    <row r="21" spans="2:15" x14ac:dyDescent="0.3">
      <c r="B21" s="16"/>
      <c r="C21" s="17"/>
      <c r="I21">
        <v>17</v>
      </c>
      <c r="J21" s="15">
        <f t="shared" si="0"/>
        <v>24765.784351981889</v>
      </c>
      <c r="K21" s="15">
        <f t="shared" si="1"/>
        <v>26834.796618767679</v>
      </c>
      <c r="L21" s="15">
        <f t="shared" si="2"/>
        <v>51600.580970749565</v>
      </c>
      <c r="M21" s="22"/>
    </row>
    <row r="22" spans="2:15" x14ac:dyDescent="0.3">
      <c r="C22" s="3"/>
      <c r="I22">
        <v>18</v>
      </c>
      <c r="J22" s="15">
        <f t="shared" si="0"/>
        <v>24941.208657808427</v>
      </c>
      <c r="K22" s="15">
        <f t="shared" si="1"/>
        <v>26659.372312941145</v>
      </c>
      <c r="L22" s="15">
        <f t="shared" si="2"/>
        <v>51600.580970749572</v>
      </c>
      <c r="M22" s="22"/>
    </row>
    <row r="23" spans="2:15" x14ac:dyDescent="0.3">
      <c r="C23" s="2"/>
      <c r="I23">
        <v>19</v>
      </c>
      <c r="J23" s="15">
        <f t="shared" si="0"/>
        <v>25117.8755524679</v>
      </c>
      <c r="K23" s="15">
        <f t="shared" si="1"/>
        <v>26482.705418281668</v>
      </c>
      <c r="L23" s="15">
        <f t="shared" si="2"/>
        <v>51600.580970749565</v>
      </c>
      <c r="M23" s="22"/>
    </row>
    <row r="24" spans="2:15" x14ac:dyDescent="0.3">
      <c r="C24" s="2"/>
      <c r="I24">
        <v>20</v>
      </c>
      <c r="J24" s="15">
        <f t="shared" si="0"/>
        <v>25295.793837631216</v>
      </c>
      <c r="K24" s="15">
        <f t="shared" si="1"/>
        <v>26304.787133118352</v>
      </c>
      <c r="L24" s="15">
        <f t="shared" si="2"/>
        <v>51600.580970749565</v>
      </c>
      <c r="M24" s="22"/>
    </row>
    <row r="25" spans="2:15" x14ac:dyDescent="0.3">
      <c r="C25" s="21"/>
      <c r="I25">
        <v>21</v>
      </c>
      <c r="J25" s="15">
        <f t="shared" si="0"/>
        <v>25474.972377314436</v>
      </c>
      <c r="K25" s="15">
        <f t="shared" si="1"/>
        <v>26125.608593435136</v>
      </c>
      <c r="L25" s="15">
        <f t="shared" si="2"/>
        <v>51600.580970749572</v>
      </c>
      <c r="M25" s="22"/>
    </row>
    <row r="26" spans="2:15" x14ac:dyDescent="0.3">
      <c r="C26" s="20"/>
      <c r="I26">
        <v>22</v>
      </c>
      <c r="J26" s="15">
        <f t="shared" si="0"/>
        <v>25655.420098320417</v>
      </c>
      <c r="K26" s="15">
        <f t="shared" si="1"/>
        <v>25945.160872429155</v>
      </c>
      <c r="L26" s="15">
        <f t="shared" si="2"/>
        <v>51600.580970749572</v>
      </c>
      <c r="M26" s="22"/>
    </row>
    <row r="27" spans="2:15" x14ac:dyDescent="0.3">
      <c r="I27">
        <v>23</v>
      </c>
      <c r="J27" s="15">
        <f t="shared" si="0"/>
        <v>25837.145990683519</v>
      </c>
      <c r="K27" s="15">
        <f t="shared" si="1"/>
        <v>25763.434980066049</v>
      </c>
      <c r="L27" s="15">
        <f t="shared" si="2"/>
        <v>51600.580970749565</v>
      </c>
      <c r="M27" s="22"/>
    </row>
    <row r="28" spans="2:15" x14ac:dyDescent="0.3">
      <c r="C28" s="2"/>
      <c r="I28">
        <v>24</v>
      </c>
      <c r="J28" s="15">
        <f t="shared" si="0"/>
        <v>26020.159108117525</v>
      </c>
      <c r="K28" s="15">
        <f t="shared" si="1"/>
        <v>25580.421862632043</v>
      </c>
      <c r="L28" s="15">
        <f t="shared" si="2"/>
        <v>51600.580970749565</v>
      </c>
      <c r="M28" s="22"/>
    </row>
    <row r="29" spans="2:15" x14ac:dyDescent="0.3">
      <c r="I29">
        <v>25</v>
      </c>
      <c r="J29" s="15">
        <f t="shared" si="0"/>
        <v>26204.468568466695</v>
      </c>
      <c r="K29" s="15">
        <f t="shared" si="1"/>
        <v>25396.112402282877</v>
      </c>
      <c r="L29" s="15">
        <f t="shared" si="2"/>
        <v>51600.580970749572</v>
      </c>
      <c r="M29" s="22"/>
    </row>
    <row r="30" spans="2:15" x14ac:dyDescent="0.3">
      <c r="I30">
        <v>26</v>
      </c>
      <c r="J30" s="15">
        <f t="shared" si="0"/>
        <v>26390.083554159995</v>
      </c>
      <c r="K30" s="15">
        <f t="shared" si="1"/>
        <v>25210.497416589569</v>
      </c>
      <c r="L30" s="15">
        <f t="shared" si="2"/>
        <v>51600.580970749565</v>
      </c>
      <c r="M30" s="22"/>
    </row>
    <row r="31" spans="2:15" x14ac:dyDescent="0.3">
      <c r="I31">
        <v>27</v>
      </c>
      <c r="J31" s="15">
        <f t="shared" si="0"/>
        <v>26577.013312668634</v>
      </c>
      <c r="K31" s="15">
        <f t="shared" si="1"/>
        <v>25023.567658080934</v>
      </c>
      <c r="L31" s="15">
        <f t="shared" si="2"/>
        <v>51600.580970749565</v>
      </c>
      <c r="M31" s="22"/>
    </row>
    <row r="32" spans="2:15" x14ac:dyDescent="0.3">
      <c r="I32">
        <v>28</v>
      </c>
      <c r="J32" s="15">
        <f t="shared" si="0"/>
        <v>26765.267156966704</v>
      </c>
      <c r="K32" s="15">
        <f t="shared" si="1"/>
        <v>24835.313813782865</v>
      </c>
      <c r="L32" s="15">
        <f t="shared" si="2"/>
        <v>51600.580970749565</v>
      </c>
      <c r="M32" s="22"/>
    </row>
    <row r="33" spans="9:13" x14ac:dyDescent="0.3">
      <c r="I33">
        <v>29</v>
      </c>
      <c r="J33" s="15">
        <f t="shared" si="0"/>
        <v>26954.854465995217</v>
      </c>
      <c r="K33" s="15">
        <f t="shared" si="1"/>
        <v>24645.726504754355</v>
      </c>
      <c r="L33" s="15">
        <f t="shared" si="2"/>
        <v>51600.580970749572</v>
      </c>
      <c r="M33" s="22"/>
    </row>
    <row r="34" spans="9:13" x14ac:dyDescent="0.3">
      <c r="I34">
        <v>30</v>
      </c>
      <c r="J34" s="15">
        <f t="shared" si="0"/>
        <v>27145.784685129351</v>
      </c>
      <c r="K34" s="15">
        <f t="shared" si="1"/>
        <v>24454.796285620218</v>
      </c>
      <c r="L34" s="15">
        <f t="shared" si="2"/>
        <v>51600.580970749565</v>
      </c>
      <c r="M34" s="22"/>
    </row>
    <row r="35" spans="9:13" x14ac:dyDescent="0.3">
      <c r="I35">
        <v>31</v>
      </c>
      <c r="J35" s="15">
        <f t="shared" si="0"/>
        <v>27338.067326649012</v>
      </c>
      <c r="K35" s="15">
        <f t="shared" si="1"/>
        <v>24262.51364410056</v>
      </c>
      <c r="L35" s="15">
        <f t="shared" si="2"/>
        <v>51600.580970749572</v>
      </c>
      <c r="M35" s="22"/>
    </row>
    <row r="36" spans="9:13" x14ac:dyDescent="0.3">
      <c r="I36">
        <v>32</v>
      </c>
      <c r="J36" s="15">
        <f t="shared" si="0"/>
        <v>27531.711970212778</v>
      </c>
      <c r="K36" s="15">
        <f t="shared" si="1"/>
        <v>24068.869000536786</v>
      </c>
      <c r="L36" s="15">
        <f t="shared" si="2"/>
        <v>51600.580970749565</v>
      </c>
      <c r="M36" s="22"/>
    </row>
    <row r="37" spans="9:13" x14ac:dyDescent="0.3">
      <c r="I37">
        <v>33</v>
      </c>
      <c r="J37" s="15">
        <f t="shared" si="0"/>
        <v>27726.728263335121</v>
      </c>
      <c r="K37" s="15">
        <f t="shared" si="1"/>
        <v>23873.852707414451</v>
      </c>
      <c r="L37" s="15">
        <f t="shared" si="2"/>
        <v>51600.580970749572</v>
      </c>
      <c r="M37" s="22"/>
    </row>
    <row r="38" spans="9:13" x14ac:dyDescent="0.3">
      <c r="I38">
        <v>34</v>
      </c>
      <c r="J38" s="15">
        <f t="shared" si="0"/>
        <v>27923.125921867075</v>
      </c>
      <c r="K38" s="15">
        <f t="shared" si="1"/>
        <v>23677.455048882497</v>
      </c>
      <c r="L38" s="15">
        <f t="shared" si="2"/>
        <v>51600.580970749572</v>
      </c>
      <c r="M38" s="22"/>
    </row>
    <row r="39" spans="9:13" x14ac:dyDescent="0.3">
      <c r="I39">
        <v>35</v>
      </c>
      <c r="J39" s="15">
        <f t="shared" si="0"/>
        <v>28120.914730480301</v>
      </c>
      <c r="K39" s="15">
        <f t="shared" si="1"/>
        <v>23479.666240269267</v>
      </c>
      <c r="L39" s="15">
        <f t="shared" si="2"/>
        <v>51600.580970749565</v>
      </c>
      <c r="M39" s="22"/>
    </row>
    <row r="40" spans="9:13" x14ac:dyDescent="0.3">
      <c r="I40">
        <v>36</v>
      </c>
      <c r="J40" s="15">
        <f t="shared" si="0"/>
        <v>28320.104543154535</v>
      </c>
      <c r="K40" s="15">
        <f t="shared" si="1"/>
        <v>23280.476427595029</v>
      </c>
      <c r="L40" s="15">
        <f t="shared" si="2"/>
        <v>51600.580970749565</v>
      </c>
      <c r="M40" s="22"/>
    </row>
    <row r="41" spans="9:13" x14ac:dyDescent="0.3">
      <c r="I41">
        <v>37</v>
      </c>
      <c r="J41" s="15">
        <f t="shared" si="0"/>
        <v>28520.705283668547</v>
      </c>
      <c r="K41" s="15">
        <f t="shared" si="1"/>
        <v>23079.875687081018</v>
      </c>
      <c r="L41" s="15">
        <f t="shared" si="2"/>
        <v>51600.580970749565</v>
      </c>
      <c r="M41" s="22"/>
    </row>
    <row r="42" spans="9:13" x14ac:dyDescent="0.3">
      <c r="I42">
        <v>38</v>
      </c>
      <c r="J42" s="15">
        <f t="shared" si="0"/>
        <v>28722.726946094535</v>
      </c>
      <c r="K42" s="15">
        <f t="shared" si="1"/>
        <v>22877.854024655033</v>
      </c>
      <c r="L42" s="15">
        <f t="shared" si="2"/>
        <v>51600.580970749565</v>
      </c>
      <c r="M42" s="22"/>
    </row>
    <row r="43" spans="9:13" x14ac:dyDescent="0.3">
      <c r="I43">
        <v>39</v>
      </c>
      <c r="J43" s="15">
        <f t="shared" si="0"/>
        <v>28926.179595296038</v>
      </c>
      <c r="K43" s="15">
        <f t="shared" si="1"/>
        <v>22674.401375453537</v>
      </c>
      <c r="L43" s="15">
        <f t="shared" si="2"/>
        <v>51600.580970749579</v>
      </c>
      <c r="M43" s="22"/>
    </row>
    <row r="44" spans="9:13" x14ac:dyDescent="0.3">
      <c r="I44">
        <v>40</v>
      </c>
      <c r="J44" s="15">
        <f t="shared" si="0"/>
        <v>29131.073367429381</v>
      </c>
      <c r="K44" s="15">
        <f t="shared" si="1"/>
        <v>22469.50760332018</v>
      </c>
      <c r="L44" s="15">
        <f t="shared" si="2"/>
        <v>51600.580970749565</v>
      </c>
      <c r="M44" s="22"/>
    </row>
    <row r="45" spans="9:13" x14ac:dyDescent="0.3">
      <c r="I45">
        <v>41</v>
      </c>
      <c r="J45" s="15">
        <f t="shared" si="0"/>
        <v>29337.418470448672</v>
      </c>
      <c r="K45" s="15">
        <f t="shared" si="1"/>
        <v>22263.162500300892</v>
      </c>
      <c r="L45" s="15">
        <f t="shared" si="2"/>
        <v>51600.580970749565</v>
      </c>
      <c r="M45" s="22"/>
    </row>
    <row r="46" spans="9:13" x14ac:dyDescent="0.3">
      <c r="I46">
        <v>42</v>
      </c>
      <c r="J46" s="15">
        <f t="shared" si="0"/>
        <v>29545.225184614355</v>
      </c>
      <c r="K46" s="15">
        <f t="shared" si="1"/>
        <v>22055.355786135213</v>
      </c>
      <c r="L46" s="15">
        <f t="shared" si="2"/>
        <v>51600.580970749565</v>
      </c>
      <c r="M46" s="22"/>
    </row>
    <row r="47" spans="9:13" x14ac:dyDescent="0.3">
      <c r="I47">
        <v>43</v>
      </c>
      <c r="J47" s="15">
        <f t="shared" si="0"/>
        <v>29754.503863005371</v>
      </c>
      <c r="K47" s="15">
        <f t="shared" si="1"/>
        <v>21846.077107744193</v>
      </c>
      <c r="L47" s="15">
        <f t="shared" si="2"/>
        <v>51600.580970749565</v>
      </c>
      <c r="M47" s="22"/>
    </row>
    <row r="48" spans="9:13" x14ac:dyDescent="0.3">
      <c r="I48">
        <v>44</v>
      </c>
      <c r="J48" s="15">
        <f t="shared" si="0"/>
        <v>29965.264932034992</v>
      </c>
      <c r="K48" s="15">
        <f t="shared" si="1"/>
        <v>21635.316038714576</v>
      </c>
      <c r="L48" s="15">
        <f t="shared" si="2"/>
        <v>51600.580970749565</v>
      </c>
      <c r="M48" s="22"/>
    </row>
    <row r="49" spans="9:13" x14ac:dyDescent="0.3">
      <c r="I49">
        <v>45</v>
      </c>
      <c r="J49" s="15">
        <f t="shared" si="0"/>
        <v>30177.518891970238</v>
      </c>
      <c r="K49" s="15">
        <f t="shared" si="1"/>
        <v>21423.062078779327</v>
      </c>
      <c r="L49" s="15">
        <f t="shared" si="2"/>
        <v>51600.580970749565</v>
      </c>
      <c r="M49" s="22"/>
    </row>
    <row r="50" spans="9:13" x14ac:dyDescent="0.3">
      <c r="I50">
        <v>46</v>
      </c>
      <c r="J50" s="15">
        <f t="shared" si="0"/>
        <v>30391.276317455027</v>
      </c>
      <c r="K50" s="15">
        <f t="shared" si="1"/>
        <v>21209.304653294537</v>
      </c>
      <c r="L50" s="15">
        <f t="shared" si="2"/>
        <v>51600.580970749565</v>
      </c>
      <c r="M50" s="22"/>
    </row>
    <row r="51" spans="9:13" x14ac:dyDescent="0.3">
      <c r="I51">
        <v>47</v>
      </c>
      <c r="J51" s="15">
        <f t="shared" si="0"/>
        <v>30606.547858037007</v>
      </c>
      <c r="K51" s="15">
        <f t="shared" si="1"/>
        <v>20994.033112712561</v>
      </c>
      <c r="L51" s="15">
        <f t="shared" si="2"/>
        <v>51600.580970749565</v>
      </c>
      <c r="M51" s="22"/>
    </row>
    <row r="52" spans="9:13" x14ac:dyDescent="0.3">
      <c r="I52">
        <v>48</v>
      </c>
      <c r="J52" s="15">
        <f t="shared" si="0"/>
        <v>30823.344238698104</v>
      </c>
      <c r="K52" s="15">
        <f t="shared" si="1"/>
        <v>20777.236732051471</v>
      </c>
      <c r="L52" s="15">
        <f t="shared" si="2"/>
        <v>51600.580970749579</v>
      </c>
      <c r="M52" s="22"/>
    </row>
    <row r="53" spans="9:13" x14ac:dyDescent="0.3">
      <c r="I53">
        <v>49</v>
      </c>
      <c r="J53" s="15">
        <f t="shared" si="0"/>
        <v>31041.676260388878</v>
      </c>
      <c r="K53" s="15">
        <f t="shared" si="1"/>
        <v>20558.904710360694</v>
      </c>
      <c r="L53" s="15">
        <f t="shared" si="2"/>
        <v>51600.580970749572</v>
      </c>
      <c r="M53" s="22"/>
    </row>
    <row r="54" spans="9:13" x14ac:dyDescent="0.3">
      <c r="I54">
        <v>50</v>
      </c>
      <c r="J54" s="15">
        <f t="shared" si="0"/>
        <v>31261.554800566635</v>
      </c>
      <c r="K54" s="15">
        <f t="shared" si="1"/>
        <v>20339.02617018294</v>
      </c>
      <c r="L54" s="15">
        <f t="shared" si="2"/>
        <v>51600.580970749579</v>
      </c>
      <c r="M54" s="22"/>
    </row>
    <row r="55" spans="9:13" x14ac:dyDescent="0.3">
      <c r="I55">
        <v>51</v>
      </c>
      <c r="J55" s="15">
        <f t="shared" si="0"/>
        <v>31482.990813737313</v>
      </c>
      <c r="K55" s="15">
        <f t="shared" si="1"/>
        <v>20117.590157012255</v>
      </c>
      <c r="L55" s="15">
        <f t="shared" si="2"/>
        <v>51600.580970749565</v>
      </c>
      <c r="M55" s="22"/>
    </row>
    <row r="56" spans="9:13" x14ac:dyDescent="0.3">
      <c r="I56">
        <v>52</v>
      </c>
      <c r="J56" s="15">
        <f t="shared" si="0"/>
        <v>31705.99533200129</v>
      </c>
      <c r="K56" s="15">
        <f t="shared" si="1"/>
        <v>19894.585638748289</v>
      </c>
      <c r="L56" s="15">
        <f t="shared" si="2"/>
        <v>51600.580970749579</v>
      </c>
      <c r="M56" s="22"/>
    </row>
    <row r="57" spans="9:13" x14ac:dyDescent="0.3">
      <c r="I57">
        <v>53</v>
      </c>
      <c r="J57" s="15">
        <f t="shared" si="0"/>
        <v>31930.579465602961</v>
      </c>
      <c r="K57" s="15">
        <f t="shared" si="1"/>
        <v>19670.001505146611</v>
      </c>
      <c r="L57" s="15">
        <f t="shared" si="2"/>
        <v>51600.580970749572</v>
      </c>
      <c r="M57" s="22"/>
    </row>
    <row r="58" spans="9:13" x14ac:dyDescent="0.3">
      <c r="I58">
        <v>54</v>
      </c>
      <c r="J58" s="15">
        <f t="shared" si="0"/>
        <v>32156.754403484319</v>
      </c>
      <c r="K58" s="15">
        <f t="shared" si="1"/>
        <v>19443.826567265256</v>
      </c>
      <c r="L58" s="15">
        <f t="shared" si="2"/>
        <v>51600.580970749579</v>
      </c>
      <c r="M58" s="22"/>
    </row>
    <row r="59" spans="9:13" x14ac:dyDescent="0.3">
      <c r="I59">
        <v>55</v>
      </c>
      <c r="J59" s="15">
        <f t="shared" si="0"/>
        <v>32384.531413842324</v>
      </c>
      <c r="K59" s="15">
        <f t="shared" si="1"/>
        <v>19216.049556907241</v>
      </c>
      <c r="L59" s="15">
        <f t="shared" si="2"/>
        <v>51600.580970749565</v>
      </c>
      <c r="M59" s="22"/>
    </row>
    <row r="60" spans="9:13" x14ac:dyDescent="0.3">
      <c r="I60">
        <v>56</v>
      </c>
      <c r="J60" s="15">
        <f t="shared" si="0"/>
        <v>32613.92184469038</v>
      </c>
      <c r="K60" s="15">
        <f t="shared" si="1"/>
        <v>18986.659126059192</v>
      </c>
      <c r="L60" s="15">
        <f t="shared" si="2"/>
        <v>51600.580970749572</v>
      </c>
      <c r="M60" s="22"/>
    </row>
    <row r="61" spans="9:13" x14ac:dyDescent="0.3">
      <c r="I61">
        <v>57</v>
      </c>
      <c r="J61" s="15">
        <f t="shared" si="0"/>
        <v>32844.937124423603</v>
      </c>
      <c r="K61" s="15">
        <f t="shared" si="1"/>
        <v>18755.643846325966</v>
      </c>
      <c r="L61" s="15">
        <f t="shared" si="2"/>
        <v>51600.580970749565</v>
      </c>
      <c r="M61" s="22"/>
    </row>
    <row r="62" spans="9:13" x14ac:dyDescent="0.3">
      <c r="I62">
        <v>58</v>
      </c>
      <c r="J62" s="15">
        <f t="shared" si="0"/>
        <v>33077.588762388266</v>
      </c>
      <c r="K62" s="15">
        <f t="shared" si="1"/>
        <v>18522.992208361298</v>
      </c>
      <c r="L62" s="15">
        <f t="shared" si="2"/>
        <v>51600.580970749565</v>
      </c>
      <c r="M62" s="22"/>
    </row>
    <row r="63" spans="9:13" x14ac:dyDescent="0.3">
      <c r="I63">
        <v>59</v>
      </c>
      <c r="J63" s="15">
        <f t="shared" si="0"/>
        <v>33311.888349455185</v>
      </c>
      <c r="K63" s="15">
        <f t="shared" si="1"/>
        <v>18288.692621294384</v>
      </c>
      <c r="L63" s="15">
        <f t="shared" si="2"/>
        <v>51600.580970749565</v>
      </c>
      <c r="M63" s="22"/>
    </row>
    <row r="64" spans="9:13" x14ac:dyDescent="0.3">
      <c r="I64">
        <v>60</v>
      </c>
      <c r="J64" s="15">
        <f t="shared" si="0"/>
        <v>33547.847558597161</v>
      </c>
      <c r="K64" s="15">
        <f t="shared" si="1"/>
        <v>18052.733412152411</v>
      </c>
      <c r="L64" s="15">
        <f t="shared" si="2"/>
        <v>51600.580970749572</v>
      </c>
      <c r="M64" s="22"/>
    </row>
    <row r="65" spans="9:13" x14ac:dyDescent="0.3">
      <c r="I65">
        <v>61</v>
      </c>
      <c r="J65" s="15">
        <f t="shared" si="0"/>
        <v>33785.478145470552</v>
      </c>
      <c r="K65" s="15">
        <f t="shared" si="1"/>
        <v>17815.102825279017</v>
      </c>
      <c r="L65" s="15">
        <f t="shared" si="2"/>
        <v>51600.580970749565</v>
      </c>
      <c r="M65" s="22"/>
    </row>
    <row r="66" spans="9:13" x14ac:dyDescent="0.3">
      <c r="I66">
        <v>62</v>
      </c>
      <c r="J66" s="15">
        <f t="shared" si="0"/>
        <v>34024.791949000974</v>
      </c>
      <c r="K66" s="15">
        <f t="shared" si="1"/>
        <v>17575.789021748598</v>
      </c>
      <c r="L66" s="15">
        <f t="shared" si="2"/>
        <v>51600.580970749572</v>
      </c>
      <c r="M66" s="22"/>
    </row>
    <row r="67" spans="9:13" x14ac:dyDescent="0.3">
      <c r="I67">
        <v>63</v>
      </c>
      <c r="J67" s="15">
        <f t="shared" si="0"/>
        <v>34265.800891973056</v>
      </c>
      <c r="K67" s="15">
        <f t="shared" si="1"/>
        <v>17334.780078776505</v>
      </c>
      <c r="L67" s="15">
        <f t="shared" si="2"/>
        <v>51600.580970749565</v>
      </c>
      <c r="M67" s="22"/>
    </row>
    <row r="68" spans="9:13" x14ac:dyDescent="0.3">
      <c r="I68">
        <v>64</v>
      </c>
      <c r="J68" s="15">
        <f t="shared" si="0"/>
        <v>34508.51698162454</v>
      </c>
      <c r="K68" s="15">
        <f t="shared" si="1"/>
        <v>17092.063989125028</v>
      </c>
      <c r="L68" s="15">
        <f t="shared" si="2"/>
        <v>51600.580970749565</v>
      </c>
      <c r="M68" s="22"/>
    </row>
    <row r="69" spans="9:13" x14ac:dyDescent="0.3">
      <c r="I69">
        <v>65</v>
      </c>
      <c r="J69" s="15">
        <f t="shared" si="0"/>
        <v>34752.952310244378</v>
      </c>
      <c r="K69" s="15">
        <f t="shared" si="1"/>
        <v>16847.62866050519</v>
      </c>
      <c r="L69" s="15">
        <f t="shared" si="2"/>
        <v>51600.580970749565</v>
      </c>
      <c r="M69" s="22"/>
    </row>
    <row r="70" spans="9:13" x14ac:dyDescent="0.3">
      <c r="I70">
        <v>66</v>
      </c>
      <c r="J70" s="15">
        <f t="shared" ref="J70:J124" si="4">IFERROR(PPMT($C$18/12,I70,$C$19,-$C$17),)</f>
        <v>34999.119055775278</v>
      </c>
      <c r="K70" s="15">
        <f t="shared" ref="K70:K124" si="5">IFERROR(IPMT($C$18/12,I70,$C$19,-$C$17),)</f>
        <v>16601.461914974294</v>
      </c>
      <c r="L70" s="15">
        <f t="shared" ref="L70:L124" si="6">J70+K70</f>
        <v>51600.580970749572</v>
      </c>
      <c r="M70" s="22"/>
    </row>
    <row r="71" spans="9:13" x14ac:dyDescent="0.3">
      <c r="I71">
        <v>67</v>
      </c>
      <c r="J71" s="15">
        <f t="shared" si="4"/>
        <v>35247.029482420352</v>
      </c>
      <c r="K71" s="15">
        <f t="shared" si="5"/>
        <v>16353.551488329216</v>
      </c>
      <c r="L71" s="15">
        <f t="shared" si="6"/>
        <v>51600.580970749565</v>
      </c>
      <c r="M71" s="22"/>
    </row>
    <row r="72" spans="9:13" x14ac:dyDescent="0.3">
      <c r="I72">
        <v>68</v>
      </c>
      <c r="J72" s="15">
        <f t="shared" si="4"/>
        <v>35496.695941254162</v>
      </c>
      <c r="K72" s="15">
        <f t="shared" si="5"/>
        <v>16103.885029495405</v>
      </c>
      <c r="L72" s="15">
        <f t="shared" si="6"/>
        <v>51600.580970749565</v>
      </c>
      <c r="M72" s="22"/>
    </row>
    <row r="73" spans="9:13" x14ac:dyDescent="0.3">
      <c r="I73">
        <v>69</v>
      </c>
      <c r="J73" s="15">
        <f t="shared" si="4"/>
        <v>35748.130870838046</v>
      </c>
      <c r="K73" s="15">
        <f t="shared" si="5"/>
        <v>15852.450099911523</v>
      </c>
      <c r="L73" s="15">
        <f t="shared" si="6"/>
        <v>51600.580970749565</v>
      </c>
      <c r="M73" s="22"/>
    </row>
    <row r="74" spans="9:13" x14ac:dyDescent="0.3">
      <c r="I74">
        <v>70</v>
      </c>
      <c r="J74" s="15">
        <f t="shared" si="4"/>
        <v>36001.346797839811</v>
      </c>
      <c r="K74" s="15">
        <f t="shared" si="5"/>
        <v>15599.234172909752</v>
      </c>
      <c r="L74" s="15">
        <f t="shared" si="6"/>
        <v>51600.580970749565</v>
      </c>
      <c r="M74" s="22"/>
    </row>
    <row r="75" spans="9:13" x14ac:dyDescent="0.3">
      <c r="I75">
        <v>71</v>
      </c>
      <c r="J75" s="15">
        <f t="shared" si="4"/>
        <v>36256.356337657846</v>
      </c>
      <c r="K75" s="15">
        <f t="shared" si="5"/>
        <v>15344.224633091722</v>
      </c>
      <c r="L75" s="15">
        <f t="shared" si="6"/>
        <v>51600.580970749565</v>
      </c>
      <c r="M75" s="22"/>
    </row>
    <row r="76" spans="9:13" x14ac:dyDescent="0.3">
      <c r="I76">
        <v>72</v>
      </c>
      <c r="J76" s="15">
        <f t="shared" si="4"/>
        <v>36513.172195049592</v>
      </c>
      <c r="K76" s="15">
        <f t="shared" si="5"/>
        <v>15087.408775699978</v>
      </c>
      <c r="L76" s="15">
        <f t="shared" si="6"/>
        <v>51600.580970749572</v>
      </c>
      <c r="M76" s="22"/>
    </row>
    <row r="77" spans="9:13" x14ac:dyDescent="0.3">
      <c r="I77">
        <v>73</v>
      </c>
      <c r="J77" s="15">
        <f t="shared" si="4"/>
        <v>36771.807164764519</v>
      </c>
      <c r="K77" s="15">
        <f t="shared" si="5"/>
        <v>14828.773805985044</v>
      </c>
      <c r="L77" s="15">
        <f t="shared" si="6"/>
        <v>51600.580970749565</v>
      </c>
      <c r="M77" s="22"/>
    </row>
    <row r="78" spans="9:13" x14ac:dyDescent="0.3">
      <c r="I78">
        <v>74</v>
      </c>
      <c r="J78" s="15">
        <f t="shared" si="4"/>
        <v>37032.274132181607</v>
      </c>
      <c r="K78" s="15">
        <f t="shared" si="5"/>
        <v>14568.30683856796</v>
      </c>
      <c r="L78" s="15">
        <f t="shared" si="6"/>
        <v>51600.580970749565</v>
      </c>
      <c r="M78" s="22"/>
    </row>
    <row r="79" spans="9:13" x14ac:dyDescent="0.3">
      <c r="I79">
        <v>75</v>
      </c>
      <c r="J79" s="15">
        <f t="shared" si="4"/>
        <v>37294.586073951228</v>
      </c>
      <c r="K79" s="15">
        <f t="shared" si="5"/>
        <v>14305.994896798344</v>
      </c>
      <c r="L79" s="15">
        <f t="shared" si="6"/>
        <v>51600.580970749572</v>
      </c>
      <c r="M79" s="22"/>
    </row>
    <row r="80" spans="9:13" x14ac:dyDescent="0.3">
      <c r="I80">
        <v>76</v>
      </c>
      <c r="J80" s="15">
        <f t="shared" si="4"/>
        <v>37558.756058641717</v>
      </c>
      <c r="K80" s="15">
        <f t="shared" si="5"/>
        <v>14041.824912107855</v>
      </c>
      <c r="L80" s="15">
        <f t="shared" si="6"/>
        <v>51600.580970749572</v>
      </c>
      <c r="M80" s="22"/>
    </row>
    <row r="81" spans="9:13" x14ac:dyDescent="0.3">
      <c r="I81">
        <v>77</v>
      </c>
      <c r="J81" s="15">
        <f t="shared" si="4"/>
        <v>37824.797247390423</v>
      </c>
      <c r="K81" s="15">
        <f t="shared" si="5"/>
        <v>13775.783723359142</v>
      </c>
      <c r="L81" s="15">
        <f t="shared" si="6"/>
        <v>51600.580970749565</v>
      </c>
      <c r="M81" s="22"/>
    </row>
    <row r="82" spans="9:13" x14ac:dyDescent="0.3">
      <c r="I82">
        <v>78</v>
      </c>
      <c r="J82" s="15">
        <f t="shared" si="4"/>
        <v>38092.72289455944</v>
      </c>
      <c r="K82" s="15">
        <f t="shared" si="5"/>
        <v>13507.858076190128</v>
      </c>
      <c r="L82" s="15">
        <f t="shared" si="6"/>
        <v>51600.580970749565</v>
      </c>
      <c r="M82" s="22"/>
    </row>
    <row r="83" spans="9:13" x14ac:dyDescent="0.3">
      <c r="I83">
        <v>79</v>
      </c>
      <c r="J83" s="15">
        <f t="shared" si="4"/>
        <v>38362.546348395903</v>
      </c>
      <c r="K83" s="15">
        <f t="shared" si="5"/>
        <v>13238.034622353662</v>
      </c>
      <c r="L83" s="15">
        <f t="shared" si="6"/>
        <v>51600.580970749565</v>
      </c>
      <c r="M83" s="22"/>
    </row>
    <row r="84" spans="9:13" x14ac:dyDescent="0.3">
      <c r="I84">
        <v>80</v>
      </c>
      <c r="J84" s="15">
        <f t="shared" si="4"/>
        <v>38634.281051697042</v>
      </c>
      <c r="K84" s="15">
        <f t="shared" si="5"/>
        <v>12966.299919052524</v>
      </c>
      <c r="L84" s="15">
        <f t="shared" si="6"/>
        <v>51600.580970749565</v>
      </c>
      <c r="M84" s="22"/>
    </row>
    <row r="85" spans="9:13" x14ac:dyDescent="0.3">
      <c r="I85">
        <v>81</v>
      </c>
      <c r="J85" s="15">
        <f t="shared" si="4"/>
        <v>38907.940542479897</v>
      </c>
      <c r="K85" s="15">
        <f t="shared" si="5"/>
        <v>12692.640428269673</v>
      </c>
      <c r="L85" s="15">
        <f t="shared" si="6"/>
        <v>51600.580970749572</v>
      </c>
      <c r="M85" s="22"/>
    </row>
    <row r="86" spans="9:13" x14ac:dyDescent="0.3">
      <c r="I86">
        <v>82</v>
      </c>
      <c r="J86" s="15">
        <f t="shared" si="4"/>
        <v>39183.538454655798</v>
      </c>
      <c r="K86" s="15">
        <f t="shared" si="5"/>
        <v>12417.042516093772</v>
      </c>
      <c r="L86" s="15">
        <f t="shared" si="6"/>
        <v>51600.580970749572</v>
      </c>
      <c r="M86" s="22"/>
    </row>
    <row r="87" spans="9:13" x14ac:dyDescent="0.3">
      <c r="I87">
        <v>83</v>
      </c>
      <c r="J87" s="15">
        <f t="shared" si="4"/>
        <v>39461.088518709606</v>
      </c>
      <c r="K87" s="15">
        <f t="shared" si="5"/>
        <v>12139.492452039964</v>
      </c>
      <c r="L87" s="15">
        <f t="shared" si="6"/>
        <v>51600.580970749572</v>
      </c>
      <c r="M87" s="22"/>
    </row>
    <row r="88" spans="9:13" x14ac:dyDescent="0.3">
      <c r="I88">
        <v>84</v>
      </c>
      <c r="J88" s="15">
        <f t="shared" si="4"/>
        <v>39740.6045623838</v>
      </c>
      <c r="K88" s="15">
        <f t="shared" si="5"/>
        <v>11859.976408365766</v>
      </c>
      <c r="L88" s="15">
        <f t="shared" si="6"/>
        <v>51600.580970749565</v>
      </c>
      <c r="M88" s="22"/>
    </row>
    <row r="89" spans="9:13" x14ac:dyDescent="0.3">
      <c r="I89">
        <v>85</v>
      </c>
      <c r="J89" s="15">
        <f t="shared" si="4"/>
        <v>40022.100511367353</v>
      </c>
      <c r="K89" s="15">
        <f t="shared" si="5"/>
        <v>11578.480459382215</v>
      </c>
      <c r="L89" s="15">
        <f t="shared" si="6"/>
        <v>51600.580970749565</v>
      </c>
      <c r="M89" s="22"/>
    </row>
    <row r="90" spans="9:13" x14ac:dyDescent="0.3">
      <c r="I90">
        <v>86</v>
      </c>
      <c r="J90" s="15">
        <f t="shared" si="4"/>
        <v>40305.590389989535</v>
      </c>
      <c r="K90" s="15">
        <f t="shared" si="5"/>
        <v>11294.99058076003</v>
      </c>
      <c r="L90" s="15">
        <f t="shared" si="6"/>
        <v>51600.580970749565</v>
      </c>
      <c r="M90" s="22"/>
    </row>
    <row r="91" spans="9:13" x14ac:dyDescent="0.3">
      <c r="I91">
        <v>87</v>
      </c>
      <c r="J91" s="15">
        <f t="shared" si="4"/>
        <v>40591.088321918629</v>
      </c>
      <c r="K91" s="15">
        <f t="shared" si="5"/>
        <v>11009.492648830939</v>
      </c>
      <c r="L91" s="15">
        <f t="shared" si="6"/>
        <v>51600.580970749565</v>
      </c>
      <c r="M91" s="22"/>
    </row>
    <row r="92" spans="9:13" x14ac:dyDescent="0.3">
      <c r="I92">
        <v>88</v>
      </c>
      <c r="J92" s="15">
        <f t="shared" si="4"/>
        <v>40878.608530865553</v>
      </c>
      <c r="K92" s="15">
        <f t="shared" si="5"/>
        <v>10721.972439884015</v>
      </c>
      <c r="L92" s="15">
        <f t="shared" si="6"/>
        <v>51600.580970749565</v>
      </c>
      <c r="M92" s="22"/>
    </row>
    <row r="93" spans="9:13" x14ac:dyDescent="0.3">
      <c r="I93">
        <v>89</v>
      </c>
      <c r="J93" s="15">
        <f t="shared" si="4"/>
        <v>41168.165341292522</v>
      </c>
      <c r="K93" s="15">
        <f t="shared" si="5"/>
        <v>10432.415629457051</v>
      </c>
      <c r="L93" s="15">
        <f t="shared" si="6"/>
        <v>51600.580970749572</v>
      </c>
      <c r="M93" s="22"/>
    </row>
    <row r="94" spans="9:13" x14ac:dyDescent="0.3">
      <c r="I94">
        <v>90</v>
      </c>
      <c r="J94" s="15">
        <f t="shared" si="4"/>
        <v>41459.773179126671</v>
      </c>
      <c r="K94" s="15">
        <f t="shared" si="5"/>
        <v>10140.807791622896</v>
      </c>
      <c r="L94" s="15">
        <f t="shared" si="6"/>
        <v>51600.580970749565</v>
      </c>
      <c r="M94" s="22"/>
    </row>
    <row r="95" spans="9:13" x14ac:dyDescent="0.3">
      <c r="I95">
        <v>91</v>
      </c>
      <c r="J95" s="15">
        <f t="shared" si="4"/>
        <v>41753.446572478824</v>
      </c>
      <c r="K95" s="15">
        <f t="shared" si="5"/>
        <v>9847.1343982707458</v>
      </c>
      <c r="L95" s="15">
        <f t="shared" si="6"/>
        <v>51600.580970749572</v>
      </c>
      <c r="M95" s="22"/>
    </row>
    <row r="96" spans="9:13" x14ac:dyDescent="0.3">
      <c r="I96">
        <v>92</v>
      </c>
      <c r="J96" s="15">
        <f t="shared" si="4"/>
        <v>42049.200152367215</v>
      </c>
      <c r="K96" s="15">
        <f t="shared" si="5"/>
        <v>9551.3808183823567</v>
      </c>
      <c r="L96" s="15">
        <f t="shared" si="6"/>
        <v>51600.580970749572</v>
      </c>
      <c r="M96" s="22"/>
    </row>
    <row r="97" spans="9:13" x14ac:dyDescent="0.3">
      <c r="I97">
        <v>93</v>
      </c>
      <c r="J97" s="15">
        <f t="shared" si="4"/>
        <v>42347.04865344648</v>
      </c>
      <c r="K97" s="15">
        <f t="shared" si="5"/>
        <v>9253.5323173030883</v>
      </c>
      <c r="L97" s="15">
        <f t="shared" si="6"/>
        <v>51600.580970749565</v>
      </c>
      <c r="M97" s="22"/>
    </row>
    <row r="98" spans="9:13" x14ac:dyDescent="0.3">
      <c r="I98">
        <v>94</v>
      </c>
      <c r="J98" s="15">
        <f t="shared" si="4"/>
        <v>42647.006914741731</v>
      </c>
      <c r="K98" s="15">
        <f t="shared" si="5"/>
        <v>8953.574056007843</v>
      </c>
      <c r="L98" s="15">
        <f t="shared" si="6"/>
        <v>51600.580970749572</v>
      </c>
      <c r="M98" s="22"/>
    </row>
    <row r="99" spans="9:13" x14ac:dyDescent="0.3">
      <c r="I99">
        <v>95</v>
      </c>
      <c r="J99" s="15">
        <f t="shared" si="4"/>
        <v>42949.089880387815</v>
      </c>
      <c r="K99" s="15">
        <f t="shared" si="5"/>
        <v>8651.4910903617565</v>
      </c>
      <c r="L99" s="15">
        <f t="shared" si="6"/>
        <v>51600.580970749572</v>
      </c>
      <c r="M99" s="22"/>
    </row>
    <row r="100" spans="9:13" x14ac:dyDescent="0.3">
      <c r="I100">
        <v>96</v>
      </c>
      <c r="J100" s="15">
        <f t="shared" si="4"/>
        <v>43253.312600373894</v>
      </c>
      <c r="K100" s="15">
        <f t="shared" si="5"/>
        <v>8347.2683703756738</v>
      </c>
      <c r="L100" s="15">
        <f t="shared" si="6"/>
        <v>51600.580970749565</v>
      </c>
      <c r="M100" s="22"/>
    </row>
    <row r="101" spans="9:13" x14ac:dyDescent="0.3">
      <c r="I101">
        <v>97</v>
      </c>
      <c r="J101" s="15">
        <f t="shared" si="4"/>
        <v>43559.690231293207</v>
      </c>
      <c r="K101" s="15">
        <f t="shared" si="5"/>
        <v>8040.8907394563621</v>
      </c>
      <c r="L101" s="15">
        <f t="shared" si="6"/>
        <v>51600.580970749572</v>
      </c>
      <c r="M101" s="22"/>
    </row>
    <row r="102" spans="9:13" x14ac:dyDescent="0.3">
      <c r="I102">
        <v>98</v>
      </c>
      <c r="J102" s="15">
        <f t="shared" si="4"/>
        <v>43868.238037098199</v>
      </c>
      <c r="K102" s="15">
        <f t="shared" si="5"/>
        <v>7732.3429336513664</v>
      </c>
      <c r="L102" s="15">
        <f t="shared" si="6"/>
        <v>51600.580970749565</v>
      </c>
      <c r="M102" s="22"/>
    </row>
    <row r="103" spans="9:13" x14ac:dyDescent="0.3">
      <c r="I103">
        <v>99</v>
      </c>
      <c r="J103" s="15">
        <f t="shared" si="4"/>
        <v>44178.971389860984</v>
      </c>
      <c r="K103" s="15">
        <f t="shared" si="5"/>
        <v>7421.6095808885875</v>
      </c>
      <c r="L103" s="15">
        <f t="shared" si="6"/>
        <v>51600.580970749572</v>
      </c>
      <c r="M103" s="22"/>
    </row>
    <row r="104" spans="9:13" x14ac:dyDescent="0.3">
      <c r="I104">
        <v>100</v>
      </c>
      <c r="J104" s="15">
        <f t="shared" si="4"/>
        <v>44491.905770539168</v>
      </c>
      <c r="K104" s="15">
        <f t="shared" si="5"/>
        <v>7108.675200210404</v>
      </c>
      <c r="L104" s="15">
        <f t="shared" si="6"/>
        <v>51600.580970749572</v>
      </c>
      <c r="M104" s="22"/>
    </row>
    <row r="105" spans="9:13" x14ac:dyDescent="0.3">
      <c r="I105">
        <v>101</v>
      </c>
      <c r="J105" s="15">
        <f t="shared" si="4"/>
        <v>44807.056769747149</v>
      </c>
      <c r="K105" s="15">
        <f t="shared" si="5"/>
        <v>6793.5242010024213</v>
      </c>
      <c r="L105" s="15">
        <f t="shared" si="6"/>
        <v>51600.580970749572</v>
      </c>
      <c r="M105" s="22"/>
    </row>
    <row r="106" spans="9:13" x14ac:dyDescent="0.3">
      <c r="I106">
        <v>102</v>
      </c>
      <c r="J106" s="15">
        <f t="shared" si="4"/>
        <v>45124.440088532858</v>
      </c>
      <c r="K106" s="15">
        <f t="shared" si="5"/>
        <v>6476.1408822167114</v>
      </c>
      <c r="L106" s="15">
        <f t="shared" si="6"/>
        <v>51600.580970749572</v>
      </c>
      <c r="M106" s="22"/>
    </row>
    <row r="107" spans="9:13" x14ac:dyDescent="0.3">
      <c r="I107">
        <v>103</v>
      </c>
      <c r="J107" s="15">
        <f t="shared" si="4"/>
        <v>45444.071539159966</v>
      </c>
      <c r="K107" s="15">
        <f t="shared" si="5"/>
        <v>6156.509431589604</v>
      </c>
      <c r="L107" s="15">
        <f t="shared" si="6"/>
        <v>51600.580970749572</v>
      </c>
      <c r="M107" s="22"/>
    </row>
    <row r="108" spans="9:13" x14ac:dyDescent="0.3">
      <c r="I108">
        <v>104</v>
      </c>
      <c r="J108" s="15">
        <f t="shared" si="4"/>
        <v>45765.967045895683</v>
      </c>
      <c r="K108" s="15">
        <f t="shared" si="5"/>
        <v>5834.6139248538875</v>
      </c>
      <c r="L108" s="15">
        <f t="shared" si="6"/>
        <v>51600.580970749572</v>
      </c>
      <c r="M108" s="22"/>
    </row>
    <row r="109" spans="9:13" x14ac:dyDescent="0.3">
      <c r="I109">
        <v>105</v>
      </c>
      <c r="J109" s="15">
        <f t="shared" si="4"/>
        <v>46090.142645804117</v>
      </c>
      <c r="K109" s="15">
        <f t="shared" si="5"/>
        <v>5510.4383249454595</v>
      </c>
      <c r="L109" s="15">
        <f t="shared" si="6"/>
        <v>51600.580970749579</v>
      </c>
      <c r="M109" s="22"/>
    </row>
    <row r="110" spans="9:13" x14ac:dyDescent="0.3">
      <c r="I110">
        <v>106</v>
      </c>
      <c r="J110" s="15">
        <f t="shared" si="4"/>
        <v>46416.614489545231</v>
      </c>
      <c r="K110" s="15">
        <f t="shared" si="5"/>
        <v>5183.9664812043466</v>
      </c>
      <c r="L110" s="15">
        <f t="shared" si="6"/>
        <v>51600.580970749579</v>
      </c>
      <c r="M110" s="22"/>
    </row>
    <row r="111" spans="9:13" x14ac:dyDescent="0.3">
      <c r="I111">
        <v>107</v>
      </c>
      <c r="J111" s="15">
        <f t="shared" si="4"/>
        <v>46745.3988421795</v>
      </c>
      <c r="K111" s="15">
        <f t="shared" si="5"/>
        <v>4855.182128570068</v>
      </c>
      <c r="L111" s="15">
        <f t="shared" si="6"/>
        <v>51600.580970749565</v>
      </c>
      <c r="M111" s="22"/>
    </row>
    <row r="112" spans="9:13" x14ac:dyDescent="0.3">
      <c r="I112">
        <v>108</v>
      </c>
      <c r="J112" s="15">
        <f t="shared" si="4"/>
        <v>47076.512083978276</v>
      </c>
      <c r="K112" s="15">
        <f t="shared" si="5"/>
        <v>4524.068886771297</v>
      </c>
      <c r="L112" s="15">
        <f t="shared" si="6"/>
        <v>51600.580970749572</v>
      </c>
      <c r="M112" s="22"/>
    </row>
    <row r="113" spans="9:13" x14ac:dyDescent="0.3">
      <c r="I113">
        <v>109</v>
      </c>
      <c r="J113" s="15">
        <f t="shared" si="4"/>
        <v>47409.970711239788</v>
      </c>
      <c r="K113" s="15">
        <f t="shared" si="5"/>
        <v>4190.6102595097846</v>
      </c>
      <c r="L113" s="15">
        <f t="shared" si="6"/>
        <v>51600.580970749572</v>
      </c>
      <c r="M113" s="22"/>
    </row>
    <row r="114" spans="9:13" x14ac:dyDescent="0.3">
      <c r="I114">
        <v>110</v>
      </c>
      <c r="J114" s="15">
        <f t="shared" si="4"/>
        <v>47745.79133711107</v>
      </c>
      <c r="K114" s="15">
        <f t="shared" si="5"/>
        <v>3854.789633638502</v>
      </c>
      <c r="L114" s="15">
        <f t="shared" si="6"/>
        <v>51600.580970749572</v>
      </c>
      <c r="M114" s="22"/>
    </row>
    <row r="115" spans="9:13" x14ac:dyDescent="0.3">
      <c r="I115">
        <v>111</v>
      </c>
      <c r="J115" s="15">
        <f t="shared" si="4"/>
        <v>48083.990692415602</v>
      </c>
      <c r="K115" s="15">
        <f t="shared" si="5"/>
        <v>3516.5902783339652</v>
      </c>
      <c r="L115" s="15">
        <f t="shared" si="6"/>
        <v>51600.580970749565</v>
      </c>
      <c r="M115" s="22"/>
    </row>
    <row r="116" spans="9:13" x14ac:dyDescent="0.3">
      <c r="I116">
        <v>112</v>
      </c>
      <c r="J116" s="15">
        <f t="shared" si="4"/>
        <v>48424.585626486878</v>
      </c>
      <c r="K116" s="15">
        <f t="shared" si="5"/>
        <v>3175.9953442626884</v>
      </c>
      <c r="L116" s="15">
        <f t="shared" si="6"/>
        <v>51600.580970749565</v>
      </c>
      <c r="M116" s="22"/>
    </row>
    <row r="117" spans="9:13" x14ac:dyDescent="0.3">
      <c r="I117">
        <v>113</v>
      </c>
      <c r="J117" s="15">
        <f t="shared" si="4"/>
        <v>48767.59310800783</v>
      </c>
      <c r="K117" s="15">
        <f t="shared" si="5"/>
        <v>2832.9878627417393</v>
      </c>
      <c r="L117" s="15">
        <f t="shared" si="6"/>
        <v>51600.580970749572</v>
      </c>
      <c r="M117" s="22"/>
    </row>
    <row r="118" spans="9:13" x14ac:dyDescent="0.3">
      <c r="I118">
        <v>114</v>
      </c>
      <c r="J118" s="15">
        <f t="shared" si="4"/>
        <v>49113.030225856215</v>
      </c>
      <c r="K118" s="15">
        <f t="shared" si="5"/>
        <v>2487.5507448933508</v>
      </c>
      <c r="L118" s="15">
        <f t="shared" si="6"/>
        <v>51600.580970749565</v>
      </c>
      <c r="M118" s="22"/>
    </row>
    <row r="119" spans="9:13" x14ac:dyDescent="0.3">
      <c r="I119">
        <v>115</v>
      </c>
      <c r="J119" s="15">
        <f t="shared" si="4"/>
        <v>49460.914189956027</v>
      </c>
      <c r="K119" s="15">
        <f t="shared" si="5"/>
        <v>2139.666780793536</v>
      </c>
      <c r="L119" s="15">
        <f t="shared" si="6"/>
        <v>51600.580970749565</v>
      </c>
      <c r="M119" s="22"/>
    </row>
    <row r="120" spans="9:13" x14ac:dyDescent="0.3">
      <c r="I120">
        <v>116</v>
      </c>
      <c r="J120" s="15">
        <f t="shared" si="4"/>
        <v>49811.262332134887</v>
      </c>
      <c r="K120" s="15">
        <f t="shared" si="5"/>
        <v>1789.318638614681</v>
      </c>
      <c r="L120" s="15">
        <f t="shared" si="6"/>
        <v>51600.580970749572</v>
      </c>
      <c r="M120" s="22"/>
    </row>
    <row r="121" spans="9:13" x14ac:dyDescent="0.3">
      <c r="I121">
        <v>117</v>
      </c>
      <c r="J121" s="15">
        <f t="shared" si="4"/>
        <v>50164.092106987511</v>
      </c>
      <c r="K121" s="15">
        <f t="shared" si="5"/>
        <v>1436.4888637620586</v>
      </c>
      <c r="L121" s="15">
        <f t="shared" si="6"/>
        <v>51600.580970749572</v>
      </c>
      <c r="M121" s="22"/>
    </row>
    <row r="122" spans="9:13" x14ac:dyDescent="0.3">
      <c r="I122">
        <v>118</v>
      </c>
      <c r="J122" s="15">
        <f t="shared" si="4"/>
        <v>50519.421092745339</v>
      </c>
      <c r="K122" s="15">
        <f t="shared" si="5"/>
        <v>1081.1598780042304</v>
      </c>
      <c r="L122" s="15">
        <f t="shared" si="6"/>
        <v>51600.580970749572</v>
      </c>
      <c r="M122" s="22"/>
    </row>
    <row r="123" spans="9:13" x14ac:dyDescent="0.3">
      <c r="I123">
        <v>119</v>
      </c>
      <c r="J123" s="15">
        <f t="shared" si="4"/>
        <v>50877.26699215229</v>
      </c>
      <c r="K123" s="15">
        <f t="shared" si="5"/>
        <v>723.3139785972844</v>
      </c>
      <c r="L123" s="15">
        <f t="shared" si="6"/>
        <v>51600.580970749572</v>
      </c>
      <c r="M123" s="22"/>
    </row>
    <row r="124" spans="9:13" x14ac:dyDescent="0.3">
      <c r="I124">
        <v>120</v>
      </c>
      <c r="J124" s="15">
        <f t="shared" si="4"/>
        <v>51237.6476333467</v>
      </c>
      <c r="K124" s="15">
        <f t="shared" si="5"/>
        <v>362.93333740287238</v>
      </c>
      <c r="L124" s="15">
        <f t="shared" si="6"/>
        <v>51600.580970749572</v>
      </c>
      <c r="M124" s="22"/>
    </row>
  </sheetData>
  <mergeCells count="3">
    <mergeCell ref="A1:G2"/>
    <mergeCell ref="B16:C16"/>
    <mergeCell ref="N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B520-868D-4541-A995-53275A722146}">
  <dimension ref="A1:AK124"/>
  <sheetViews>
    <sheetView zoomScale="84" workbookViewId="0">
      <selection activeCell="I22" sqref="I22"/>
    </sheetView>
  </sheetViews>
  <sheetFormatPr defaultRowHeight="14.4" x14ac:dyDescent="0.3"/>
  <cols>
    <col min="2" max="2" width="15.33203125" bestFit="1" customWidth="1"/>
    <col min="3" max="3" width="15.44140625" bestFit="1" customWidth="1"/>
    <col min="4" max="4" width="13.21875" customWidth="1"/>
    <col min="5" max="5" width="15.88671875" customWidth="1"/>
    <col min="10" max="10" width="11.88671875" customWidth="1"/>
    <col min="11" max="11" width="9.6640625" customWidth="1"/>
    <col min="12" max="12" width="14.5546875" customWidth="1"/>
    <col min="13" max="13" width="14.21875" customWidth="1"/>
    <col min="14" max="14" width="13.77734375" bestFit="1" customWidth="1"/>
    <col min="15" max="15" width="25.5546875" customWidth="1"/>
    <col min="16" max="16" width="13.77734375" bestFit="1" customWidth="1"/>
    <col min="17" max="17" width="19.6640625" customWidth="1"/>
    <col min="37" max="37" width="13.109375" bestFit="1" customWidth="1"/>
  </cols>
  <sheetData>
    <row r="1" spans="1:37" x14ac:dyDescent="0.3">
      <c r="A1" s="39" t="s">
        <v>14</v>
      </c>
      <c r="B1" s="40"/>
      <c r="C1" s="40"/>
      <c r="D1" s="40"/>
      <c r="E1" s="40"/>
      <c r="F1" s="40"/>
      <c r="G1" s="40"/>
    </row>
    <row r="2" spans="1:37" x14ac:dyDescent="0.3">
      <c r="A2" s="40"/>
      <c r="B2" s="40"/>
      <c r="C2" s="40"/>
      <c r="D2" s="40"/>
      <c r="E2" s="40"/>
      <c r="F2" s="40"/>
      <c r="G2" s="40"/>
    </row>
    <row r="3" spans="1:37" x14ac:dyDescent="0.3">
      <c r="A3" s="8" t="s">
        <v>8</v>
      </c>
      <c r="B3" s="8"/>
      <c r="C3" s="8"/>
      <c r="D3" s="8"/>
      <c r="E3" s="8"/>
      <c r="F3" s="8"/>
    </row>
    <row r="4" spans="1:37" x14ac:dyDescent="0.3">
      <c r="I4" s="11" t="s">
        <v>20</v>
      </c>
      <c r="J4" s="11" t="s">
        <v>10</v>
      </c>
      <c r="K4" s="11" t="s">
        <v>21</v>
      </c>
      <c r="L4" s="11" t="s">
        <v>33</v>
      </c>
      <c r="M4" s="11" t="s">
        <v>30</v>
      </c>
      <c r="AJ4" s="11" t="s">
        <v>27</v>
      </c>
      <c r="AK4" s="14">
        <f>P12*P13</f>
        <v>578106.85445220978</v>
      </c>
    </row>
    <row r="5" spans="1:37" x14ac:dyDescent="0.3">
      <c r="B5" s="7" t="s">
        <v>9</v>
      </c>
      <c r="C5" s="6">
        <v>8.2500000000000004E-2</v>
      </c>
      <c r="E5" s="1"/>
      <c r="I5">
        <v>1</v>
      </c>
      <c r="J5" s="15">
        <f>IFERROR(PPMT($C$18/12,I5,$C$19,-$C$17),)</f>
        <v>22121.040345749567</v>
      </c>
      <c r="K5" s="15">
        <f>IFERROR(IPMT($C$18/12,I5,$C$19,-$C$17),)</f>
        <v>29479.540625000001</v>
      </c>
      <c r="L5" s="15">
        <f>J5+K5*IF(I5&lt;97,(1-$P$13),1)</f>
        <v>42756.718783249569</v>
      </c>
      <c r="M5" s="14">
        <f>L5/(1+$P$18)^(I5/12)</f>
        <v>42583.229435422159</v>
      </c>
      <c r="N5" s="15"/>
      <c r="AJ5" s="11" t="s">
        <v>29</v>
      </c>
      <c r="AK5" s="14">
        <f>P6-AK4</f>
        <v>5613962.8620377388</v>
      </c>
    </row>
    <row r="6" spans="1:37" x14ac:dyDescent="0.3">
      <c r="B6" s="7" t="s">
        <v>11</v>
      </c>
      <c r="C6" s="6">
        <v>8.5000000000000006E-2</v>
      </c>
      <c r="I6">
        <v>2</v>
      </c>
      <c r="J6" s="15">
        <f t="shared" ref="J6:J69" si="0">IFERROR(PPMT($C$18/12,I6,$C$19,-$C$17),)</f>
        <v>22277.731048198628</v>
      </c>
      <c r="K6" s="15">
        <f t="shared" ref="K6:K69" si="1">IFERROR(IPMT($C$18/12,I6,$C$19,-$C$17),)</f>
        <v>29322.84992255094</v>
      </c>
      <c r="L6" s="15">
        <f t="shared" ref="L6:L69" si="2">J6+K6*IF(I6&lt;97,(1-$P$13),1)</f>
        <v>42803.725993984284</v>
      </c>
      <c r="M6" s="14">
        <f t="shared" ref="M6:M69" si="3">L6/(1+$P$18)^(I6/12)</f>
        <v>42457.070549135889</v>
      </c>
      <c r="N6" s="15"/>
      <c r="O6" s="11" t="s">
        <v>22</v>
      </c>
      <c r="P6" s="44">
        <f>C20*C19</f>
        <v>6192069.7164899483</v>
      </c>
    </row>
    <row r="7" spans="1:37" x14ac:dyDescent="0.3">
      <c r="E7" s="1"/>
      <c r="I7">
        <v>3</v>
      </c>
      <c r="J7" s="15">
        <f t="shared" si="0"/>
        <v>22435.531643123366</v>
      </c>
      <c r="K7" s="15">
        <f t="shared" si="1"/>
        <v>29165.049327626206</v>
      </c>
      <c r="L7" s="15">
        <f t="shared" si="2"/>
        <v>42851.066172461709</v>
      </c>
      <c r="M7" s="14">
        <f t="shared" si="3"/>
        <v>42331.563303849151</v>
      </c>
      <c r="N7" s="15"/>
      <c r="O7" s="11" t="s">
        <v>23</v>
      </c>
      <c r="P7" s="15">
        <f>SUM(K5:K124)</f>
        <v>2030252.2164899481</v>
      </c>
    </row>
    <row r="8" spans="1:37" x14ac:dyDescent="0.3">
      <c r="B8" s="11" t="s">
        <v>5</v>
      </c>
      <c r="C8" s="11" t="s">
        <v>10</v>
      </c>
      <c r="D8" s="11" t="s">
        <v>7</v>
      </c>
      <c r="E8" s="11" t="s">
        <v>6</v>
      </c>
      <c r="I8">
        <v>4</v>
      </c>
      <c r="J8" s="15">
        <f t="shared" si="0"/>
        <v>22594.449992262158</v>
      </c>
      <c r="K8" s="15">
        <f t="shared" si="1"/>
        <v>29006.13097848741</v>
      </c>
      <c r="L8" s="15">
        <f t="shared" si="2"/>
        <v>42898.741677203347</v>
      </c>
      <c r="M8" s="14">
        <f t="shared" si="3"/>
        <v>42206.705474267823</v>
      </c>
      <c r="N8" s="15"/>
      <c r="P8" s="14"/>
    </row>
    <row r="9" spans="1:37" x14ac:dyDescent="0.3">
      <c r="B9" t="s">
        <v>0</v>
      </c>
      <c r="C9" s="3">
        <f>2*252500</f>
        <v>505000</v>
      </c>
      <c r="D9">
        <v>5</v>
      </c>
      <c r="E9" s="2">
        <f>C9+(C9*D9*$C$5)</f>
        <v>713312.5</v>
      </c>
      <c r="I9">
        <v>5</v>
      </c>
      <c r="J9" s="15">
        <f t="shared" si="0"/>
        <v>22754.494013040679</v>
      </c>
      <c r="K9" s="15">
        <f t="shared" si="1"/>
        <v>28846.086957708892</v>
      </c>
      <c r="L9" s="15">
        <f t="shared" si="2"/>
        <v>42946.754883436908</v>
      </c>
      <c r="M9" s="14">
        <f t="shared" si="3"/>
        <v>42082.494845382236</v>
      </c>
      <c r="N9" s="15"/>
      <c r="O9" s="19" t="s">
        <v>28</v>
      </c>
      <c r="P9" s="19"/>
    </row>
    <row r="10" spans="1:37" x14ac:dyDescent="0.3">
      <c r="B10" t="s">
        <v>1</v>
      </c>
      <c r="C10" s="3">
        <f>2*252500</f>
        <v>505000</v>
      </c>
      <c r="D10">
        <v>4</v>
      </c>
      <c r="E10" s="2">
        <f t="shared" ref="E10:E13" si="4">C10+(C10*D10*$C$5)</f>
        <v>671650</v>
      </c>
      <c r="I10">
        <v>6</v>
      </c>
      <c r="J10" s="15">
        <f t="shared" si="0"/>
        <v>22915.671678966384</v>
      </c>
      <c r="K10" s="15">
        <f t="shared" si="1"/>
        <v>28684.909291783184</v>
      </c>
      <c r="L10" s="15">
        <f t="shared" si="2"/>
        <v>42995.108183214616</v>
      </c>
      <c r="M10" s="14">
        <f t="shared" si="3"/>
        <v>41958.929212429219</v>
      </c>
      <c r="N10" s="15"/>
      <c r="O10" s="18" t="s">
        <v>24</v>
      </c>
    </row>
    <row r="11" spans="1:37" x14ac:dyDescent="0.3">
      <c r="B11" t="s">
        <v>2</v>
      </c>
      <c r="C11" s="3">
        <v>500000</v>
      </c>
      <c r="D11">
        <v>3</v>
      </c>
      <c r="E11" s="2">
        <f t="shared" si="4"/>
        <v>623750</v>
      </c>
      <c r="I11">
        <v>7</v>
      </c>
      <c r="J11" s="15">
        <f t="shared" si="0"/>
        <v>23077.991020025733</v>
      </c>
      <c r="K11" s="15">
        <f t="shared" si="1"/>
        <v>28522.589950723832</v>
      </c>
      <c r="L11" s="15">
        <f t="shared" si="2"/>
        <v>43043.803985532417</v>
      </c>
      <c r="M11" s="14">
        <f t="shared" si="3"/>
        <v>41836.006380854342</v>
      </c>
      <c r="N11" s="15"/>
      <c r="O11" s="16"/>
    </row>
    <row r="12" spans="1:37" x14ac:dyDescent="0.3">
      <c r="B12" t="s">
        <v>3</v>
      </c>
      <c r="C12" s="3">
        <f>898000+60000</f>
        <v>958000</v>
      </c>
      <c r="D12">
        <v>2</v>
      </c>
      <c r="E12" s="2">
        <f t="shared" si="4"/>
        <v>1116070</v>
      </c>
      <c r="I12">
        <v>8</v>
      </c>
      <c r="J12" s="15">
        <f t="shared" si="0"/>
        <v>23241.460123084245</v>
      </c>
      <c r="K12" s="15">
        <f t="shared" si="1"/>
        <v>28359.120847665323</v>
      </c>
      <c r="L12" s="15">
        <f t="shared" si="2"/>
        <v>43092.844716449967</v>
      </c>
      <c r="M12" s="14">
        <f t="shared" si="3"/>
        <v>41713.724166274238</v>
      </c>
      <c r="N12" s="15"/>
      <c r="O12" s="11" t="s">
        <v>25</v>
      </c>
      <c r="P12" s="15">
        <f>SUM(K5:K100)</f>
        <v>1927022.8481740328</v>
      </c>
    </row>
    <row r="13" spans="1:37" x14ac:dyDescent="0.3">
      <c r="B13" t="s">
        <v>4</v>
      </c>
      <c r="C13" s="3">
        <f>898000+60000</f>
        <v>958000</v>
      </c>
      <c r="D13">
        <v>1</v>
      </c>
      <c r="E13" s="2">
        <f t="shared" si="4"/>
        <v>1037035</v>
      </c>
      <c r="I13">
        <v>9</v>
      </c>
      <c r="J13" s="15">
        <f t="shared" si="0"/>
        <v>23406.087132289427</v>
      </c>
      <c r="K13" s="15">
        <f t="shared" si="1"/>
        <v>28194.493838460141</v>
      </c>
      <c r="L13" s="15">
        <f t="shared" si="2"/>
        <v>43142.232819211524</v>
      </c>
      <c r="M13" s="14">
        <f t="shared" si="3"/>
        <v>41592.080394439123</v>
      </c>
      <c r="N13" s="15"/>
      <c r="O13" s="11" t="s">
        <v>26</v>
      </c>
      <c r="P13" s="5">
        <v>0.3</v>
      </c>
    </row>
    <row r="14" spans="1:37" x14ac:dyDescent="0.3">
      <c r="B14" s="4" t="s">
        <v>12</v>
      </c>
      <c r="C14" s="9">
        <f>SUM(C9:C13)</f>
        <v>3426000</v>
      </c>
      <c r="D14" s="12" t="s">
        <v>13</v>
      </c>
      <c r="E14" s="10">
        <f>SUM(E9:E13)</f>
        <v>4161817.5</v>
      </c>
      <c r="I14">
        <v>10</v>
      </c>
      <c r="J14" s="15">
        <f t="shared" si="0"/>
        <v>23571.880249476475</v>
      </c>
      <c r="K14" s="15">
        <f t="shared" si="1"/>
        <v>28028.700721273093</v>
      </c>
      <c r="L14" s="15">
        <f t="shared" si="2"/>
        <v>43191.970754367634</v>
      </c>
      <c r="M14" s="14">
        <f t="shared" si="3"/>
        <v>41471.072901195483</v>
      </c>
      <c r="N14" s="15"/>
      <c r="O14" s="11" t="s">
        <v>39</v>
      </c>
      <c r="P14" s="43">
        <f>SUM(L5:L124)</f>
        <v>5613962.8620377304</v>
      </c>
      <c r="Q14" s="14"/>
      <c r="R14" s="14"/>
    </row>
    <row r="15" spans="1:37" x14ac:dyDescent="0.3">
      <c r="I15">
        <v>11</v>
      </c>
      <c r="J15" s="15">
        <f t="shared" si="0"/>
        <v>23738.847734576935</v>
      </c>
      <c r="K15" s="15">
        <f t="shared" si="1"/>
        <v>27861.733236172629</v>
      </c>
      <c r="L15" s="15">
        <f t="shared" si="2"/>
        <v>43242.060999897774</v>
      </c>
      <c r="M15" s="14">
        <f t="shared" si="3"/>
        <v>41350.699532448976</v>
      </c>
      <c r="N15" s="15"/>
      <c r="Q15" s="14"/>
    </row>
    <row r="16" spans="1:37" x14ac:dyDescent="0.3">
      <c r="B16" s="41" t="s">
        <v>19</v>
      </c>
      <c r="C16" s="41"/>
      <c r="I16">
        <v>12</v>
      </c>
      <c r="J16" s="15">
        <f t="shared" si="0"/>
        <v>23906.997906030188</v>
      </c>
      <c r="K16" s="15">
        <f t="shared" si="1"/>
        <v>27693.583064719383</v>
      </c>
      <c r="L16" s="15">
        <f t="shared" si="2"/>
        <v>43292.506051333752</v>
      </c>
      <c r="M16" s="14">
        <f t="shared" si="3"/>
        <v>41230.958144127384</v>
      </c>
      <c r="N16" s="15"/>
    </row>
    <row r="17" spans="2:16" x14ac:dyDescent="0.3">
      <c r="B17" s="4" t="s">
        <v>15</v>
      </c>
      <c r="C17" s="3">
        <f>E14</f>
        <v>4161817.5</v>
      </c>
      <c r="I17">
        <v>13</v>
      </c>
      <c r="J17" s="15">
        <f t="shared" si="0"/>
        <v>24076.339141197899</v>
      </c>
      <c r="K17" s="15">
        <f t="shared" si="1"/>
        <v>27524.241829551673</v>
      </c>
      <c r="L17" s="15">
        <f t="shared" si="2"/>
        <v>43343.308421884067</v>
      </c>
      <c r="M17" s="14">
        <f t="shared" si="3"/>
        <v>41111.8466021438</v>
      </c>
      <c r="N17" s="15"/>
      <c r="O17" s="11" t="s">
        <v>40</v>
      </c>
    </row>
    <row r="18" spans="2:16" x14ac:dyDescent="0.3">
      <c r="B18" s="4" t="s">
        <v>16</v>
      </c>
      <c r="C18" s="13">
        <v>8.5000000000000006E-2</v>
      </c>
      <c r="I18">
        <v>14</v>
      </c>
      <c r="J18" s="15">
        <f t="shared" si="0"/>
        <v>24246.879876781386</v>
      </c>
      <c r="K18" s="15">
        <f t="shared" si="1"/>
        <v>27353.701093968179</v>
      </c>
      <c r="L18" s="15">
        <f t="shared" si="2"/>
        <v>43394.470642559114</v>
      </c>
      <c r="M18" s="14">
        <f t="shared" si="3"/>
        <v>40993.362782360025</v>
      </c>
      <c r="N18" s="15"/>
      <c r="O18" s="11" t="s">
        <v>31</v>
      </c>
      <c r="P18" s="5">
        <v>0.05</v>
      </c>
    </row>
    <row r="19" spans="2:16" x14ac:dyDescent="0.3">
      <c r="B19" s="4" t="s">
        <v>17</v>
      </c>
      <c r="C19">
        <v>120</v>
      </c>
      <c r="I19">
        <v>15</v>
      </c>
      <c r="J19" s="15">
        <f t="shared" si="0"/>
        <v>24418.628609241921</v>
      </c>
      <c r="K19" s="15">
        <f t="shared" si="1"/>
        <v>27181.95236150765</v>
      </c>
      <c r="L19" s="15">
        <f t="shared" si="2"/>
        <v>43445.995262297278</v>
      </c>
      <c r="M19" s="14">
        <f t="shared" si="3"/>
        <v>40875.504570549965</v>
      </c>
      <c r="N19" s="15"/>
      <c r="O19" s="11" t="s">
        <v>32</v>
      </c>
      <c r="P19" s="44">
        <f>SUM(M5:M124)</f>
        <v>4396001.9680106612</v>
      </c>
    </row>
    <row r="20" spans="2:16" x14ac:dyDescent="0.3">
      <c r="B20" s="4" t="s">
        <v>18</v>
      </c>
      <c r="C20" s="14">
        <f>PMT(C18/12,C19,-C17)</f>
        <v>51600.580970749572</v>
      </c>
      <c r="D20" s="14"/>
      <c r="I20">
        <v>16</v>
      </c>
      <c r="J20" s="15">
        <f t="shared" si="0"/>
        <v>24591.593895224054</v>
      </c>
      <c r="K20" s="15">
        <f t="shared" si="1"/>
        <v>27008.987075525514</v>
      </c>
      <c r="L20" s="15">
        <f t="shared" si="2"/>
        <v>43497.884848091911</v>
      </c>
      <c r="M20" s="14">
        <f t="shared" si="3"/>
        <v>40758.269862363377</v>
      </c>
      <c r="N20" s="15"/>
    </row>
    <row r="21" spans="2:16" x14ac:dyDescent="0.3">
      <c r="B21" s="16"/>
      <c r="C21" s="17"/>
      <c r="I21">
        <v>17</v>
      </c>
      <c r="J21" s="15">
        <f t="shared" si="0"/>
        <v>24765.784351981889</v>
      </c>
      <c r="K21" s="15">
        <f t="shared" si="1"/>
        <v>26834.796618767679</v>
      </c>
      <c r="L21" s="15">
        <f t="shared" si="2"/>
        <v>43550.141985119262</v>
      </c>
      <c r="M21" s="14">
        <f t="shared" si="3"/>
        <v>40641.656563289631</v>
      </c>
      <c r="N21" s="15"/>
    </row>
    <row r="22" spans="2:16" x14ac:dyDescent="0.3">
      <c r="C22" s="3"/>
      <c r="I22">
        <v>18</v>
      </c>
      <c r="J22" s="15">
        <f t="shared" si="0"/>
        <v>24941.208657808427</v>
      </c>
      <c r="K22" s="15">
        <f t="shared" si="1"/>
        <v>26659.372312941145</v>
      </c>
      <c r="L22" s="15">
        <f t="shared" si="2"/>
        <v>43602.769276867228</v>
      </c>
      <c r="M22" s="14">
        <f t="shared" si="3"/>
        <v>40525.662588621701</v>
      </c>
      <c r="N22" s="15"/>
    </row>
    <row r="23" spans="2:16" x14ac:dyDescent="0.3">
      <c r="C23" s="2"/>
      <c r="I23">
        <v>19</v>
      </c>
      <c r="J23" s="15">
        <f t="shared" si="0"/>
        <v>25117.8755524679</v>
      </c>
      <c r="K23" s="15">
        <f t="shared" si="1"/>
        <v>26482.705418281668</v>
      </c>
      <c r="L23" s="15">
        <f t="shared" si="2"/>
        <v>43655.769345265071</v>
      </c>
      <c r="M23" s="14">
        <f t="shared" si="3"/>
        <v>40410.285863420308</v>
      </c>
      <c r="N23" s="15"/>
    </row>
    <row r="24" spans="2:16" x14ac:dyDescent="0.3">
      <c r="C24" s="2"/>
      <c r="I24">
        <v>20</v>
      </c>
      <c r="J24" s="15">
        <f t="shared" si="0"/>
        <v>25295.793837631216</v>
      </c>
      <c r="K24" s="15">
        <f t="shared" si="1"/>
        <v>26304.787133118352</v>
      </c>
      <c r="L24" s="15">
        <f t="shared" si="2"/>
        <v>43709.144830814061</v>
      </c>
      <c r="M24" s="14">
        <f t="shared" si="3"/>
        <v>40295.524322478173</v>
      </c>
      <c r="N24" s="15"/>
    </row>
    <row r="25" spans="2:16" x14ac:dyDescent="0.3">
      <c r="C25" s="21"/>
      <c r="I25">
        <v>21</v>
      </c>
      <c r="J25" s="15">
        <f t="shared" si="0"/>
        <v>25474.972377314436</v>
      </c>
      <c r="K25" s="15">
        <f t="shared" si="1"/>
        <v>26125.608593435136</v>
      </c>
      <c r="L25" s="15">
        <f t="shared" si="2"/>
        <v>43762.898392719027</v>
      </c>
      <c r="M25" s="14">
        <f t="shared" si="3"/>
        <v>40181.375910284536</v>
      </c>
      <c r="N25" s="15"/>
    </row>
    <row r="26" spans="2:16" x14ac:dyDescent="0.3">
      <c r="C26" s="20"/>
      <c r="I26">
        <v>22</v>
      </c>
      <c r="J26" s="15">
        <f t="shared" si="0"/>
        <v>25655.420098320417</v>
      </c>
      <c r="K26" s="15">
        <f t="shared" si="1"/>
        <v>25945.160872429155</v>
      </c>
      <c r="L26" s="15">
        <f t="shared" si="2"/>
        <v>43817.032709020823</v>
      </c>
      <c r="M26" s="14">
        <f t="shared" si="3"/>
        <v>40067.83858098965</v>
      </c>
      <c r="N26" s="15"/>
    </row>
    <row r="27" spans="2:16" x14ac:dyDescent="0.3">
      <c r="I27">
        <v>23</v>
      </c>
      <c r="J27" s="15">
        <f t="shared" si="0"/>
        <v>25837.145990683519</v>
      </c>
      <c r="K27" s="15">
        <f t="shared" si="1"/>
        <v>25763.434980066049</v>
      </c>
      <c r="L27" s="15">
        <f t="shared" si="2"/>
        <v>43871.550476729753</v>
      </c>
      <c r="M27" s="14">
        <f t="shared" si="3"/>
        <v>39954.910298369628</v>
      </c>
      <c r="N27" s="15"/>
    </row>
    <row r="28" spans="2:16" x14ac:dyDescent="0.3">
      <c r="C28" s="2"/>
      <c r="I28">
        <v>24</v>
      </c>
      <c r="J28" s="15">
        <f t="shared" si="0"/>
        <v>26020.159108117525</v>
      </c>
      <c r="K28" s="15">
        <f t="shared" si="1"/>
        <v>25580.421862632043</v>
      </c>
      <c r="L28" s="15">
        <f t="shared" si="2"/>
        <v>43926.454411959952</v>
      </c>
      <c r="M28" s="14">
        <f t="shared" si="3"/>
        <v>39842.589035791338</v>
      </c>
      <c r="N28" s="15"/>
    </row>
    <row r="29" spans="2:16" x14ac:dyDescent="0.3">
      <c r="I29">
        <v>25</v>
      </c>
      <c r="J29" s="15">
        <f t="shared" si="0"/>
        <v>26204.468568466695</v>
      </c>
      <c r="K29" s="15">
        <f t="shared" si="1"/>
        <v>25396.112402282877</v>
      </c>
      <c r="L29" s="15">
        <f t="shared" si="2"/>
        <v>43981.747250064713</v>
      </c>
      <c r="M29" s="14">
        <f t="shared" si="3"/>
        <v>39730.872776177428</v>
      </c>
      <c r="N29" s="15"/>
    </row>
    <row r="30" spans="2:16" x14ac:dyDescent="0.3">
      <c r="I30">
        <v>26</v>
      </c>
      <c r="J30" s="15">
        <f t="shared" si="0"/>
        <v>26390.083554159995</v>
      </c>
      <c r="K30" s="15">
        <f t="shared" si="1"/>
        <v>25210.497416589569</v>
      </c>
      <c r="L30" s="15">
        <f t="shared" si="2"/>
        <v>44037.431745772694</v>
      </c>
      <c r="M30" s="14">
        <f t="shared" si="3"/>
        <v>39619.759511971577</v>
      </c>
      <c r="N30" s="15"/>
    </row>
    <row r="31" spans="2:16" x14ac:dyDescent="0.3">
      <c r="I31">
        <v>27</v>
      </c>
      <c r="J31" s="15">
        <f t="shared" si="0"/>
        <v>26577.013312668634</v>
      </c>
      <c r="K31" s="15">
        <f t="shared" si="1"/>
        <v>25023.567658080934</v>
      </c>
      <c r="L31" s="15">
        <f t="shared" si="2"/>
        <v>44093.510673325291</v>
      </c>
      <c r="M31" s="14">
        <f t="shared" si="3"/>
        <v>39509.247245103899</v>
      </c>
      <c r="N31" s="15"/>
    </row>
    <row r="32" spans="2:16" x14ac:dyDescent="0.3">
      <c r="I32">
        <v>28</v>
      </c>
      <c r="J32" s="15">
        <f t="shared" si="0"/>
        <v>26765.267156966704</v>
      </c>
      <c r="K32" s="15">
        <f t="shared" si="1"/>
        <v>24835.313813782865</v>
      </c>
      <c r="L32" s="15">
        <f t="shared" si="2"/>
        <v>44149.98682661471</v>
      </c>
      <c r="M32" s="14">
        <f t="shared" si="3"/>
        <v>39399.333986956386</v>
      </c>
      <c r="N32" s="15"/>
    </row>
    <row r="33" spans="9:14" x14ac:dyDescent="0.3">
      <c r="I33">
        <v>29</v>
      </c>
      <c r="J33" s="15">
        <f t="shared" si="0"/>
        <v>26954.854465995217</v>
      </c>
      <c r="K33" s="15">
        <f t="shared" si="1"/>
        <v>24645.726504754355</v>
      </c>
      <c r="L33" s="15">
        <f t="shared" si="2"/>
        <v>44206.863019323268</v>
      </c>
      <c r="M33" s="14">
        <f t="shared" si="3"/>
        <v>39290.017758328679</v>
      </c>
      <c r="N33" s="15"/>
    </row>
    <row r="34" spans="9:14" x14ac:dyDescent="0.3">
      <c r="I34">
        <v>30</v>
      </c>
      <c r="J34" s="15">
        <f t="shared" si="0"/>
        <v>27145.784685129351</v>
      </c>
      <c r="K34" s="15">
        <f t="shared" si="1"/>
        <v>24454.796285620218</v>
      </c>
      <c r="L34" s="15">
        <f t="shared" si="2"/>
        <v>44264.142085063504</v>
      </c>
      <c r="M34" s="14">
        <f t="shared" si="3"/>
        <v>39181.296589403813</v>
      </c>
      <c r="N34" s="15"/>
    </row>
    <row r="35" spans="9:14" x14ac:dyDescent="0.3">
      <c r="I35">
        <v>31</v>
      </c>
      <c r="J35" s="15">
        <f t="shared" si="0"/>
        <v>27338.067326649012</v>
      </c>
      <c r="K35" s="15">
        <f t="shared" si="1"/>
        <v>24262.51364410056</v>
      </c>
      <c r="L35" s="15">
        <f t="shared" si="2"/>
        <v>44321.826877519401</v>
      </c>
      <c r="M35" s="14">
        <f t="shared" si="3"/>
        <v>39073.168519714265</v>
      </c>
      <c r="N35" s="15"/>
    </row>
    <row r="36" spans="9:14" x14ac:dyDescent="0.3">
      <c r="I36">
        <v>32</v>
      </c>
      <c r="J36" s="15">
        <f t="shared" si="0"/>
        <v>27531.711970212778</v>
      </c>
      <c r="K36" s="15">
        <f t="shared" si="1"/>
        <v>24068.869000536786</v>
      </c>
      <c r="L36" s="15">
        <f t="shared" si="2"/>
        <v>44379.920270588525</v>
      </c>
      <c r="M36" s="14">
        <f t="shared" si="3"/>
        <v>38965.631598108055</v>
      </c>
      <c r="N36" s="15"/>
    </row>
    <row r="37" spans="9:14" x14ac:dyDescent="0.3">
      <c r="I37">
        <v>33</v>
      </c>
      <c r="J37" s="15">
        <f t="shared" si="0"/>
        <v>27726.728263335121</v>
      </c>
      <c r="K37" s="15">
        <f t="shared" si="1"/>
        <v>23873.852707414451</v>
      </c>
      <c r="L37" s="15">
        <f t="shared" si="2"/>
        <v>44438.425158525235</v>
      </c>
      <c r="M37" s="14">
        <f t="shared" si="3"/>
        <v>38858.683882715013</v>
      </c>
      <c r="N37" s="15"/>
    </row>
    <row r="38" spans="9:14" x14ac:dyDescent="0.3">
      <c r="I38">
        <v>34</v>
      </c>
      <c r="J38" s="15">
        <f t="shared" si="0"/>
        <v>27923.125921867075</v>
      </c>
      <c r="K38" s="15">
        <f t="shared" si="1"/>
        <v>23677.455048882497</v>
      </c>
      <c r="L38" s="15">
        <f t="shared" si="2"/>
        <v>44497.344456084822</v>
      </c>
      <c r="M38" s="14">
        <f t="shared" si="3"/>
        <v>38752.323440913213</v>
      </c>
      <c r="N38" s="15"/>
    </row>
    <row r="39" spans="9:14" x14ac:dyDescent="0.3">
      <c r="I39">
        <v>35</v>
      </c>
      <c r="J39" s="15">
        <f t="shared" si="0"/>
        <v>28120.914730480301</v>
      </c>
      <c r="K39" s="15">
        <f t="shared" si="1"/>
        <v>23479.666240269267</v>
      </c>
      <c r="L39" s="15">
        <f t="shared" si="2"/>
        <v>44556.681098668792</v>
      </c>
      <c r="M39" s="14">
        <f t="shared" si="3"/>
        <v>38646.54834929559</v>
      </c>
      <c r="N39" s="15"/>
    </row>
    <row r="40" spans="9:14" x14ac:dyDescent="0.3">
      <c r="I40">
        <v>36</v>
      </c>
      <c r="J40" s="15">
        <f t="shared" si="0"/>
        <v>28320.104543154535</v>
      </c>
      <c r="K40" s="15">
        <f t="shared" si="1"/>
        <v>23280.476427595029</v>
      </c>
      <c r="L40" s="15">
        <f t="shared" si="2"/>
        <v>44616.438042471054</v>
      </c>
      <c r="M40" s="14">
        <f t="shared" si="3"/>
        <v>38541.356693636582</v>
      </c>
      <c r="N40" s="15"/>
    </row>
    <row r="41" spans="9:14" x14ac:dyDescent="0.3">
      <c r="I41">
        <v>37</v>
      </c>
      <c r="J41" s="15">
        <f t="shared" si="0"/>
        <v>28520.705283668547</v>
      </c>
      <c r="K41" s="15">
        <f t="shared" si="1"/>
        <v>23079.875687081018</v>
      </c>
      <c r="L41" s="15">
        <f t="shared" si="2"/>
        <v>44676.618264625256</v>
      </c>
      <c r="M41" s="14">
        <f t="shared" si="3"/>
        <v>38436.746568859111</v>
      </c>
      <c r="N41" s="15"/>
    </row>
    <row r="42" spans="9:14" x14ac:dyDescent="0.3">
      <c r="I42">
        <v>38</v>
      </c>
      <c r="J42" s="15">
        <f t="shared" si="0"/>
        <v>28722.726946094535</v>
      </c>
      <c r="K42" s="15">
        <f t="shared" si="1"/>
        <v>22877.854024655033</v>
      </c>
      <c r="L42" s="15">
        <f t="shared" si="2"/>
        <v>44737.224763353057</v>
      </c>
      <c r="M42" s="14">
        <f t="shared" si="3"/>
        <v>38332.716079001504</v>
      </c>
      <c r="N42" s="15"/>
    </row>
    <row r="43" spans="9:14" x14ac:dyDescent="0.3">
      <c r="I43">
        <v>39</v>
      </c>
      <c r="J43" s="15">
        <f t="shared" si="0"/>
        <v>28926.179595296038</v>
      </c>
      <c r="K43" s="15">
        <f t="shared" si="1"/>
        <v>22674.401375453537</v>
      </c>
      <c r="L43" s="15">
        <f t="shared" si="2"/>
        <v>44798.260558113514</v>
      </c>
      <c r="M43" s="14">
        <f t="shared" si="3"/>
        <v>38229.263337184711</v>
      </c>
      <c r="N43" s="15"/>
    </row>
    <row r="44" spans="9:14" x14ac:dyDescent="0.3">
      <c r="I44">
        <v>40</v>
      </c>
      <c r="J44" s="15">
        <f t="shared" si="0"/>
        <v>29131.073367429381</v>
      </c>
      <c r="K44" s="15">
        <f t="shared" si="1"/>
        <v>22469.50760332018</v>
      </c>
      <c r="L44" s="15">
        <f t="shared" si="2"/>
        <v>44859.728689753509</v>
      </c>
      <c r="M44" s="14">
        <f t="shared" si="3"/>
        <v>38126.386465579584</v>
      </c>
      <c r="N44" s="15"/>
    </row>
    <row r="45" spans="9:14" x14ac:dyDescent="0.3">
      <c r="I45">
        <v>41</v>
      </c>
      <c r="J45" s="15">
        <f t="shared" si="0"/>
        <v>29337.418470448672</v>
      </c>
      <c r="K45" s="15">
        <f t="shared" si="1"/>
        <v>22263.162500300892</v>
      </c>
      <c r="L45" s="15">
        <f t="shared" si="2"/>
        <v>44921.632220659296</v>
      </c>
      <c r="M45" s="14">
        <f t="shared" si="3"/>
        <v>38024.083595374395</v>
      </c>
      <c r="N45" s="15"/>
    </row>
    <row r="46" spans="9:14" x14ac:dyDescent="0.3">
      <c r="I46">
        <v>42</v>
      </c>
      <c r="J46" s="15">
        <f t="shared" si="0"/>
        <v>29545.225184614355</v>
      </c>
      <c r="K46" s="15">
        <f t="shared" si="1"/>
        <v>22055.355786135213</v>
      </c>
      <c r="L46" s="15">
        <f t="shared" si="2"/>
        <v>44983.974234909001</v>
      </c>
      <c r="M46" s="14">
        <f t="shared" si="3"/>
        <v>37922.35286674236</v>
      </c>
      <c r="N46" s="15"/>
    </row>
    <row r="47" spans="9:14" x14ac:dyDescent="0.3">
      <c r="I47">
        <v>43</v>
      </c>
      <c r="J47" s="15">
        <f t="shared" si="0"/>
        <v>29754.503863005371</v>
      </c>
      <c r="K47" s="15">
        <f t="shared" si="1"/>
        <v>21846.077107744193</v>
      </c>
      <c r="L47" s="15">
        <f t="shared" si="2"/>
        <v>45046.757838426303</v>
      </c>
      <c r="M47" s="14">
        <f t="shared" si="3"/>
        <v>37821.192428809416</v>
      </c>
      <c r="N47" s="15"/>
    </row>
    <row r="48" spans="9:14" x14ac:dyDescent="0.3">
      <c r="I48">
        <v>44</v>
      </c>
      <c r="J48" s="15">
        <f t="shared" si="0"/>
        <v>29965.264932034992</v>
      </c>
      <c r="K48" s="15">
        <f t="shared" si="1"/>
        <v>21635.316038714576</v>
      </c>
      <c r="L48" s="15">
        <f t="shared" si="2"/>
        <v>45109.986159135195</v>
      </c>
      <c r="M48" s="14">
        <f t="shared" si="3"/>
        <v>37720.600439622147</v>
      </c>
      <c r="N48" s="15"/>
    </row>
    <row r="49" spans="9:14" x14ac:dyDescent="0.3">
      <c r="I49">
        <v>45</v>
      </c>
      <c r="J49" s="15">
        <f t="shared" si="0"/>
        <v>30177.518891970238</v>
      </c>
      <c r="K49" s="15">
        <f t="shared" si="1"/>
        <v>21423.062078779327</v>
      </c>
      <c r="L49" s="15">
        <f t="shared" si="2"/>
        <v>45173.662347115765</v>
      </c>
      <c r="M49" s="14">
        <f t="shared" si="3"/>
        <v>37620.575066115722</v>
      </c>
      <c r="N49" s="15"/>
    </row>
    <row r="50" spans="9:14" x14ac:dyDescent="0.3">
      <c r="I50">
        <v>46</v>
      </c>
      <c r="J50" s="15">
        <f t="shared" si="0"/>
        <v>30391.276317455027</v>
      </c>
      <c r="K50" s="15">
        <f t="shared" si="1"/>
        <v>21209.304653294537</v>
      </c>
      <c r="L50" s="15">
        <f t="shared" si="2"/>
        <v>45237.789574761206</v>
      </c>
      <c r="M50" s="14">
        <f t="shared" si="3"/>
        <v>37521.114484082187</v>
      </c>
      <c r="N50" s="15"/>
    </row>
    <row r="51" spans="9:14" x14ac:dyDescent="0.3">
      <c r="I51">
        <v>47</v>
      </c>
      <c r="J51" s="15">
        <f t="shared" si="0"/>
        <v>30606.547858037007</v>
      </c>
      <c r="K51" s="15">
        <f t="shared" si="1"/>
        <v>20994.033112712561</v>
      </c>
      <c r="L51" s="15">
        <f t="shared" si="2"/>
        <v>45302.371036935801</v>
      </c>
      <c r="M51" s="14">
        <f t="shared" si="3"/>
        <v>37422.216878138664</v>
      </c>
      <c r="N51" s="15"/>
    </row>
    <row r="52" spans="9:14" x14ac:dyDescent="0.3">
      <c r="I52">
        <v>48</v>
      </c>
      <c r="J52" s="15">
        <f t="shared" si="0"/>
        <v>30823.344238698104</v>
      </c>
      <c r="K52" s="15">
        <f t="shared" si="1"/>
        <v>20777.236732051471</v>
      </c>
      <c r="L52" s="15">
        <f t="shared" si="2"/>
        <v>45367.409951134134</v>
      </c>
      <c r="M52" s="14">
        <f t="shared" si="3"/>
        <v>37323.880441695903</v>
      </c>
      <c r="N52" s="15"/>
    </row>
    <row r="53" spans="9:14" x14ac:dyDescent="0.3">
      <c r="I53">
        <v>49</v>
      </c>
      <c r="J53" s="15">
        <f t="shared" si="0"/>
        <v>31041.676260388878</v>
      </c>
      <c r="K53" s="15">
        <f t="shared" si="1"/>
        <v>20558.904710360694</v>
      </c>
      <c r="L53" s="15">
        <f t="shared" si="2"/>
        <v>45432.90955764136</v>
      </c>
      <c r="M53" s="14">
        <f t="shared" si="3"/>
        <v>37226.103376926796</v>
      </c>
      <c r="N53" s="15"/>
    </row>
    <row r="54" spans="9:14" x14ac:dyDescent="0.3">
      <c r="I54">
        <v>50</v>
      </c>
      <c r="J54" s="15">
        <f t="shared" si="0"/>
        <v>31261.554800566635</v>
      </c>
      <c r="K54" s="15">
        <f t="shared" si="1"/>
        <v>20339.02617018294</v>
      </c>
      <c r="L54" s="15">
        <f t="shared" si="2"/>
        <v>45498.87311969469</v>
      </c>
      <c r="M54" s="14">
        <f t="shared" si="3"/>
        <v>37128.883894735227</v>
      </c>
      <c r="N54" s="15"/>
    </row>
    <row r="55" spans="9:14" x14ac:dyDescent="0.3">
      <c r="I55">
        <v>51</v>
      </c>
      <c r="J55" s="15">
        <f t="shared" si="0"/>
        <v>31482.990813737313</v>
      </c>
      <c r="K55" s="15">
        <f t="shared" si="1"/>
        <v>20117.590157012255</v>
      </c>
      <c r="L55" s="15">
        <f t="shared" si="2"/>
        <v>45565.303923645894</v>
      </c>
      <c r="M55" s="14">
        <f t="shared" si="3"/>
        <v>37032.22021472481</v>
      </c>
      <c r="N55" s="15"/>
    </row>
    <row r="56" spans="9:14" x14ac:dyDescent="0.3">
      <c r="I56">
        <v>52</v>
      </c>
      <c r="J56" s="15">
        <f t="shared" si="0"/>
        <v>31705.99533200129</v>
      </c>
      <c r="K56" s="15">
        <f t="shared" si="1"/>
        <v>19894.585638748289</v>
      </c>
      <c r="L56" s="15">
        <f t="shared" si="2"/>
        <v>45632.20527912509</v>
      </c>
      <c r="M56" s="14">
        <f t="shared" si="3"/>
        <v>36936.110565168019</v>
      </c>
      <c r="N56" s="15"/>
    </row>
    <row r="57" spans="9:14" x14ac:dyDescent="0.3">
      <c r="I57">
        <v>53</v>
      </c>
      <c r="J57" s="15">
        <f t="shared" si="0"/>
        <v>31930.579465602961</v>
      </c>
      <c r="K57" s="15">
        <f t="shared" si="1"/>
        <v>19670.001505146611</v>
      </c>
      <c r="L57" s="15">
        <f t="shared" si="2"/>
        <v>45699.580519205585</v>
      </c>
      <c r="M57" s="14">
        <f t="shared" si="3"/>
        <v>36840.553182975258</v>
      </c>
      <c r="N57" s="15"/>
    </row>
    <row r="58" spans="9:14" x14ac:dyDescent="0.3">
      <c r="I58">
        <v>54</v>
      </c>
      <c r="J58" s="15">
        <f t="shared" si="0"/>
        <v>32156.754403484319</v>
      </c>
      <c r="K58" s="15">
        <f t="shared" si="1"/>
        <v>19443.826567265256</v>
      </c>
      <c r="L58" s="15">
        <f t="shared" si="2"/>
        <v>45767.433000569996</v>
      </c>
      <c r="M58" s="14">
        <f t="shared" si="3"/>
        <v>36745.54631366425</v>
      </c>
      <c r="N58" s="15"/>
    </row>
    <row r="59" spans="9:14" x14ac:dyDescent="0.3">
      <c r="I59">
        <v>55</v>
      </c>
      <c r="J59" s="15">
        <f t="shared" si="0"/>
        <v>32384.531413842324</v>
      </c>
      <c r="K59" s="15">
        <f t="shared" si="1"/>
        <v>19216.049556907241</v>
      </c>
      <c r="L59" s="15">
        <f t="shared" si="2"/>
        <v>45835.766103677393</v>
      </c>
      <c r="M59" s="14">
        <f t="shared" si="3"/>
        <v>36651.08821132937</v>
      </c>
      <c r="N59" s="15"/>
    </row>
    <row r="60" spans="9:14" x14ac:dyDescent="0.3">
      <c r="I60">
        <v>56</v>
      </c>
      <c r="J60" s="15">
        <f t="shared" si="0"/>
        <v>32613.92184469038</v>
      </c>
      <c r="K60" s="15">
        <f t="shared" si="1"/>
        <v>18986.659126059192</v>
      </c>
      <c r="L60" s="15">
        <f t="shared" si="2"/>
        <v>45904.583232931815</v>
      </c>
      <c r="M60" s="14">
        <f t="shared" si="3"/>
        <v>36557.177138611281</v>
      </c>
      <c r="N60" s="15"/>
    </row>
    <row r="61" spans="9:14" x14ac:dyDescent="0.3">
      <c r="I61">
        <v>57</v>
      </c>
      <c r="J61" s="15">
        <f t="shared" si="0"/>
        <v>32844.937124423603</v>
      </c>
      <c r="K61" s="15">
        <f t="shared" si="1"/>
        <v>18755.643846325966</v>
      </c>
      <c r="L61" s="15">
        <f t="shared" si="2"/>
        <v>45973.887816851777</v>
      </c>
      <c r="M61" s="14">
        <f t="shared" si="3"/>
        <v>36463.81136666661</v>
      </c>
      <c r="N61" s="15"/>
    </row>
    <row r="62" spans="9:14" x14ac:dyDescent="0.3">
      <c r="I62">
        <v>58</v>
      </c>
      <c r="J62" s="15">
        <f t="shared" si="0"/>
        <v>33077.588762388266</v>
      </c>
      <c r="K62" s="15">
        <f t="shared" si="1"/>
        <v>18522.992208361298</v>
      </c>
      <c r="L62" s="15">
        <f t="shared" si="2"/>
        <v>46043.683308241176</v>
      </c>
      <c r="M62" s="14">
        <f t="shared" si="3"/>
        <v>36370.989175137787</v>
      </c>
      <c r="N62" s="15"/>
    </row>
    <row r="63" spans="9:14" x14ac:dyDescent="0.3">
      <c r="I63">
        <v>59</v>
      </c>
      <c r="J63" s="15">
        <f t="shared" si="0"/>
        <v>33311.888349455185</v>
      </c>
      <c r="K63" s="15">
        <f t="shared" si="1"/>
        <v>18288.692621294384</v>
      </c>
      <c r="L63" s="15">
        <f t="shared" si="2"/>
        <v>46113.973184361254</v>
      </c>
      <c r="M63" s="14">
        <f t="shared" si="3"/>
        <v>36278.708852123033</v>
      </c>
      <c r="N63" s="15"/>
    </row>
    <row r="64" spans="9:14" x14ac:dyDescent="0.3">
      <c r="I64">
        <v>60</v>
      </c>
      <c r="J64" s="15">
        <f t="shared" si="0"/>
        <v>33547.847558597161</v>
      </c>
      <c r="K64" s="15">
        <f t="shared" si="1"/>
        <v>18052.733412152411</v>
      </c>
      <c r="L64" s="15">
        <f t="shared" si="2"/>
        <v>46184.760947103845</v>
      </c>
      <c r="M64" s="14">
        <f t="shared" si="3"/>
        <v>36186.968694146468</v>
      </c>
      <c r="N64" s="15"/>
    </row>
    <row r="65" spans="9:14" x14ac:dyDescent="0.3">
      <c r="I65">
        <v>61</v>
      </c>
      <c r="J65" s="15">
        <f t="shared" si="0"/>
        <v>33785.478145470552</v>
      </c>
      <c r="K65" s="15">
        <f t="shared" si="1"/>
        <v>17815.102825279017</v>
      </c>
      <c r="L65" s="15">
        <f t="shared" si="2"/>
        <v>46256.050123165864</v>
      </c>
      <c r="M65" s="14">
        <f t="shared" si="3"/>
        <v>36095.767006128342</v>
      </c>
      <c r="N65" s="15"/>
    </row>
    <row r="66" spans="9:14" x14ac:dyDescent="0.3">
      <c r="I66">
        <v>62</v>
      </c>
      <c r="J66" s="15">
        <f t="shared" si="0"/>
        <v>34024.791949000974</v>
      </c>
      <c r="K66" s="15">
        <f t="shared" si="1"/>
        <v>17575.789021748598</v>
      </c>
      <c r="L66" s="15">
        <f t="shared" si="2"/>
        <v>46327.844264224994</v>
      </c>
      <c r="M66" s="14">
        <f t="shared" si="3"/>
        <v>36005.102101355435</v>
      </c>
      <c r="N66" s="15"/>
    </row>
    <row r="67" spans="9:14" x14ac:dyDescent="0.3">
      <c r="I67">
        <v>63</v>
      </c>
      <c r="J67" s="15">
        <f t="shared" si="0"/>
        <v>34265.800891973056</v>
      </c>
      <c r="K67" s="15">
        <f t="shared" si="1"/>
        <v>17334.780078776505</v>
      </c>
      <c r="L67" s="15">
        <f t="shared" si="2"/>
        <v>46400.146947116606</v>
      </c>
      <c r="M67" s="14">
        <f t="shared" si="3"/>
        <v>35914.972301451569</v>
      </c>
      <c r="N67" s="15"/>
    </row>
    <row r="68" spans="9:14" x14ac:dyDescent="0.3">
      <c r="I68">
        <v>64</v>
      </c>
      <c r="J68" s="15">
        <f t="shared" si="0"/>
        <v>34508.51698162454</v>
      </c>
      <c r="K68" s="15">
        <f t="shared" si="1"/>
        <v>17092.063989125028</v>
      </c>
      <c r="L68" s="15">
        <f t="shared" si="2"/>
        <v>46472.961774012059</v>
      </c>
      <c r="M68" s="14">
        <f t="shared" si="3"/>
        <v>35825.375936348268</v>
      </c>
      <c r="N68" s="15"/>
    </row>
    <row r="69" spans="9:14" x14ac:dyDescent="0.3">
      <c r="I69">
        <v>65</v>
      </c>
      <c r="J69" s="15">
        <f t="shared" si="0"/>
        <v>34752.952310244378</v>
      </c>
      <c r="K69" s="15">
        <f t="shared" si="1"/>
        <v>16847.62866050519</v>
      </c>
      <c r="L69" s="15">
        <f t="shared" si="2"/>
        <v>46546.292372598007</v>
      </c>
      <c r="M69" s="14">
        <f t="shared" si="3"/>
        <v>35736.311344255453</v>
      </c>
      <c r="N69" s="15"/>
    </row>
    <row r="70" spans="9:14" x14ac:dyDescent="0.3">
      <c r="I70">
        <v>66</v>
      </c>
      <c r="J70" s="15">
        <f t="shared" ref="J70:J124" si="5">IFERROR(PPMT($C$18/12,I70,$C$19,-$C$17),)</f>
        <v>34999.119055775278</v>
      </c>
      <c r="K70" s="15">
        <f t="shared" ref="K70:K124" si="6">IFERROR(IPMT($C$18/12,I70,$C$19,-$C$17),)</f>
        <v>16601.461914974294</v>
      </c>
      <c r="L70" s="15">
        <f t="shared" ref="L70:L124" si="7">J70+K70*IF(I70&lt;97,(1-$P$13),1)</f>
        <v>46620.142396257281</v>
      </c>
      <c r="M70" s="14">
        <f t="shared" ref="M70:M124" si="8">L70/(1+$P$18)^(I70/12)</f>
        <v>35647.776871632486</v>
      </c>
      <c r="N70" s="15"/>
    </row>
    <row r="71" spans="9:14" x14ac:dyDescent="0.3">
      <c r="I71">
        <v>67</v>
      </c>
      <c r="J71" s="15">
        <f t="shared" si="5"/>
        <v>35247.029482420352</v>
      </c>
      <c r="K71" s="15">
        <f t="shared" si="6"/>
        <v>16353.551488329216</v>
      </c>
      <c r="L71" s="15">
        <f t="shared" si="7"/>
        <v>46694.515524250804</v>
      </c>
      <c r="M71" s="14">
        <f t="shared" si="8"/>
        <v>35559.770873159105</v>
      </c>
      <c r="N71" s="15"/>
    </row>
    <row r="72" spans="9:14" x14ac:dyDescent="0.3">
      <c r="I72">
        <v>68</v>
      </c>
      <c r="J72" s="15">
        <f t="shared" si="5"/>
        <v>35496.695941254162</v>
      </c>
      <c r="K72" s="15">
        <f t="shared" si="6"/>
        <v>16103.885029495405</v>
      </c>
      <c r="L72" s="15">
        <f t="shared" si="7"/>
        <v>46769.415461900942</v>
      </c>
      <c r="M72" s="14">
        <f t="shared" si="8"/>
        <v>35472.291711706639</v>
      </c>
      <c r="N72" s="15"/>
    </row>
    <row r="73" spans="9:14" x14ac:dyDescent="0.3">
      <c r="I73">
        <v>69</v>
      </c>
      <c r="J73" s="15">
        <f t="shared" si="5"/>
        <v>35748.130870838046</v>
      </c>
      <c r="K73" s="15">
        <f t="shared" si="6"/>
        <v>15852.450099911523</v>
      </c>
      <c r="L73" s="15">
        <f t="shared" si="7"/>
        <v>46844.845940776111</v>
      </c>
      <c r="M73" s="14">
        <f t="shared" si="8"/>
        <v>35385.337758309324</v>
      </c>
      <c r="N73" s="15"/>
    </row>
    <row r="74" spans="9:14" x14ac:dyDescent="0.3">
      <c r="I74">
        <v>70</v>
      </c>
      <c r="J74" s="15">
        <f t="shared" si="5"/>
        <v>36001.346797839811</v>
      </c>
      <c r="K74" s="15">
        <f t="shared" si="6"/>
        <v>15599.234172909752</v>
      </c>
      <c r="L74" s="15">
        <f t="shared" si="7"/>
        <v>46920.810718876637</v>
      </c>
      <c r="M74" s="14">
        <f t="shared" si="8"/>
        <v>35298.907392135705</v>
      </c>
      <c r="N74" s="15"/>
    </row>
    <row r="75" spans="9:14" x14ac:dyDescent="0.3">
      <c r="I75">
        <v>71</v>
      </c>
      <c r="J75" s="15">
        <f t="shared" si="5"/>
        <v>36256.356337657846</v>
      </c>
      <c r="K75" s="15">
        <f t="shared" si="6"/>
        <v>15344.224633091722</v>
      </c>
      <c r="L75" s="15">
        <f t="shared" si="7"/>
        <v>46997.313580822054</v>
      </c>
      <c r="M75" s="14">
        <f t="shared" si="8"/>
        <v>35212.999000460237</v>
      </c>
      <c r="N75" s="15"/>
    </row>
    <row r="76" spans="9:14" x14ac:dyDescent="0.3">
      <c r="I76">
        <v>72</v>
      </c>
      <c r="J76" s="15">
        <f t="shared" si="5"/>
        <v>36513.172195049592</v>
      </c>
      <c r="K76" s="15">
        <f t="shared" si="6"/>
        <v>15087.408775699978</v>
      </c>
      <c r="L76" s="15">
        <f t="shared" si="7"/>
        <v>47074.358338039572</v>
      </c>
      <c r="M76" s="14">
        <f t="shared" si="8"/>
        <v>35127.610978634941</v>
      </c>
      <c r="N76" s="15"/>
    </row>
    <row r="77" spans="9:14" x14ac:dyDescent="0.3">
      <c r="I77">
        <v>73</v>
      </c>
      <c r="J77" s="15">
        <f t="shared" si="5"/>
        <v>36771.807164764519</v>
      </c>
      <c r="K77" s="15">
        <f t="shared" si="6"/>
        <v>14828.773805985044</v>
      </c>
      <c r="L77" s="15">
        <f t="shared" si="7"/>
        <v>47151.948828954046</v>
      </c>
      <c r="M77" s="14">
        <f t="shared" si="8"/>
        <v>35042.741730061214</v>
      </c>
      <c r="N77" s="15"/>
    </row>
    <row r="78" spans="9:14" x14ac:dyDescent="0.3">
      <c r="I78">
        <v>74</v>
      </c>
      <c r="J78" s="15">
        <f t="shared" si="5"/>
        <v>37032.274132181607</v>
      </c>
      <c r="K78" s="15">
        <f t="shared" si="6"/>
        <v>14568.30683856796</v>
      </c>
      <c r="L78" s="15">
        <f t="shared" si="7"/>
        <v>47230.088919179179</v>
      </c>
      <c r="M78" s="14">
        <f t="shared" si="8"/>
        <v>34958.389666161893</v>
      </c>
      <c r="N78" s="15"/>
    </row>
    <row r="79" spans="9:14" x14ac:dyDescent="0.3">
      <c r="I79">
        <v>75</v>
      </c>
      <c r="J79" s="15">
        <f t="shared" si="5"/>
        <v>37294.586073951228</v>
      </c>
      <c r="K79" s="15">
        <f t="shared" si="6"/>
        <v>14305.994896798344</v>
      </c>
      <c r="L79" s="15">
        <f t="shared" si="7"/>
        <v>47308.782501710069</v>
      </c>
      <c r="M79" s="14">
        <f t="shared" si="8"/>
        <v>34874.55320635315</v>
      </c>
      <c r="N79" s="15"/>
    </row>
    <row r="80" spans="9:14" x14ac:dyDescent="0.3">
      <c r="I80">
        <v>76</v>
      </c>
      <c r="J80" s="15">
        <f t="shared" si="5"/>
        <v>37558.756058641717</v>
      </c>
      <c r="K80" s="15">
        <f t="shared" si="6"/>
        <v>14041.824912107855</v>
      </c>
      <c r="L80" s="15">
        <f t="shared" si="7"/>
        <v>47388.033497117212</v>
      </c>
      <c r="M80" s="14">
        <f t="shared" si="8"/>
        <v>34791.230778016834</v>
      </c>
      <c r="N80" s="15"/>
    </row>
    <row r="81" spans="9:14" x14ac:dyDescent="0.3">
      <c r="I81">
        <v>77</v>
      </c>
      <c r="J81" s="15">
        <f t="shared" si="5"/>
        <v>37824.797247390423</v>
      </c>
      <c r="K81" s="15">
        <f t="shared" si="6"/>
        <v>13775.783723359142</v>
      </c>
      <c r="L81" s="15">
        <f t="shared" si="7"/>
        <v>47467.845853741819</v>
      </c>
      <c r="M81" s="14">
        <f t="shared" si="8"/>
        <v>34708.420816472753</v>
      </c>
      <c r="N81" s="15"/>
    </row>
    <row r="82" spans="9:14" x14ac:dyDescent="0.3">
      <c r="I82">
        <v>78</v>
      </c>
      <c r="J82" s="15">
        <f t="shared" si="5"/>
        <v>38092.72289455944</v>
      </c>
      <c r="K82" s="15">
        <f t="shared" si="6"/>
        <v>13507.858076190128</v>
      </c>
      <c r="L82" s="15">
        <f t="shared" si="7"/>
        <v>47548.223547892529</v>
      </c>
      <c r="M82" s="14">
        <f t="shared" si="8"/>
        <v>34626.121764951153</v>
      </c>
      <c r="N82" s="15"/>
    </row>
    <row r="83" spans="9:14" x14ac:dyDescent="0.3">
      <c r="I83">
        <v>79</v>
      </c>
      <c r="J83" s="15">
        <f t="shared" si="5"/>
        <v>38362.546348395903</v>
      </c>
      <c r="K83" s="15">
        <f t="shared" si="6"/>
        <v>13238.034622353662</v>
      </c>
      <c r="L83" s="15">
        <f t="shared" si="7"/>
        <v>47629.170584043466</v>
      </c>
      <c r="M83" s="14">
        <f t="shared" si="8"/>
        <v>34544.332074565245</v>
      </c>
      <c r="N83" s="15"/>
    </row>
    <row r="84" spans="9:14" x14ac:dyDescent="0.3">
      <c r="I84">
        <v>80</v>
      </c>
      <c r="J84" s="15">
        <f t="shared" si="5"/>
        <v>38634.281051697042</v>
      </c>
      <c r="K84" s="15">
        <f t="shared" si="6"/>
        <v>12966.299919052524</v>
      </c>
      <c r="L84" s="15">
        <f t="shared" si="7"/>
        <v>47710.690995033809</v>
      </c>
      <c r="M84" s="14">
        <f t="shared" si="8"/>
        <v>34463.050204284002</v>
      </c>
      <c r="N84" s="15"/>
    </row>
    <row r="85" spans="9:14" x14ac:dyDescent="0.3">
      <c r="I85">
        <v>81</v>
      </c>
      <c r="J85" s="15">
        <f t="shared" si="5"/>
        <v>38907.940542479897</v>
      </c>
      <c r="K85" s="15">
        <f t="shared" si="6"/>
        <v>12692.640428269673</v>
      </c>
      <c r="L85" s="15">
        <f t="shared" si="7"/>
        <v>47792.788842268666</v>
      </c>
      <c r="M85" s="14">
        <f t="shared" si="8"/>
        <v>34382.274620904907</v>
      </c>
      <c r="N85" s="15"/>
    </row>
    <row r="86" spans="9:14" x14ac:dyDescent="0.3">
      <c r="I86">
        <v>82</v>
      </c>
      <c r="J86" s="15">
        <f t="shared" si="5"/>
        <v>39183.538454655798</v>
      </c>
      <c r="K86" s="15">
        <f t="shared" si="6"/>
        <v>12417.042516093772</v>
      </c>
      <c r="L86" s="15">
        <f t="shared" si="7"/>
        <v>47875.468215921435</v>
      </c>
      <c r="M86" s="14">
        <f t="shared" si="8"/>
        <v>34302.003799026941</v>
      </c>
      <c r="N86" s="15"/>
    </row>
    <row r="87" spans="9:14" x14ac:dyDescent="0.3">
      <c r="I87">
        <v>83</v>
      </c>
      <c r="J87" s="15">
        <f t="shared" si="5"/>
        <v>39461.088518709606</v>
      </c>
      <c r="K87" s="15">
        <f t="shared" si="6"/>
        <v>12139.492452039964</v>
      </c>
      <c r="L87" s="15">
        <f t="shared" si="7"/>
        <v>47958.733235137581</v>
      </c>
      <c r="M87" s="14">
        <f t="shared" si="8"/>
        <v>34222.236221023704</v>
      </c>
      <c r="N87" s="15"/>
    </row>
    <row r="88" spans="9:14" x14ac:dyDescent="0.3">
      <c r="I88">
        <v>84</v>
      </c>
      <c r="J88" s="15">
        <f t="shared" si="5"/>
        <v>39740.6045623838</v>
      </c>
      <c r="K88" s="15">
        <f t="shared" si="6"/>
        <v>11859.976408365766</v>
      </c>
      <c r="L88" s="15">
        <f t="shared" si="7"/>
        <v>48042.588048239835</v>
      </c>
      <c r="M88" s="14">
        <f t="shared" si="8"/>
        <v>34142.970377016558</v>
      </c>
      <c r="N88" s="15"/>
    </row>
    <row r="89" spans="9:14" x14ac:dyDescent="0.3">
      <c r="I89">
        <v>85</v>
      </c>
      <c r="J89" s="15">
        <f t="shared" si="5"/>
        <v>40022.100511367353</v>
      </c>
      <c r="K89" s="15">
        <f t="shared" si="6"/>
        <v>11578.480459382215</v>
      </c>
      <c r="L89" s="15">
        <f t="shared" si="7"/>
        <v>48127.0368329349</v>
      </c>
      <c r="M89" s="14">
        <f t="shared" si="8"/>
        <v>34064.204764847986</v>
      </c>
      <c r="N89" s="15"/>
    </row>
    <row r="90" spans="9:14" x14ac:dyDescent="0.3">
      <c r="I90">
        <v>86</v>
      </c>
      <c r="J90" s="15">
        <f t="shared" si="5"/>
        <v>40305.590389989535</v>
      </c>
      <c r="K90" s="15">
        <f t="shared" si="6"/>
        <v>11294.99058076003</v>
      </c>
      <c r="L90" s="15">
        <f t="shared" si="7"/>
        <v>48212.083796521554</v>
      </c>
      <c r="M90" s="14">
        <f t="shared" si="8"/>
        <v>33985.937890055036</v>
      </c>
      <c r="N90" s="15"/>
    </row>
    <row r="91" spans="9:14" x14ac:dyDescent="0.3">
      <c r="I91">
        <v>87</v>
      </c>
      <c r="J91" s="15">
        <f t="shared" si="5"/>
        <v>40591.088321918629</v>
      </c>
      <c r="K91" s="15">
        <f t="shared" si="6"/>
        <v>11009.492648830939</v>
      </c>
      <c r="L91" s="15">
        <f t="shared" si="7"/>
        <v>48297.733176100286</v>
      </c>
      <c r="M91" s="14">
        <f t="shared" si="8"/>
        <v>33908.168265842905</v>
      </c>
      <c r="N91" s="15"/>
    </row>
    <row r="92" spans="9:14" x14ac:dyDescent="0.3">
      <c r="I92">
        <v>88</v>
      </c>
      <c r="J92" s="15">
        <f t="shared" si="5"/>
        <v>40878.608530865553</v>
      </c>
      <c r="K92" s="15">
        <f t="shared" si="6"/>
        <v>10721.972439884015</v>
      </c>
      <c r="L92" s="15">
        <f t="shared" si="7"/>
        <v>48383.989238784365</v>
      </c>
      <c r="M92" s="14">
        <f t="shared" si="8"/>
        <v>33830.89441305861</v>
      </c>
      <c r="N92" s="15"/>
    </row>
    <row r="93" spans="9:14" x14ac:dyDescent="0.3">
      <c r="I93">
        <v>89</v>
      </c>
      <c r="J93" s="15">
        <f t="shared" si="5"/>
        <v>41168.165341292522</v>
      </c>
      <c r="K93" s="15">
        <f t="shared" si="6"/>
        <v>10432.415629457051</v>
      </c>
      <c r="L93" s="15">
        <f t="shared" si="7"/>
        <v>48470.856281912456</v>
      </c>
      <c r="M93" s="14">
        <f t="shared" si="8"/>
        <v>33754.114860164809</v>
      </c>
      <c r="N93" s="15"/>
    </row>
    <row r="94" spans="9:14" x14ac:dyDescent="0.3">
      <c r="I94">
        <v>90</v>
      </c>
      <c r="J94" s="15">
        <f t="shared" si="5"/>
        <v>41459.773179126671</v>
      </c>
      <c r="K94" s="15">
        <f t="shared" si="6"/>
        <v>10140.807791622896</v>
      </c>
      <c r="L94" s="15">
        <f t="shared" si="7"/>
        <v>48558.338633262698</v>
      </c>
      <c r="M94" s="14">
        <f t="shared" si="8"/>
        <v>33677.828143213759</v>
      </c>
      <c r="N94" s="15"/>
    </row>
    <row r="95" spans="9:14" x14ac:dyDescent="0.3">
      <c r="I95">
        <v>91</v>
      </c>
      <c r="J95" s="15">
        <f t="shared" si="5"/>
        <v>41753.446572478824</v>
      </c>
      <c r="K95" s="15">
        <f t="shared" si="6"/>
        <v>9847.1343982707458</v>
      </c>
      <c r="L95" s="15">
        <f t="shared" si="7"/>
        <v>48646.440651268349</v>
      </c>
      <c r="M95" s="14">
        <f t="shared" si="8"/>
        <v>33602.032805821342</v>
      </c>
      <c r="N95" s="15"/>
    </row>
    <row r="96" spans="9:14" x14ac:dyDescent="0.3">
      <c r="I96">
        <v>92</v>
      </c>
      <c r="J96" s="15">
        <f t="shared" si="5"/>
        <v>42049.200152367215</v>
      </c>
      <c r="K96" s="15">
        <f t="shared" si="6"/>
        <v>9551.3808183823567</v>
      </c>
      <c r="L96" s="15">
        <f t="shared" si="7"/>
        <v>48735.166725234863</v>
      </c>
      <c r="M96" s="14">
        <f t="shared" si="8"/>
        <v>33526.727399141259</v>
      </c>
      <c r="N96" s="15"/>
    </row>
    <row r="97" spans="9:14" x14ac:dyDescent="0.3">
      <c r="I97">
        <v>93</v>
      </c>
      <c r="J97" s="15">
        <f t="shared" si="5"/>
        <v>42347.04865344648</v>
      </c>
      <c r="K97" s="15">
        <f t="shared" si="6"/>
        <v>9253.5323173030883</v>
      </c>
      <c r="L97" s="15">
        <f t="shared" si="7"/>
        <v>48824.52127555864</v>
      </c>
      <c r="M97" s="14">
        <f t="shared" si="8"/>
        <v>33451.91048183931</v>
      </c>
      <c r="N97" s="15"/>
    </row>
    <row r="98" spans="9:14" x14ac:dyDescent="0.3">
      <c r="I98">
        <v>94</v>
      </c>
      <c r="J98" s="15">
        <f t="shared" si="5"/>
        <v>42647.006914741731</v>
      </c>
      <c r="K98" s="15">
        <f t="shared" si="6"/>
        <v>8953.574056007843</v>
      </c>
      <c r="L98" s="15">
        <f t="shared" si="7"/>
        <v>48914.508753947222</v>
      </c>
      <c r="M98" s="14">
        <f t="shared" si="8"/>
        <v>33377.580620067849</v>
      </c>
      <c r="N98" s="15"/>
    </row>
    <row r="99" spans="9:14" x14ac:dyDescent="0.3">
      <c r="I99">
        <v>95</v>
      </c>
      <c r="J99" s="15">
        <f t="shared" si="5"/>
        <v>42949.089880387815</v>
      </c>
      <c r="K99" s="15">
        <f t="shared" si="6"/>
        <v>8651.4910903617565</v>
      </c>
      <c r="L99" s="15">
        <f t="shared" si="7"/>
        <v>49005.133643641042</v>
      </c>
      <c r="M99" s="14">
        <f t="shared" si="8"/>
        <v>33303.736387440222</v>
      </c>
      <c r="N99" s="15"/>
    </row>
    <row r="100" spans="9:14" x14ac:dyDescent="0.3">
      <c r="I100">
        <v>96</v>
      </c>
      <c r="J100" s="15">
        <f t="shared" si="5"/>
        <v>43253.312600373894</v>
      </c>
      <c r="K100" s="15">
        <f t="shared" si="6"/>
        <v>8347.2683703756738</v>
      </c>
      <c r="L100" s="15">
        <f t="shared" si="7"/>
        <v>49096.400459636869</v>
      </c>
      <c r="M100" s="14">
        <f t="shared" si="8"/>
        <v>33230.376365005563</v>
      </c>
      <c r="N100" s="15"/>
    </row>
    <row r="101" spans="9:14" x14ac:dyDescent="0.3">
      <c r="I101">
        <v>97</v>
      </c>
      <c r="J101" s="15">
        <f t="shared" si="5"/>
        <v>43559.690231293207</v>
      </c>
      <c r="K101" s="15">
        <f t="shared" si="6"/>
        <v>8040.8907394563621</v>
      </c>
      <c r="L101" s="15">
        <f t="shared" si="7"/>
        <v>51600.580970749572</v>
      </c>
      <c r="M101" s="14">
        <f t="shared" si="8"/>
        <v>34783.591646543849</v>
      </c>
      <c r="N101" s="15"/>
    </row>
    <row r="102" spans="9:14" x14ac:dyDescent="0.3">
      <c r="I102">
        <v>98</v>
      </c>
      <c r="J102" s="15">
        <f t="shared" si="5"/>
        <v>43868.238037098199</v>
      </c>
      <c r="K102" s="15">
        <f t="shared" si="6"/>
        <v>7732.3429336513664</v>
      </c>
      <c r="L102" s="15">
        <f t="shared" si="7"/>
        <v>51600.580970749565</v>
      </c>
      <c r="M102" s="14">
        <f t="shared" si="8"/>
        <v>34642.454000775346</v>
      </c>
      <c r="N102" s="15"/>
    </row>
    <row r="103" spans="9:14" x14ac:dyDescent="0.3">
      <c r="I103">
        <v>99</v>
      </c>
      <c r="J103" s="15">
        <f t="shared" si="5"/>
        <v>44178.971389860984</v>
      </c>
      <c r="K103" s="15">
        <f t="shared" si="6"/>
        <v>7421.6095808885875</v>
      </c>
      <c r="L103" s="15">
        <f t="shared" si="7"/>
        <v>51600.580970749572</v>
      </c>
      <c r="M103" s="14">
        <f t="shared" si="8"/>
        <v>34501.889034080799</v>
      </c>
      <c r="N103" s="15"/>
    </row>
    <row r="104" spans="9:14" x14ac:dyDescent="0.3">
      <c r="I104">
        <v>100</v>
      </c>
      <c r="J104" s="15">
        <f t="shared" si="5"/>
        <v>44491.905770539168</v>
      </c>
      <c r="K104" s="15">
        <f t="shared" si="6"/>
        <v>7108.675200210404</v>
      </c>
      <c r="L104" s="15">
        <f t="shared" si="7"/>
        <v>51600.580970749572</v>
      </c>
      <c r="M104" s="14">
        <f t="shared" si="8"/>
        <v>34361.894422761819</v>
      </c>
      <c r="N104" s="15"/>
    </row>
    <row r="105" spans="9:14" x14ac:dyDescent="0.3">
      <c r="I105">
        <v>101</v>
      </c>
      <c r="J105" s="15">
        <f t="shared" si="5"/>
        <v>44807.056769747149</v>
      </c>
      <c r="K105" s="15">
        <f t="shared" si="6"/>
        <v>6793.5242010024213</v>
      </c>
      <c r="L105" s="15">
        <f t="shared" si="7"/>
        <v>51600.580970749572</v>
      </c>
      <c r="M105" s="14">
        <f t="shared" si="8"/>
        <v>34222.467852548616</v>
      </c>
      <c r="N105" s="15"/>
    </row>
    <row r="106" spans="9:14" x14ac:dyDescent="0.3">
      <c r="I106">
        <v>102</v>
      </c>
      <c r="J106" s="15">
        <f t="shared" si="5"/>
        <v>45124.440088532858</v>
      </c>
      <c r="K106" s="15">
        <f t="shared" si="6"/>
        <v>6476.1408822167114</v>
      </c>
      <c r="L106" s="15">
        <f t="shared" si="7"/>
        <v>51600.580970749572</v>
      </c>
      <c r="M106" s="14">
        <f t="shared" si="8"/>
        <v>34083.607018561772</v>
      </c>
      <c r="N106" s="15"/>
    </row>
    <row r="107" spans="9:14" x14ac:dyDescent="0.3">
      <c r="I107">
        <v>103</v>
      </c>
      <c r="J107" s="15">
        <f t="shared" si="5"/>
        <v>45444.071539159966</v>
      </c>
      <c r="K107" s="15">
        <f t="shared" si="6"/>
        <v>6156.509431589604</v>
      </c>
      <c r="L107" s="15">
        <f t="shared" si="7"/>
        <v>51600.580970749572</v>
      </c>
      <c r="M107" s="14">
        <f t="shared" si="8"/>
        <v>33945.309625274131</v>
      </c>
      <c r="N107" s="15"/>
    </row>
    <row r="108" spans="9:14" x14ac:dyDescent="0.3">
      <c r="I108">
        <v>104</v>
      </c>
      <c r="J108" s="15">
        <f t="shared" si="5"/>
        <v>45765.967045895683</v>
      </c>
      <c r="K108" s="15">
        <f t="shared" si="6"/>
        <v>5834.6139248538875</v>
      </c>
      <c r="L108" s="15">
        <f t="shared" si="7"/>
        <v>51600.580970749572</v>
      </c>
      <c r="M108" s="14">
        <f t="shared" si="8"/>
        <v>33807.573386472868</v>
      </c>
      <c r="N108" s="15"/>
    </row>
    <row r="109" spans="9:14" x14ac:dyDescent="0.3">
      <c r="I109">
        <v>105</v>
      </c>
      <c r="J109" s="15">
        <f t="shared" si="5"/>
        <v>46090.142645804117</v>
      </c>
      <c r="K109" s="15">
        <f t="shared" si="6"/>
        <v>5510.4383249454595</v>
      </c>
      <c r="L109" s="15">
        <f t="shared" si="7"/>
        <v>51600.580970749579</v>
      </c>
      <c r="M109" s="14">
        <f t="shared" si="8"/>
        <v>33670.396025221657</v>
      </c>
      <c r="N109" s="15"/>
    </row>
    <row r="110" spans="9:14" x14ac:dyDescent="0.3">
      <c r="I110">
        <v>106</v>
      </c>
      <c r="J110" s="15">
        <f t="shared" si="5"/>
        <v>46416.614489545231</v>
      </c>
      <c r="K110" s="15">
        <f t="shared" si="6"/>
        <v>5183.9664812043466</v>
      </c>
      <c r="L110" s="15">
        <f t="shared" si="7"/>
        <v>51600.580970749579</v>
      </c>
      <c r="M110" s="14">
        <f t="shared" si="8"/>
        <v>33533.775273823056</v>
      </c>
      <c r="N110" s="15"/>
    </row>
    <row r="111" spans="9:14" x14ac:dyDescent="0.3">
      <c r="I111">
        <v>107</v>
      </c>
      <c r="J111" s="15">
        <f t="shared" si="5"/>
        <v>46745.3988421795</v>
      </c>
      <c r="K111" s="15">
        <f t="shared" si="6"/>
        <v>4855.182128570068</v>
      </c>
      <c r="L111" s="15">
        <f t="shared" si="7"/>
        <v>51600.580970749565</v>
      </c>
      <c r="M111" s="14">
        <f t="shared" si="8"/>
        <v>33397.708873781019</v>
      </c>
      <c r="N111" s="15"/>
    </row>
    <row r="112" spans="9:14" x14ac:dyDescent="0.3">
      <c r="I112">
        <v>108</v>
      </c>
      <c r="J112" s="15">
        <f t="shared" si="5"/>
        <v>47076.512083978276</v>
      </c>
      <c r="K112" s="15">
        <f t="shared" si="6"/>
        <v>4524.068886771297</v>
      </c>
      <c r="L112" s="15">
        <f t="shared" si="7"/>
        <v>51600.580970749572</v>
      </c>
      <c r="M112" s="14">
        <f t="shared" si="8"/>
        <v>33262.194575763577</v>
      </c>
      <c r="N112" s="15"/>
    </row>
    <row r="113" spans="9:14" x14ac:dyDescent="0.3">
      <c r="I113">
        <v>109</v>
      </c>
      <c r="J113" s="15">
        <f t="shared" si="5"/>
        <v>47409.970711239788</v>
      </c>
      <c r="K113" s="15">
        <f t="shared" si="6"/>
        <v>4190.6102595097846</v>
      </c>
      <c r="L113" s="15">
        <f t="shared" si="7"/>
        <v>51600.580970749572</v>
      </c>
      <c r="M113" s="14">
        <f t="shared" si="8"/>
        <v>33127.230139565567</v>
      </c>
      <c r="N113" s="15"/>
    </row>
    <row r="114" spans="9:14" x14ac:dyDescent="0.3">
      <c r="I114">
        <v>110</v>
      </c>
      <c r="J114" s="15">
        <f t="shared" si="5"/>
        <v>47745.79133711107</v>
      </c>
      <c r="K114" s="15">
        <f t="shared" si="6"/>
        <v>3854.789633638502</v>
      </c>
      <c r="L114" s="15">
        <f t="shared" si="7"/>
        <v>51600.580970749572</v>
      </c>
      <c r="M114" s="14">
        <f t="shared" si="8"/>
        <v>32992.813334071761</v>
      </c>
      <c r="N114" s="15"/>
    </row>
    <row r="115" spans="9:14" x14ac:dyDescent="0.3">
      <c r="I115">
        <v>111</v>
      </c>
      <c r="J115" s="15">
        <f t="shared" si="5"/>
        <v>48083.990692415602</v>
      </c>
      <c r="K115" s="15">
        <f t="shared" si="6"/>
        <v>3516.5902783339652</v>
      </c>
      <c r="L115" s="15">
        <f t="shared" si="7"/>
        <v>51600.580970749565</v>
      </c>
      <c r="M115" s="14">
        <f t="shared" si="8"/>
        <v>32858.94193721981</v>
      </c>
      <c r="N115" s="15"/>
    </row>
    <row r="116" spans="9:14" x14ac:dyDescent="0.3">
      <c r="I116">
        <v>112</v>
      </c>
      <c r="J116" s="15">
        <f t="shared" si="5"/>
        <v>48424.585626486878</v>
      </c>
      <c r="K116" s="15">
        <f t="shared" si="6"/>
        <v>3175.9953442626884</v>
      </c>
      <c r="L116" s="15">
        <f t="shared" si="7"/>
        <v>51600.580970749565</v>
      </c>
      <c r="M116" s="14">
        <f t="shared" si="8"/>
        <v>32725.61373596363</v>
      </c>
      <c r="N116" s="15"/>
    </row>
    <row r="117" spans="9:14" x14ac:dyDescent="0.3">
      <c r="I117">
        <v>113</v>
      </c>
      <c r="J117" s="15">
        <f t="shared" si="5"/>
        <v>48767.59310800783</v>
      </c>
      <c r="K117" s="15">
        <f t="shared" si="6"/>
        <v>2832.9878627417393</v>
      </c>
      <c r="L117" s="15">
        <f t="shared" si="7"/>
        <v>51600.580970749572</v>
      </c>
      <c r="M117" s="14">
        <f t="shared" si="8"/>
        <v>32592.826526236775</v>
      </c>
      <c r="N117" s="15"/>
    </row>
    <row r="118" spans="9:14" x14ac:dyDescent="0.3">
      <c r="I118">
        <v>114</v>
      </c>
      <c r="J118" s="15">
        <f t="shared" si="5"/>
        <v>49113.030225856215</v>
      </c>
      <c r="K118" s="15">
        <f t="shared" si="6"/>
        <v>2487.5507448933508</v>
      </c>
      <c r="L118" s="15">
        <f t="shared" si="7"/>
        <v>51600.580970749565</v>
      </c>
      <c r="M118" s="14">
        <f t="shared" si="8"/>
        <v>32460.578112915962</v>
      </c>
      <c r="N118" s="15"/>
    </row>
    <row r="119" spans="9:14" x14ac:dyDescent="0.3">
      <c r="I119">
        <v>115</v>
      </c>
      <c r="J119" s="15">
        <f t="shared" si="5"/>
        <v>49460.914189956027</v>
      </c>
      <c r="K119" s="15">
        <f t="shared" si="6"/>
        <v>2139.666780793536</v>
      </c>
      <c r="L119" s="15">
        <f t="shared" si="7"/>
        <v>51600.580970749565</v>
      </c>
      <c r="M119" s="14">
        <f t="shared" si="8"/>
        <v>32328.86630978488</v>
      </c>
      <c r="N119" s="15"/>
    </row>
    <row r="120" spans="9:14" x14ac:dyDescent="0.3">
      <c r="I120">
        <v>116</v>
      </c>
      <c r="J120" s="15">
        <f t="shared" si="5"/>
        <v>49811.262332134887</v>
      </c>
      <c r="K120" s="15">
        <f t="shared" si="6"/>
        <v>1789.318638614681</v>
      </c>
      <c r="L120" s="15">
        <f t="shared" si="7"/>
        <v>51600.580970749572</v>
      </c>
      <c r="M120" s="14">
        <f t="shared" si="8"/>
        <v>32197.688939497966</v>
      </c>
      <c r="N120" s="15"/>
    </row>
    <row r="121" spans="9:14" x14ac:dyDescent="0.3">
      <c r="I121">
        <v>117</v>
      </c>
      <c r="J121" s="15">
        <f t="shared" si="5"/>
        <v>50164.092106987511</v>
      </c>
      <c r="K121" s="15">
        <f t="shared" si="6"/>
        <v>1436.4888637620586</v>
      </c>
      <c r="L121" s="15">
        <f t="shared" si="7"/>
        <v>51600.580970749572</v>
      </c>
      <c r="M121" s="14">
        <f t="shared" si="8"/>
        <v>32067.043833544434</v>
      </c>
      <c r="N121" s="15"/>
    </row>
    <row r="122" spans="9:14" x14ac:dyDescent="0.3">
      <c r="I122">
        <v>118</v>
      </c>
      <c r="J122" s="15">
        <f t="shared" si="5"/>
        <v>50519.421092745339</v>
      </c>
      <c r="K122" s="15">
        <f t="shared" si="6"/>
        <v>1081.1598780042304</v>
      </c>
      <c r="L122" s="15">
        <f t="shared" si="7"/>
        <v>51600.580970749572</v>
      </c>
      <c r="M122" s="14">
        <f t="shared" si="8"/>
        <v>31936.92883221243</v>
      </c>
      <c r="N122" s="15"/>
    </row>
    <row r="123" spans="9:14" x14ac:dyDescent="0.3">
      <c r="I123">
        <v>119</v>
      </c>
      <c r="J123" s="15">
        <f t="shared" si="5"/>
        <v>50877.26699215229</v>
      </c>
      <c r="K123" s="15">
        <f t="shared" si="6"/>
        <v>723.3139785972844</v>
      </c>
      <c r="L123" s="15">
        <f t="shared" si="7"/>
        <v>51600.580970749572</v>
      </c>
      <c r="M123" s="14">
        <f t="shared" si="8"/>
        <v>31807.341784553355</v>
      </c>
      <c r="N123" s="15"/>
    </row>
    <row r="124" spans="9:14" x14ac:dyDescent="0.3">
      <c r="I124">
        <v>120</v>
      </c>
      <c r="J124" s="15">
        <f t="shared" si="5"/>
        <v>51237.6476333467</v>
      </c>
      <c r="K124" s="15">
        <f t="shared" si="6"/>
        <v>362.93333740287238</v>
      </c>
      <c r="L124" s="15">
        <f t="shared" si="7"/>
        <v>51600.580970749572</v>
      </c>
      <c r="M124" s="14">
        <f t="shared" si="8"/>
        <v>31678.280548346262</v>
      </c>
      <c r="N124" s="15"/>
    </row>
  </sheetData>
  <scenarios current="0" sqref="P14 P19">
    <scenario name="High Inflation, Short Term" locked="1" count="2" user="Sidhartha" comment="Created by Sidhartha on 30-11-2024">
      <inputCells r="C19" val="60"/>
      <inputCells r="P18" val="0.08" numFmtId="9"/>
    </scenario>
    <scenario name="Low Inflation, Long Term" locked="1" count="2" user="Sidhartha" comment="Created by Sidhartha on 30-11-2024">
      <inputCells r="C19" val="120"/>
      <inputCells r="P18" val="0.02" numFmtId="9"/>
    </scenario>
    <scenario name="High Inflation, Long Term" locked="1" count="2" user="Sidhartha" comment="Created by Sidhartha on 30-11-2024">
      <inputCells r="C19" val="120"/>
      <inputCells r="P18" val="0.08" numFmtId="9"/>
    </scenario>
    <scenario name="Low Inflation, Short Term" locked="1" count="2" user="Sidhartha" comment="Created by Sidhartha on 30-11-2024">
      <inputCells r="C19" val="60"/>
      <inputCells r="P18" val="0.02" numFmtId="9"/>
    </scenario>
  </scenarios>
  <mergeCells count="2">
    <mergeCell ref="A1:G2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Scenario Summary</vt:lpstr>
      <vt:lpstr>Simple Loan cal</vt:lpstr>
      <vt:lpstr>Present Value</vt:lpstr>
      <vt:lpstr>Inflation</vt:lpstr>
      <vt:lpstr>Intrest_Rate</vt:lpstr>
      <vt:lpstr>Time_Period</vt:lpstr>
      <vt:lpstr>Total_amt_Tax_ded</vt:lpstr>
      <vt:lpstr>Total_amt_Tax_ded_PV</vt:lpstr>
      <vt:lpstr>Total_Payable</vt:lpstr>
      <vt:lpstr>Total_Payable_PV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Sidhartha Kumar</dc:creator>
  <cp:lastModifiedBy>Sidhartha Kumar</cp:lastModifiedBy>
  <dcterms:created xsi:type="dcterms:W3CDTF">2024-11-19T16:39:42Z</dcterms:created>
  <dcterms:modified xsi:type="dcterms:W3CDTF">2024-11-30T07:06:11Z</dcterms:modified>
</cp:coreProperties>
</file>